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 showInkAnnotation="0" codeName="ThisWorkbook"/>
  <xr:revisionPtr revIDLastSave="0" documentId="13_ncr:1_{9B019529-EC59-4FFE-B4B0-B5DEC7161777}" xr6:coauthVersionLast="36" xr6:coauthVersionMax="36" xr10:uidLastSave="{00000000-0000-0000-0000-000000000000}"/>
  <bookViews>
    <workbookView xWindow="180" yWindow="30" windowWidth="19470" windowHeight="9525" tabRatio="715" xr2:uid="{00000000-000D-0000-FFFF-FFFF00000000}"/>
  </bookViews>
  <sheets>
    <sheet name="Contents" sheetId="1" r:id="rId1"/>
    <sheet name="A. Filter Table" sheetId="15" r:id="rId2"/>
    <sheet name="Table_1" sheetId="13" r:id="rId3"/>
    <sheet name="Table_2" sheetId="16" r:id="rId4"/>
    <sheet name="Table_3" sheetId="4" r:id="rId5"/>
    <sheet name="Table_4" sheetId="5" r:id="rId6"/>
    <sheet name="Table_5" sheetId="6" r:id="rId7"/>
    <sheet name="Table_6" sheetId="7" r:id="rId8"/>
    <sheet name="Table_7" sheetId="8" r:id="rId9"/>
    <sheet name="Table_8" sheetId="9" r:id="rId10"/>
    <sheet name="Table_9" sheetId="10" r:id="rId11"/>
    <sheet name="Table_10" sheetId="11" r:id="rId12"/>
    <sheet name="Table_11" sheetId="12" r:id="rId13"/>
  </sheets>
  <definedNames>
    <definedName name="_34150DS0054_Migrants__Migrant_Data_Matrices__2015" localSheetId="2">Table_1!$A$2</definedName>
    <definedName name="_34150DS0054_Migrants__Migrant_Data_Matrices__2015" localSheetId="3">Table_2!$A$2</definedName>
    <definedName name="_xlnm._FilterDatabase" localSheetId="1" hidden="1">'A. Filter Table'!$B$6:$AD$167</definedName>
    <definedName name="_xlnm._FilterDatabase" localSheetId="2" hidden="1">Table_1!$A$5:$FF$34</definedName>
    <definedName name="_xlnm.Print_Area" localSheetId="0">Contents!$A$1:$C$33</definedName>
    <definedName name="_xlnm.Print_Area" localSheetId="2">Table_1!$A$1:$FF$37</definedName>
    <definedName name="_xlnm.Print_Area" localSheetId="11">Table_10!$A$1:$Q$37</definedName>
    <definedName name="_xlnm.Print_Area" localSheetId="12">Table_11!$A$1:$CI$37</definedName>
    <definedName name="_xlnm.Print_Area" localSheetId="3">Table_2!$A$1:$FF$37</definedName>
    <definedName name="_xlnm.Print_Area" localSheetId="4">Table_3!$A$1:$J$37</definedName>
    <definedName name="_xlnm.Print_Area" localSheetId="5">Table_4!$A$1:$L$37</definedName>
    <definedName name="_xlnm.Print_Area" localSheetId="6">Table_5!$A$1:$U$37</definedName>
    <definedName name="_xlnm.Print_Area" localSheetId="7">Table_6!$A$1:$W$37</definedName>
    <definedName name="_xlnm.Print_Area" localSheetId="8">Table_7!$A$1:$Y$37</definedName>
    <definedName name="_xlnm.Print_Area" localSheetId="9">Table_8!$A$1:$K$37</definedName>
    <definedName name="_xlnm.Print_Area" localSheetId="10">Table_9!$A$1:$AD$37</definedName>
    <definedName name="_xlnm.Print_Titles" localSheetId="1">'A. Filter Table'!$A:$A,'A. Filter Table'!$1:$6</definedName>
    <definedName name="_xlnm.Print_Titles" localSheetId="2">Table_1!$A:$A,Table_1!$1:$5</definedName>
    <definedName name="_xlnm.Print_Titles" localSheetId="11">Table_10!$A:$A</definedName>
    <definedName name="_xlnm.Print_Titles" localSheetId="12">Table_11!$A:$A</definedName>
    <definedName name="_xlnm.Print_Titles" localSheetId="3">Table_2!$A:$A,Table_2!$1:$5</definedName>
    <definedName name="_xlnm.Print_Titles" localSheetId="7">Table_6!$A:$A</definedName>
    <definedName name="_xlnm.Print_Titles" localSheetId="8">Table_7!$A:$A</definedName>
    <definedName name="_xlnm.Print_Titles" localSheetId="10">Table_9!$A:$A</definedName>
    <definedName name="TopOfTable_Table_1" localSheetId="2">Table_1!$A$2</definedName>
    <definedName name="TopOfTable_Table_1">#REF!</definedName>
    <definedName name="TopOfTable_Table_10">Table_10!$A$2</definedName>
    <definedName name="TopOfTable_Table_11">Table_11!$A$2</definedName>
    <definedName name="TopOfTable_Table_2" localSheetId="3">Table_2!$A$2</definedName>
    <definedName name="TopOfTable_Table_2">#REF!</definedName>
    <definedName name="TopOfTable_Table_3">Table_3!$A$2</definedName>
    <definedName name="TopOfTable_Table_4">Table_4!$A$2</definedName>
    <definedName name="TopOfTable_Table_5">Table_5!$A$2</definedName>
    <definedName name="TopOfTable_Table_6">Table_6!$A$2</definedName>
    <definedName name="TopOfTable_Table_7">Table_7!$A$2</definedName>
    <definedName name="TopOfTable_Table_8">Table_8!$A$2</definedName>
    <definedName name="TopOfTable_Table_9">Table_9!$A$2</definedName>
    <definedName name="Z_CBC3E961_FC07_44CB_9BD5_577306206B5B_.wvu.PrintArea" localSheetId="2" hidden="1">Table_1!$A$1:$EX$37</definedName>
    <definedName name="Z_CBC3E961_FC07_44CB_9BD5_577306206B5B_.wvu.PrintArea" localSheetId="3" hidden="1">Table_2!$A$1:$EV$30</definedName>
  </definedNames>
  <calcPr calcId="191029"/>
</workbook>
</file>

<file path=xl/calcChain.xml><?xml version="1.0" encoding="utf-8"?>
<calcChain xmlns="http://schemas.openxmlformats.org/spreadsheetml/2006/main">
  <c r="K5" i="11" l="1"/>
  <c r="G5" i="9"/>
  <c r="K5" i="16"/>
  <c r="DI5" i="13"/>
  <c r="A118" i="15"/>
  <c r="A64" i="15"/>
  <c r="A38" i="15" l="1"/>
  <c r="AG5" i="13"/>
  <c r="AE5" i="12" l="1"/>
  <c r="B5" i="16"/>
  <c r="B5" i="11"/>
  <c r="E5" i="11"/>
  <c r="D5" i="11"/>
  <c r="C5" i="11"/>
  <c r="D5" i="6"/>
  <c r="B5" i="10"/>
  <c r="C5" i="16"/>
  <c r="BG5" i="13"/>
  <c r="C5" i="10" l="1"/>
  <c r="D5" i="10"/>
  <c r="E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T5" i="11"/>
  <c r="S5" i="11"/>
  <c r="R5" i="11"/>
  <c r="EO5" i="13"/>
  <c r="EQ5" i="13"/>
  <c r="EP5" i="13"/>
  <c r="A152" i="15"/>
  <c r="A151" i="15"/>
  <c r="A150" i="15"/>
  <c r="A40" i="15"/>
  <c r="A39" i="15"/>
  <c r="AH5" i="13"/>
  <c r="D5" i="13"/>
  <c r="AF5" i="12"/>
  <c r="AI5" i="13"/>
  <c r="AG5" i="12"/>
  <c r="S5" i="16"/>
  <c r="AT5" i="16"/>
  <c r="AZ5" i="16"/>
  <c r="L5" i="16"/>
  <c r="G5" i="16"/>
  <c r="BK5" i="16"/>
  <c r="A58" i="15"/>
  <c r="O5" i="7"/>
  <c r="AL5" i="16"/>
  <c r="A7" i="15"/>
  <c r="A8" i="15"/>
  <c r="AH5" i="12"/>
  <c r="AJ5" i="13"/>
  <c r="A41" i="15"/>
  <c r="U5" i="11"/>
  <c r="BX5" i="12"/>
  <c r="BJ5" i="12"/>
  <c r="BI5" i="12"/>
  <c r="BH5" i="12"/>
  <c r="AY5" i="12"/>
  <c r="AJ5" i="12"/>
  <c r="AI5" i="12"/>
  <c r="AS5" i="16"/>
  <c r="AM5" i="16"/>
  <c r="BA5" i="13"/>
  <c r="BD5" i="16"/>
  <c r="AV5" i="16"/>
  <c r="AQ5" i="16"/>
  <c r="AU5" i="16"/>
  <c r="ER5" i="13"/>
  <c r="DX5" i="13"/>
  <c r="CA5" i="13"/>
  <c r="CB5" i="13"/>
  <c r="AK5" i="13"/>
  <c r="A42" i="15"/>
  <c r="A84" i="15"/>
  <c r="A153" i="15"/>
  <c r="A133" i="15"/>
  <c r="M5" i="6"/>
  <c r="AR5" i="16"/>
  <c r="CT5" i="13"/>
  <c r="A103" i="15"/>
  <c r="V5" i="11"/>
  <c r="BN5" i="16"/>
  <c r="ES5" i="13"/>
  <c r="A154" i="15"/>
  <c r="T5" i="8"/>
  <c r="AY5" i="16"/>
  <c r="EI5" i="13"/>
  <c r="A144" i="15"/>
  <c r="E5" i="6"/>
  <c r="AP5" i="16"/>
  <c r="BH5" i="13"/>
  <c r="A65" i="15"/>
  <c r="F5" i="6"/>
  <c r="BF5" i="16"/>
  <c r="BI5" i="13"/>
  <c r="A66" i="15"/>
  <c r="A85" i="15"/>
  <c r="A43" i="15"/>
  <c r="BY5" i="12"/>
  <c r="CU5" i="13"/>
  <c r="X5" i="11"/>
  <c r="W5" i="11"/>
  <c r="EU5" i="13"/>
  <c r="ET5" i="13"/>
  <c r="A155" i="15"/>
  <c r="A156" i="15"/>
  <c r="A157" i="15"/>
  <c r="CZ5" i="16"/>
  <c r="CM5" i="16"/>
  <c r="A104" i="15"/>
  <c r="A134" i="15"/>
  <c r="N5" i="6"/>
  <c r="AW5" i="16"/>
  <c r="P5" i="7"/>
  <c r="BC5" i="16"/>
  <c r="DY5" i="13"/>
  <c r="A160" i="15"/>
  <c r="A86" i="15"/>
  <c r="V5" i="6"/>
  <c r="AX5" i="16"/>
  <c r="EY5" i="13"/>
  <c r="BA5" i="16"/>
  <c r="BB5" i="16"/>
  <c r="CC5" i="13"/>
  <c r="AL5" i="13"/>
  <c r="CI5" i="12"/>
  <c r="CA5" i="12"/>
  <c r="BZ5" i="12"/>
  <c r="BT5" i="12"/>
  <c r="CE5" i="12"/>
  <c r="CD5" i="12"/>
  <c r="CC5" i="12"/>
  <c r="CB5" i="12"/>
  <c r="BS5" i="12"/>
  <c r="BL5" i="12"/>
  <c r="BK5" i="12"/>
  <c r="BR5" i="12"/>
  <c r="BQ5" i="12"/>
  <c r="BP5" i="12"/>
  <c r="BO5" i="12"/>
  <c r="BN5" i="12"/>
  <c r="BM5" i="12"/>
  <c r="BD5" i="12"/>
  <c r="BC5" i="12"/>
  <c r="BB5" i="12"/>
  <c r="AW5" i="12"/>
  <c r="AV5" i="12"/>
  <c r="AU5" i="12"/>
  <c r="AT5" i="12"/>
  <c r="AS5" i="12"/>
  <c r="AR5" i="12"/>
  <c r="AQ5" i="12"/>
  <c r="AP5" i="12"/>
  <c r="AO5" i="12"/>
  <c r="AN5" i="12"/>
  <c r="AM5" i="12"/>
  <c r="AD5" i="12"/>
  <c r="AC5" i="12"/>
  <c r="Q5" i="11"/>
  <c r="P5" i="11"/>
  <c r="O5" i="11"/>
  <c r="N5" i="11"/>
  <c r="M5" i="11"/>
  <c r="L5" i="11"/>
  <c r="J5" i="11"/>
  <c r="I5" i="11"/>
  <c r="H5" i="11"/>
  <c r="G5" i="11"/>
  <c r="F5" i="11"/>
  <c r="K5" i="9"/>
  <c r="J5" i="9"/>
  <c r="I5" i="9"/>
  <c r="H5" i="9"/>
  <c r="F5" i="9"/>
  <c r="E5" i="9"/>
  <c r="C5" i="9"/>
  <c r="B5" i="9"/>
  <c r="Y5" i="8"/>
  <c r="X5" i="8"/>
  <c r="W5" i="8"/>
  <c r="V5" i="8"/>
  <c r="U5" i="8"/>
  <c r="P5" i="8"/>
  <c r="O5" i="8"/>
  <c r="F5" i="8"/>
  <c r="E5" i="8"/>
  <c r="D5" i="8"/>
  <c r="C5" i="8"/>
  <c r="B5" i="8"/>
  <c r="W5" i="7"/>
  <c r="V5" i="7"/>
  <c r="U5" i="7"/>
  <c r="T5" i="7"/>
  <c r="S5" i="7"/>
  <c r="R5" i="7"/>
  <c r="Q5" i="7"/>
  <c r="K5" i="7"/>
  <c r="J5" i="7"/>
  <c r="I5" i="7"/>
  <c r="H5" i="7"/>
  <c r="G5" i="7"/>
  <c r="F5" i="7"/>
  <c r="E5" i="7"/>
  <c r="D5" i="7"/>
  <c r="C5" i="7"/>
  <c r="B5" i="7"/>
  <c r="U5" i="6"/>
  <c r="T5" i="6"/>
  <c r="S5" i="6"/>
  <c r="R5" i="6"/>
  <c r="Q5" i="6"/>
  <c r="P5" i="6"/>
  <c r="O5" i="6"/>
  <c r="I5" i="6"/>
  <c r="H5" i="6"/>
  <c r="G5" i="6"/>
  <c r="C5" i="6"/>
  <c r="B5" i="6"/>
  <c r="L5" i="5"/>
  <c r="K5" i="5"/>
  <c r="J5" i="5"/>
  <c r="F5" i="5"/>
  <c r="I5" i="5"/>
  <c r="H5" i="5"/>
  <c r="G5" i="5"/>
  <c r="E5" i="5"/>
  <c r="D5" i="5"/>
  <c r="C5" i="5"/>
  <c r="B5" i="5"/>
  <c r="J5" i="4"/>
  <c r="F5" i="4"/>
  <c r="I5" i="4"/>
  <c r="H5" i="4"/>
  <c r="G5" i="4"/>
  <c r="E5" i="4"/>
  <c r="D5" i="4"/>
  <c r="C5" i="4"/>
  <c r="B5" i="4"/>
  <c r="BM5" i="16"/>
  <c r="BJ5" i="16"/>
  <c r="BI5" i="16"/>
  <c r="BH5" i="16"/>
  <c r="BG5" i="16"/>
  <c r="FF5" i="16"/>
  <c r="FE5" i="16"/>
  <c r="FD5" i="16"/>
  <c r="FC5" i="16"/>
  <c r="FB5" i="16"/>
  <c r="FA5" i="16"/>
  <c r="EZ5" i="16"/>
  <c r="EY5" i="16"/>
  <c r="EX5" i="16"/>
  <c r="EW5" i="16"/>
  <c r="EV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A146" i="15"/>
  <c r="DO5" i="16"/>
  <c r="EK5" i="13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DA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L5" i="16"/>
  <c r="CK5" i="16"/>
  <c r="CJ5" i="16"/>
  <c r="CI5" i="16"/>
  <c r="CH5" i="16"/>
  <c r="CG5" i="16"/>
  <c r="BY5" i="16"/>
  <c r="BX5" i="16"/>
  <c r="A167" i="15"/>
  <c r="A166" i="15"/>
  <c r="A165" i="15"/>
  <c r="A164" i="15"/>
  <c r="A163" i="15"/>
  <c r="A162" i="15"/>
  <c r="A161" i="15"/>
  <c r="A159" i="15"/>
  <c r="A158" i="15"/>
  <c r="A149" i="15"/>
  <c r="A148" i="15"/>
  <c r="A147" i="15"/>
  <c r="A145" i="15"/>
  <c r="A140" i="15"/>
  <c r="A139" i="15"/>
  <c r="A138" i="15"/>
  <c r="A137" i="15"/>
  <c r="A136" i="15"/>
  <c r="A135" i="15"/>
  <c r="A129" i="15"/>
  <c r="A128" i="15"/>
  <c r="A127" i="15"/>
  <c r="A126" i="15"/>
  <c r="A125" i="15"/>
  <c r="A124" i="15"/>
  <c r="A123" i="15"/>
  <c r="A122" i="15"/>
  <c r="A121" i="15"/>
  <c r="A120" i="15"/>
  <c r="A119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73" i="15"/>
  <c r="A72" i="15"/>
  <c r="A71" i="15"/>
  <c r="A70" i="15"/>
  <c r="A69" i="15"/>
  <c r="A68" i="15"/>
  <c r="A67" i="15"/>
  <c r="A63" i="15"/>
  <c r="A62" i="15"/>
  <c r="A61" i="15"/>
  <c r="A56" i="15"/>
  <c r="A55" i="15"/>
  <c r="A54" i="15"/>
  <c r="A53" i="15"/>
  <c r="A52" i="15"/>
  <c r="A51" i="15"/>
  <c r="A50" i="15"/>
  <c r="A49" i="15"/>
  <c r="A48" i="15"/>
  <c r="A47" i="15"/>
  <c r="A46" i="15"/>
  <c r="A37" i="15"/>
  <c r="A36" i="15"/>
  <c r="DE5" i="13"/>
  <c r="EA5" i="13"/>
  <c r="DZ5" i="13"/>
  <c r="CV5" i="13"/>
  <c r="CE5" i="13"/>
  <c r="CD5" i="13"/>
  <c r="FF5" i="13"/>
  <c r="FE5" i="13"/>
  <c r="FD5" i="13"/>
  <c r="FC5" i="13"/>
  <c r="FB5" i="13"/>
  <c r="FA5" i="13"/>
  <c r="EZ5" i="13"/>
  <c r="EX5" i="13"/>
  <c r="EW5" i="13"/>
  <c r="EV5" i="13"/>
  <c r="EN5" i="13"/>
  <c r="EM5" i="13"/>
  <c r="EL5" i="13"/>
  <c r="EJ5" i="13"/>
  <c r="EE5" i="13"/>
  <c r="ED5" i="13"/>
  <c r="EC5" i="13"/>
  <c r="EB5" i="13"/>
  <c r="DT5" i="13"/>
  <c r="DS5" i="13"/>
  <c r="DR5" i="13"/>
  <c r="DQ5" i="13"/>
  <c r="DP5" i="13"/>
  <c r="DO5" i="13"/>
  <c r="DN5" i="13"/>
  <c r="DM5" i="13"/>
  <c r="DL5" i="13"/>
  <c r="DK5" i="13"/>
  <c r="DJ5" i="13"/>
  <c r="DH5" i="13"/>
  <c r="DG5" i="13"/>
  <c r="DF5" i="13"/>
  <c r="DD5" i="13"/>
  <c r="DC5" i="13"/>
  <c r="DB5" i="13"/>
  <c r="DA5" i="13"/>
  <c r="CZ5" i="13"/>
  <c r="CY5" i="13"/>
  <c r="CX5" i="13"/>
  <c r="CW5" i="13"/>
  <c r="CP5" i="13"/>
  <c r="CO5" i="13"/>
  <c r="CN5" i="13"/>
  <c r="CM5" i="13"/>
  <c r="CL5" i="13"/>
  <c r="CK5" i="13"/>
  <c r="CJ5" i="13"/>
  <c r="CI5" i="13"/>
  <c r="CH5" i="13"/>
  <c r="CG5" i="13"/>
  <c r="CF5" i="13"/>
  <c r="BP5" i="13"/>
  <c r="BO5" i="13"/>
  <c r="BN5" i="13"/>
  <c r="BM5" i="13"/>
  <c r="BL5" i="13"/>
  <c r="BK5" i="13"/>
  <c r="BJ5" i="13"/>
  <c r="BF5" i="13"/>
  <c r="BE5" i="13"/>
  <c r="BD5" i="13"/>
  <c r="AY5" i="13"/>
  <c r="AX5" i="13"/>
  <c r="AW5" i="13"/>
  <c r="AV5" i="13"/>
  <c r="AU5" i="13"/>
  <c r="AT5" i="13"/>
  <c r="AS5" i="13"/>
  <c r="AR5" i="13"/>
  <c r="AQ5" i="13"/>
  <c r="AP5" i="13"/>
  <c r="AO5" i="13"/>
  <c r="AF5" i="13"/>
  <c r="AE5" i="13"/>
  <c r="C5" i="13"/>
  <c r="B5" i="13"/>
</calcChain>
</file>

<file path=xl/sharedStrings.xml><?xml version="1.0" encoding="utf-8"?>
<sst xmlns="http://schemas.openxmlformats.org/spreadsheetml/2006/main" count="21509" uniqueCount="142">
  <si>
    <t>Contents</t>
  </si>
  <si>
    <t>Tables</t>
  </si>
  <si>
    <t>1</t>
  </si>
  <si>
    <t>Alphabetical Matrix</t>
  </si>
  <si>
    <t>2</t>
  </si>
  <si>
    <t>Reference Year Matrix</t>
  </si>
  <si>
    <t>3</t>
  </si>
  <si>
    <t>Crime and Justice Matrix</t>
  </si>
  <si>
    <t>4</t>
  </si>
  <si>
    <t>Culture and Leisure Matrix</t>
  </si>
  <si>
    <t>5</t>
  </si>
  <si>
    <t>Education and Training Matrix</t>
  </si>
  <si>
    <t>6</t>
  </si>
  <si>
    <t>Family and Community Matrix</t>
  </si>
  <si>
    <t>7</t>
  </si>
  <si>
    <t>Health Matrix</t>
  </si>
  <si>
    <t>8</t>
  </si>
  <si>
    <t>Housing Matrix</t>
  </si>
  <si>
    <t>9</t>
  </si>
  <si>
    <t>Labour Matrix</t>
  </si>
  <si>
    <t>10</t>
  </si>
  <si>
    <t>Population Matrix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</si>
  <si>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</si>
  <si>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</si>
  <si>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Inquiries</t>
  </si>
  <si>
    <t>For further information about these and related statistics, contact the National Information and Referral Service on 1300 135 070.</t>
  </si>
  <si>
    <t>Table 1 Alphabetical Matrix</t>
  </si>
  <si>
    <t>Country of birth (person)</t>
  </si>
  <si>
    <t>-</t>
  </si>
  <si>
    <t>Country of birth (mother)</t>
  </si>
  <si>
    <t>Country of birth (father)</t>
  </si>
  <si>
    <t>Country of birth (parents)</t>
  </si>
  <si>
    <t>Country of last residence</t>
  </si>
  <si>
    <t>Duration of residence</t>
  </si>
  <si>
    <t>Year of arrival in Australia</t>
  </si>
  <si>
    <t>Age on arrival in Australia</t>
  </si>
  <si>
    <t>Proficiency in spoken English</t>
  </si>
  <si>
    <t>First language spoken as a child</t>
  </si>
  <si>
    <t>Main language other than English spoken at home</t>
  </si>
  <si>
    <t>Main language spoken at home</t>
  </si>
  <si>
    <t>Australian citizenship</t>
  </si>
  <si>
    <t>Ancestry</t>
  </si>
  <si>
    <t>Religious affiliation</t>
  </si>
  <si>
    <t>Visa category</t>
  </si>
  <si>
    <t>Selected demographic characteristics</t>
  </si>
  <si>
    <t>Selected geographic characteristics</t>
  </si>
  <si>
    <t>Selected work and education characteristics</t>
  </si>
  <si>
    <t>Selected economic characteristics</t>
  </si>
  <si>
    <t>Table 2 Reference Year Matrix</t>
  </si>
  <si>
    <t>Table 3 Crime and Justice Matrix</t>
  </si>
  <si>
    <t>Table 4 Culture and Leisure Matrix</t>
  </si>
  <si>
    <t>Table 5 Education and Training Matrix</t>
  </si>
  <si>
    <t>Table 6 Family and Community Matrix</t>
  </si>
  <si>
    <t>Table 7 Health Matrix</t>
  </si>
  <si>
    <t>Table 8 Housing Matrix</t>
  </si>
  <si>
    <t>Table 9 Labour Matrix</t>
  </si>
  <si>
    <t>Table 10 Personal and Household Finances</t>
  </si>
  <si>
    <t>Table 11 Population Matrix</t>
  </si>
  <si>
    <t>Personal and Household Finances Matrix</t>
  </si>
  <si>
    <t>yes</t>
  </si>
  <si>
    <t>Time since arrival in Australia</t>
  </si>
  <si>
    <t>Birthplace of Female Parent (Australia or overseas)</t>
  </si>
  <si>
    <t>Birthplace of Male Parent (Australia or overseas)</t>
  </si>
  <si>
    <t>Birthplace of Parents (Australia or overseas)</t>
  </si>
  <si>
    <t>Language spoken at home</t>
  </si>
  <si>
    <t>Visa applicant status</t>
  </si>
  <si>
    <t>Visa location of application</t>
  </si>
  <si>
    <t>Australian Census and Migrants Integrated Dataset 2011 Datacube - Australia</t>
  </si>
  <si>
    <t>Australian Census and Migrants Integrated Dataset 2011 Datacube - Australian Capital Territory</t>
  </si>
  <si>
    <t>Australian Census and Migrants Integrated Dataset 2011 Datacube - New South Wales</t>
  </si>
  <si>
    <t>Australian Census and Migrants Integrated Dataset 2011 Datacube - Northern Territory</t>
  </si>
  <si>
    <t>Australian Census and Migrants Integrated Dataset 2011 Datacube - Queensland</t>
  </si>
  <si>
    <t>Australian Census and Migrants Integrated Dataset 2011 Datacube - South Australia</t>
  </si>
  <si>
    <t>Australian Census and Migrants Integrated Dataset 2011 Datacube - Tasmania</t>
  </si>
  <si>
    <t>Australian Census and Migrants Integrated Dataset 2011 Datacube - Victoria</t>
  </si>
  <si>
    <t>Australian Census and Migrants Integrated Dataset 2011 Datacube - Western Australia</t>
  </si>
  <si>
    <t>Residency status</t>
  </si>
  <si>
    <t>New Zealand citizenship</t>
  </si>
  <si>
    <t>Migrant Data Cubes</t>
  </si>
  <si>
    <t>Migrant Data Items</t>
  </si>
  <si>
    <t>General Social Survey 2014 Table 12</t>
  </si>
  <si>
    <t>General Social Survey 2010</t>
  </si>
  <si>
    <t>General Social Survey 2002</t>
  </si>
  <si>
    <t>Filter Table</t>
  </si>
  <si>
    <t>A</t>
  </si>
  <si>
    <t>Country of birth 
(person)</t>
  </si>
  <si>
    <t>Country of birth 
(mother)</t>
  </si>
  <si>
    <t>Country of birth 
(father)</t>
  </si>
  <si>
    <t>Country of birth 
(parents)</t>
  </si>
  <si>
    <t>Birthplace of 
Female Parent (Australia or overseas)</t>
  </si>
  <si>
    <t>Country of last 
residence</t>
  </si>
  <si>
    <t>Proficiency in spoken 
English</t>
  </si>
  <si>
    <t>Visa location of 
application</t>
  </si>
  <si>
    <t>Instructions. The Filter Table allows you to shortlist the Migrant Data Cubes that contain at least one Migrant Data Item of your choice. 
Click on the arrow in the heading of a column to filter your results. A 'Yes' means that the Data item is available in the Migrant Data Cube. 
Multiple heading selections are possible. 
Reset the list by clearing the filter.</t>
  </si>
  <si>
    <t xml:space="preserve">            Australian Bureau of Statistics</t>
  </si>
  <si>
    <t>Cultural and Linguistic Characteristics of People using Mental Health Services and Prescription Medications, 2011: Table 1</t>
  </si>
  <si>
    <t>Cultural and Linguistic Characteristics of People using Mental Health Services and Prescription Medications, 2011: Table 2</t>
  </si>
  <si>
    <t>Cultural and Linguistic Characteristics of People using Mental Health Services and Prescription Medications, 2011: Table 3</t>
  </si>
  <si>
    <t>Cultural and Linguistic Characteristics of People using Mental Health Services and Prescription Medications, 2011: Table 4</t>
  </si>
  <si>
    <t>Cultural and Linguistic Characteristics of People using Mental Health Services and Prescription Medications, 2011: Table 5</t>
  </si>
  <si>
    <t>Cultural and Linguistic Characteristics of People using Mental Health Services and Prescription Medications, 2011: Table 6</t>
  </si>
  <si>
    <t>Cultural and Linguistic Characteristics of People using Mental Health Services and Prescription Medications, 2011: Table 7</t>
  </si>
  <si>
    <t xml:space="preserve">Migration Australia 2016-17- Net Overseas Migration by Country of Birth </t>
  </si>
  <si>
    <t xml:space="preserve">Migration Australia 2016-17- Estimated Resident Population by Country of Birth </t>
  </si>
  <si>
    <t>Births 2013</t>
  </si>
  <si>
    <t xml:space="preserve">Births 2012 </t>
  </si>
  <si>
    <t>Births 2012</t>
  </si>
  <si>
    <t>Australian Census and Migrants Integrated Dataset 2016 Datacube - Western Australia</t>
  </si>
  <si>
    <t>Deaths 2017</t>
  </si>
  <si>
    <t>Causes of Death 2005</t>
  </si>
  <si>
    <t>Education and Work 2017</t>
  </si>
  <si>
    <t xml:space="preserve">Migration Australia 2016-17- State and Territory Composition of Country of Birth </t>
  </si>
  <si>
    <t>Australian Census and Migrants Integrated Dataset 2016 Datacube - Australia</t>
  </si>
  <si>
    <t>Australian Census and Migrants Integrated Dataset 2016 Datacube - Australian Capital Territory</t>
  </si>
  <si>
    <t>Australian Census and Migrants Integrated Dataset 2016 Datacube - New South Wales</t>
  </si>
  <si>
    <t>Australian Census and Migrants Integrated Dataset 2016 Datacube - Northern Territory</t>
  </si>
  <si>
    <t xml:space="preserve">Australian Census and Migrants Integrated Dataset 2016 Datacube - Queensland </t>
  </si>
  <si>
    <t>Australian Census and Migrants Integrated Dataset 2016 Datacube - South Australia</t>
  </si>
  <si>
    <t xml:space="preserve">Australian Census and Migrants Integrated Dataset 2016 Datacube - Tasmania </t>
  </si>
  <si>
    <t xml:space="preserve">Australian Census and Migrants Integrated Dataset 2016 Datacube - Victoria </t>
  </si>
  <si>
    <t>Marriages and Divorces 2017</t>
  </si>
  <si>
    <t>Census of Population and Housing 2016 : Reflecting Australia - Cultural Diversity</t>
  </si>
  <si>
    <t>Census of Population and Housing 2016 : Reflecting Australia - Religion</t>
  </si>
  <si>
    <t>Education and Work 2018</t>
  </si>
  <si>
    <t>34150DS0054 Migrants, Migrant Data Matrices, 2020</t>
  </si>
  <si>
    <t>Education and Work 2019</t>
  </si>
  <si>
    <t>© Commonwealth of Australia 2020</t>
  </si>
  <si>
    <t>Deaths 2018</t>
  </si>
  <si>
    <t>Marriages and Divorces 2018</t>
  </si>
  <si>
    <t>Australian Census and Temporary Entrants Integrated Dataset 2016 Datacube - Western Australia</t>
  </si>
  <si>
    <t xml:space="preserve">Australian Census and Temporary Entrants Integrated Dataset 2016 Datacube - Victoria </t>
  </si>
  <si>
    <t xml:space="preserve">Australian Census and Temporary Entrants Integrated Dataset 2016 Datacube - Tasmania </t>
  </si>
  <si>
    <t>Australian Census and Temporary Entrants Integrated Dataset 2016 Datacube - South Australia</t>
  </si>
  <si>
    <t xml:space="preserve">Australian Census and Temporary Entrants Integrated Dataset 2016 Datacube - Queensland </t>
  </si>
  <si>
    <t>Australian Census and Temporary Entrants Integrated Dataset 2016 Datacube - Northern Territory</t>
  </si>
  <si>
    <t>Australian Census and Temporary Entrants Integrated Dataset 2016 Datacube - New South Wales</t>
  </si>
  <si>
    <t>Australian Census and Temporary Entrants Integrated Dataset 2016 Datacube - Australian Capital Territory</t>
  </si>
  <si>
    <t>Australian Census and Temporary Entrants Integrated Dataset 2016 Datacube - Australia</t>
  </si>
  <si>
    <t>Migrant Data Matrices, 2020</t>
  </si>
  <si>
    <t>Released at 11:30 am (Canberra time) 22 December 2020</t>
  </si>
  <si>
    <t>Deaths 2019</t>
  </si>
  <si>
    <t>Marriages and Divorces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</si>
</sst>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4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9" fillId="0" borderId="0" xfId="1" applyAlignment="1">
      <alignment horizontal="right"/>
    </xf>
    <xf numFmtId="0" fontId="10" fillId="0" borderId="0" xfId="1" applyFont="1" applyAlignment="1">
      <alignment horizontal="right" wrapText="1"/>
    </xf>
    <xf numFmtId="0" fontId="4" fillId="0" borderId="0" xfId="0" applyFont="1"/>
    <xf numFmtId="0" fontId="0" fillId="0" borderId="0" xfId="0" applyBorder="1"/>
    <xf numFmtId="0" fontId="11" fillId="0" borderId="0" xfId="1" applyFont="1" applyAlignment="1">
      <alignment horizontal="right"/>
    </xf>
    <xf numFmtId="0" fontId="9" fillId="0" borderId="0" xfId="1" applyAlignment="1">
      <alignment horizontal="right" wrapText="1"/>
    </xf>
    <xf numFmtId="0" fontId="10" fillId="0" borderId="1" xfId="1" applyFont="1" applyBorder="1" applyAlignment="1">
      <alignment horizontal="right" wrapText="1"/>
    </xf>
    <xf numFmtId="0" fontId="0" fillId="0" borderId="0" xfId="0" applyFont="1" applyAlignment="1">
      <alignment horizontal="left"/>
    </xf>
    <xf numFmtId="0" fontId="10" fillId="0" borderId="0" xfId="1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0" fillId="0" borderId="0" xfId="0" applyFont="1" applyAlignment="1"/>
    <xf numFmtId="0" fontId="12" fillId="2" borderId="0" xfId="0" applyFont="1" applyFill="1" applyAlignment="1">
      <alignment vertical="center" wrapText="1"/>
    </xf>
    <xf numFmtId="0" fontId="10" fillId="0" borderId="0" xfId="1" applyFont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0" fontId="10" fillId="3" borderId="0" xfId="1" applyFont="1" applyFill="1" applyAlignment="1">
      <alignment horizontal="right" wrapText="1"/>
    </xf>
    <xf numFmtId="0" fontId="10" fillId="0" borderId="0" xfId="1" applyFont="1" applyFill="1" applyAlignment="1">
      <alignment horizontal="right" wrapText="1"/>
    </xf>
    <xf numFmtId="0" fontId="10" fillId="0" borderId="0" xfId="1" applyFont="1" applyFill="1" applyBorder="1" applyAlignment="1" applyProtection="1">
      <alignment horizontal="right" wrapText="1"/>
      <protection locked="0"/>
    </xf>
    <xf numFmtId="0" fontId="10" fillId="0" borderId="0" xfId="1" applyFont="1" applyFill="1" applyBorder="1" applyAlignment="1">
      <alignment horizontal="right" wrapText="1"/>
    </xf>
    <xf numFmtId="0" fontId="13" fillId="4" borderId="0" xfId="0" applyFont="1" applyFill="1" applyAlignment="1" applyProtection="1">
      <alignment vertical="center"/>
    </xf>
    <xf numFmtId="0" fontId="13" fillId="4" borderId="0" xfId="0" applyFont="1" applyFill="1" applyAlignment="1">
      <alignment vertical="center"/>
    </xf>
    <xf numFmtId="0" fontId="0" fillId="4" borderId="0" xfId="0" applyFill="1"/>
    <xf numFmtId="0" fontId="13" fillId="4" borderId="0" xfId="0" applyFont="1" applyFill="1" applyAlignment="1" applyProtection="1">
      <alignment vertical="center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 applyProtection="1">
      <alignment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3" fillId="4" borderId="0" xfId="0" applyFont="1" applyFill="1" applyAlignment="1" applyProtection="1">
      <alignment vertical="center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 applyProtection="1">
      <alignment vertical="center"/>
    </xf>
    <xf numFmtId="0" fontId="3" fillId="0" borderId="0" xfId="0" applyFont="1" applyAlignment="1">
      <alignment horizontal="left"/>
    </xf>
    <xf numFmtId="0" fontId="13" fillId="4" borderId="0" xfId="0" applyFont="1" applyFill="1" applyAlignment="1" applyProtection="1">
      <alignment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3" fillId="4" borderId="0" xfId="0" applyFont="1" applyFill="1" applyAlignment="1">
      <alignment vertical="center"/>
    </xf>
  </cellXfs>
  <cellStyles count="3">
    <cellStyle name="Hyperlink" xfId="1" builtinId="8"/>
    <cellStyle name="Normal" xfId="0" builtinId="0"/>
    <cellStyle name="Normal 15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790575</xdr:rowOff>
    </xdr:to>
    <xdr:pic>
      <xdr:nvPicPr>
        <xdr:cNvPr id="1561" name="Picture 3">
          <a:extLst>
            <a:ext uri="{FF2B5EF4-FFF2-40B4-BE49-F238E27FC236}">
              <a16:creationId xmlns:a16="http://schemas.microsoft.com/office/drawing/2014/main" id="{2250ECA4-8420-47FE-98AD-5ECA5EB7F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9753" name="Picture 3">
          <a:extLst>
            <a:ext uri="{FF2B5EF4-FFF2-40B4-BE49-F238E27FC236}">
              <a16:creationId xmlns:a16="http://schemas.microsoft.com/office/drawing/2014/main" id="{9C791042-2F52-4774-B9A7-EE1A58C47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0777" name="Picture 3">
          <a:extLst>
            <a:ext uri="{FF2B5EF4-FFF2-40B4-BE49-F238E27FC236}">
              <a16:creationId xmlns:a16="http://schemas.microsoft.com/office/drawing/2014/main" id="{041B4D52-C47F-4C10-8BF5-7DE03D92CD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1801" name="Picture 3">
          <a:extLst>
            <a:ext uri="{FF2B5EF4-FFF2-40B4-BE49-F238E27FC236}">
              <a16:creationId xmlns:a16="http://schemas.microsoft.com/office/drawing/2014/main" id="{8BB8453D-4197-43E8-BFE3-DEB1367C0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2825" name="Picture 3">
          <a:extLst>
            <a:ext uri="{FF2B5EF4-FFF2-40B4-BE49-F238E27FC236}">
              <a16:creationId xmlns:a16="http://schemas.microsoft.com/office/drawing/2014/main" id="{1726C9C6-EFDC-4CD5-951C-85C24B9BA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5668" name="Picture 3">
          <a:extLst>
            <a:ext uri="{FF2B5EF4-FFF2-40B4-BE49-F238E27FC236}">
              <a16:creationId xmlns:a16="http://schemas.microsoft.com/office/drawing/2014/main" id="{BA78645C-7D20-43CC-9B89-0858C0A05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3616" name="Picture 3">
          <a:extLst>
            <a:ext uri="{FF2B5EF4-FFF2-40B4-BE49-F238E27FC236}">
              <a16:creationId xmlns:a16="http://schemas.microsoft.com/office/drawing/2014/main" id="{DBD5090C-3322-4D5C-BEFC-04C54A2E0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16651" name="Picture 3">
          <a:extLst>
            <a:ext uri="{FF2B5EF4-FFF2-40B4-BE49-F238E27FC236}">
              <a16:creationId xmlns:a16="http://schemas.microsoft.com/office/drawing/2014/main" id="{62024B85-D19B-4566-917F-1D3E00FEA5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4634" name="Picture 3">
          <a:extLst>
            <a:ext uri="{FF2B5EF4-FFF2-40B4-BE49-F238E27FC236}">
              <a16:creationId xmlns:a16="http://schemas.microsoft.com/office/drawing/2014/main" id="{A003DD86-3E32-4216-8AFD-E1CBE857D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5657" name="Picture 3">
          <a:extLst>
            <a:ext uri="{FF2B5EF4-FFF2-40B4-BE49-F238E27FC236}">
              <a16:creationId xmlns:a16="http://schemas.microsoft.com/office/drawing/2014/main" id="{965417B1-9E9B-42C0-8A8B-A2102A889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6682" name="Picture 3">
          <a:extLst>
            <a:ext uri="{FF2B5EF4-FFF2-40B4-BE49-F238E27FC236}">
              <a16:creationId xmlns:a16="http://schemas.microsoft.com/office/drawing/2014/main" id="{5B09F576-9FC7-4431-B61F-562A4ADF7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7705" name="Picture 3">
          <a:extLst>
            <a:ext uri="{FF2B5EF4-FFF2-40B4-BE49-F238E27FC236}">
              <a16:creationId xmlns:a16="http://schemas.microsoft.com/office/drawing/2014/main" id="{765289D8-CFD7-4E2E-83C3-0AADF4792B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8730" name="Picture 3">
          <a:extLst>
            <a:ext uri="{FF2B5EF4-FFF2-40B4-BE49-F238E27FC236}">
              <a16:creationId xmlns:a16="http://schemas.microsoft.com/office/drawing/2014/main" id="{2DD389B5-26B1-4E51-B683-61157B995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mf/3415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mf/3415.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Subscriber.nsf/LookupAttach/3415.0Data+Cubes-19.12.18135/$File/34150DS0092_2017_Education%20and%20Work_Migrants.xls" TargetMode="External"/><Relationship Id="rId2" Type="http://schemas.openxmlformats.org/officeDocument/2006/relationships/hyperlink" Target="http://www.abs.gov.au/ausstats/Subscriber.nsf/LookupAttach/3415.0Data+Cubes-19.12.18138/$File/34150DS0093_2018_Education%20and%20Work_Migrants.xls" TargetMode="External"/><Relationship Id="rId1" Type="http://schemas.openxmlformats.org/officeDocument/2006/relationships/hyperlink" Target="https://www.abs.gov.au/ausstats/Subscriber.nsf/LookupAttach/3415.0Data+Cubes-26.03.20136/$File/34150DS0097_2019_Education%20and%20Work_Migrants.xls" TargetMode="External"/><Relationship Id="rId6" Type="http://schemas.openxmlformats.org/officeDocument/2006/relationships/drawing" Target="../drawings/drawing11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Subscriber.nsf/LookupAttach/3417.0Data+Cubes-30.04.14210/$File/34170DO001_VIC_Migrants%20CDE%20Integrated%20Data_2011.xls" TargetMode="External"/><Relationship Id="rId13" Type="http://schemas.openxmlformats.org/officeDocument/2006/relationships/hyperlink" Target="http://www.abs.gov.au/ausstats/Subscriber.nsf/LookupAttach/3415.0Data+Cubes-29.06.1112/$File/34150DS0002_2005_COD_Migrants.xls" TargetMode="External"/><Relationship Id="rId18" Type="http://schemas.openxmlformats.org/officeDocument/2006/relationships/hyperlink" Target="http://www.abs.gov.au/ausstats/Subscriber.nsf/LookupAttach/3417.0Data+Cubes-18.07.188/$File/34170do001_migrants_census_2016_datacube_7_Northern_Territory.xls" TargetMode="External"/><Relationship Id="rId26" Type="http://schemas.openxmlformats.org/officeDocument/2006/relationships/hyperlink" Target="http://www.abs.gov.au/ausstats/Subscriber.nsf/LookupAttach/3412.0Data+Cubes-24.10.183/$File/34120DO003_201617.xls" TargetMode="External"/><Relationship Id="rId39" Type="http://schemas.openxmlformats.org/officeDocument/2006/relationships/hyperlink" Target="http://www.abs.gov.au/ausstats/Subscriber.nsf/LookupAttach/3419.0Data+Cubes-14.02.196/$File/34190do001%20temporary_residents_census_2016_datacube_5_Western_Australia.xls" TargetMode="External"/><Relationship Id="rId3" Type="http://schemas.openxmlformats.org/officeDocument/2006/relationships/hyperlink" Target="http://www.abs.gov.au/ausstats/Subscriber.nsf/LookupAttach/3417.0Data+Cubes-30.04.14260/$File/34170DO001_NT_Migrants%20CDE%20Integrated%20Data_2011.xls" TargetMode="External"/><Relationship Id="rId21" Type="http://schemas.openxmlformats.org/officeDocument/2006/relationships/hyperlink" Target="http://www.abs.gov.au/ausstats/Subscriber.nsf/LookupAttach/3417.0Data+Cubes-18.07.187/$File/34170do001_migrants_census_2016_datacube_6_Tasmania.xls" TargetMode="External"/><Relationship Id="rId34" Type="http://schemas.openxmlformats.org/officeDocument/2006/relationships/hyperlink" Target="http://www.abs.gov.au/ausstats/Subscriber.nsf/LookupAttach/3419.0Data+Cubes-14.02.198/$File/34190do001%20temporary_residents_census_2016_datacube_7_Northern_Territory.xls" TargetMode="External"/><Relationship Id="rId42" Type="http://schemas.openxmlformats.org/officeDocument/2006/relationships/hyperlink" Target="https://www.abs.gov.au/statistics/people/people-and-communities/migrant-data-matrices/2020/34150DS0099_2019_Marriages%20and%20Divorces_Migrants.xlsx" TargetMode="External"/><Relationship Id="rId7" Type="http://schemas.openxmlformats.org/officeDocument/2006/relationships/hyperlink" Target="http://www.abs.gov.au/ausstats/Subscriber.nsf/LookupAttach/3417.0Data+Cubes-30.04.14250/$File/34170DO001_TAS_Migrants%20CDE%20Integrated%20Data_2011.xls" TargetMode="External"/><Relationship Id="rId12" Type="http://schemas.openxmlformats.org/officeDocument/2006/relationships/hyperlink" Target="http://www.abs.gov.au/ausstats/subscriber.nsf/log?openagent&amp;33010do009_2012.xls&amp;3301.0&amp;Data%20Cubes&amp;DD0EB1EEBA48CEDCCA257D110012C61A&amp;0&amp;2012&amp;11.07.2014&amp;Latest" TargetMode="External"/><Relationship Id="rId17" Type="http://schemas.openxmlformats.org/officeDocument/2006/relationships/hyperlink" Target="http://www.abs.gov.au/ausstats/Subscriber.nsf/LookupAttach/3417.0Data+Cubes-18.07.182/$File/34170do001_migrants_census_2016_datacube_1_New_South_Wales.xls" TargetMode="External"/><Relationship Id="rId25" Type="http://schemas.openxmlformats.org/officeDocument/2006/relationships/hyperlink" Target="http://www.abs.gov.au/ausstats/Subscriber.nsf/LookupAttach/3412.0Data+Cubes-24.10.185/$File/34120DO005_201617.xls" TargetMode="External"/><Relationship Id="rId33" Type="http://schemas.openxmlformats.org/officeDocument/2006/relationships/hyperlink" Target="http://www.abs.gov.au/ausstats/Subscriber.nsf/LookupAttach/3419.0Data+Cubes-14.02.192/$File/34190do001%20temporary_residents_census_2016_datacube_1_New_South_Wales.xls" TargetMode="External"/><Relationship Id="rId38" Type="http://schemas.openxmlformats.org/officeDocument/2006/relationships/hyperlink" Target="http://www.abs.gov.au/ausstats/Subscriber.nsf/LookupAttach/3419.0Data+Cubes-14.02.193/$File/34190do001%20temporary_residents_census_2016_datacube_2_Victoria.xls" TargetMode="External"/><Relationship Id="rId2" Type="http://schemas.openxmlformats.org/officeDocument/2006/relationships/hyperlink" Target="http://www.abs.gov.au/ausstats/Subscriber.nsf/LookupAttach/3417.0Data+Cubes-30.04.14200/$File/34170DO001_NSW_Migrants%20CDE%20Integrated%20Data_2011.xls" TargetMode="External"/><Relationship Id="rId16" Type="http://schemas.openxmlformats.org/officeDocument/2006/relationships/hyperlink" Target="http://www.abs.gov.au/ausstats/Subscriber.nsf/LookupAttach/3417.0Data+Cubes-18.07.189/$File/34170do001_migrants_census_2016_datacube_8_Australian_Capital_Territory.xls" TargetMode="External"/><Relationship Id="rId20" Type="http://schemas.openxmlformats.org/officeDocument/2006/relationships/hyperlink" Target="http://www.abs.gov.au/ausstats/Subscriber.nsf/LookupAttach/3417.0Data+Cubes-18.07.185/$File/34170do001_migrants_census_2016_datacube_4_South_Australia.xls" TargetMode="External"/><Relationship Id="rId29" Type="http://schemas.openxmlformats.org/officeDocument/2006/relationships/hyperlink" Target="http://www.abs.gov.au/ausstats/Subscriber.nsf/LookupAttach/3415.0Data+Cubes-19.12.18307/$File/34150DS0094_2017_Marriages%20and%20Divorces_Migrants.xls" TargetMode="External"/><Relationship Id="rId41" Type="http://schemas.openxmlformats.org/officeDocument/2006/relationships/hyperlink" Target="https://www.abs.gov.au/statistics/people/population/deaths-australia/2019/33020DO001_2019.xls" TargetMode="External"/><Relationship Id="rId1" Type="http://schemas.openxmlformats.org/officeDocument/2006/relationships/hyperlink" Target="http://www.abs.gov.au/ausstats/Subscriber.nsf/LookupAttach/3417.0Data+Cubes-19.09.131/$File/34170DO001_Migrants%20CDE%20Integrated%20Data_2011_Datacube.xls" TargetMode="External"/><Relationship Id="rId6" Type="http://schemas.openxmlformats.org/officeDocument/2006/relationships/hyperlink" Target="http://www.abs.gov.au/ausstats/Subscriber.nsf/LookupAttach/3417.0Data+Cubes-30.04.14230/$File/34170DO001_SA_Migrants%20CDE%20Integrated%20Data_2011.xls" TargetMode="External"/><Relationship Id="rId11" Type="http://schemas.openxmlformats.org/officeDocument/2006/relationships/hyperlink" Target="http://www.abs.gov.au/ausstats/subscriber.nsf/log?openagent&amp;33010do009_2013.xls&amp;3301.0&amp;Data%20Cubes&amp;31E21E8274A61F6ECA257D79001053B9&amp;0&amp;2013&amp;23.10.2014&amp;Latest" TargetMode="External"/><Relationship Id="rId24" Type="http://schemas.openxmlformats.org/officeDocument/2006/relationships/hyperlink" Target="http://www.abs.gov.au/ausstats/Subscriber.nsf/LookupAttach/3412.0Data+Cubes-24.10.186/$File/34120DO006_201617.xls" TargetMode="External"/><Relationship Id="rId32" Type="http://schemas.openxmlformats.org/officeDocument/2006/relationships/hyperlink" Target="http://www.abs.gov.au/ausstats/Subscriber.nsf/LookupAttach/3419.0Data+Cubes-14.02.199/$File/34190do001%20temporary_residents_census_2016_datacube_8_Australian_Capital_Territory.xls" TargetMode="External"/><Relationship Id="rId37" Type="http://schemas.openxmlformats.org/officeDocument/2006/relationships/hyperlink" Target="http://www.abs.gov.au/ausstats/Subscriber.nsf/LookupAttach/3419.0Data+Cubes-14.02.197/$File/34190do001%20temporary_residents_census_2016_datacube_6_Tasmania.xls" TargetMode="External"/><Relationship Id="rId40" Type="http://schemas.openxmlformats.org/officeDocument/2006/relationships/hyperlink" Target="http://www.abs.gov.au/ausstats/Subscriber.nsf/LookupAttach/3415.0Data+Cubes-26.03.20308/$File/34150DS0095_2018_Marriages%20and%20Divorces_Migrants.xls" TargetMode="External"/><Relationship Id="rId5" Type="http://schemas.openxmlformats.org/officeDocument/2006/relationships/hyperlink" Target="http://www.abs.gov.au/ausstats/Subscriber.nsf/LookupAttach/3417.0Data+Cubes-30.04.14270/$File/34170DO001_ACT_Migrants%20CDE%20Integrated%20Data_2011.xls" TargetMode="External"/><Relationship Id="rId15" Type="http://schemas.openxmlformats.org/officeDocument/2006/relationships/hyperlink" Target="http://www.abs.gov.au/ausstats/Subscriber.nsf/LookupAttach/3417.0Data+Cubes-18.07.181/$File/34170do001_migrants_census_2016_datacube_Australia.xls" TargetMode="External"/><Relationship Id="rId23" Type="http://schemas.openxmlformats.org/officeDocument/2006/relationships/hyperlink" Target="http://www.abs.gov.au/ausstats/Subscriber.nsf/LookupAttach/3417.0Data+Cubes-18.07.186/$File/34170do001_migrants_census_2016_datacube_5_Western_Australia.xls" TargetMode="External"/><Relationship Id="rId28" Type="http://schemas.openxmlformats.org/officeDocument/2006/relationships/hyperlink" Target="http://www.abs.gov.au/ausstats/Subscriber.nsf/LookupAttach/2071.0Data+Cubes-20.07.1710/$File/207103%20-%20Cultural%20Diversity.xls" TargetMode="External"/><Relationship Id="rId36" Type="http://schemas.openxmlformats.org/officeDocument/2006/relationships/hyperlink" Target="http://www.abs.gov.au/ausstats/Subscriber.nsf/LookupAttach/3419.0Data+Cubes-14.02.195/$File/34190do001%20temporary_residents_census_2016_datacube_4_South_Australia.xls" TargetMode="External"/><Relationship Id="rId10" Type="http://schemas.openxmlformats.org/officeDocument/2006/relationships/hyperlink" Target="http://www.abs.gov.au/websitedbs/d3310114.nsf/Home/&#169;+Copyright?OpenDocument" TargetMode="External"/><Relationship Id="rId19" Type="http://schemas.openxmlformats.org/officeDocument/2006/relationships/hyperlink" Target="http://www.abs.gov.au/ausstats/Subscriber.nsf/LookupAttach/3417.0Data+Cubes-18.07.184/$File/34170do001_migrants_census_2016_datacube_3_Queensland.xls" TargetMode="External"/><Relationship Id="rId31" Type="http://schemas.openxmlformats.org/officeDocument/2006/relationships/hyperlink" Target="http://www.abs.gov.au/ausstats/Subscriber.nsf/LookupAttach/3419.0Data+Cubes-14.02.191/$File/34190do001%20temporary_entrants_census_2016_datacube_0_australia.xls" TargetMode="External"/><Relationship Id="rId44" Type="http://schemas.openxmlformats.org/officeDocument/2006/relationships/drawing" Target="../drawings/drawing13.xml"/><Relationship Id="rId4" Type="http://schemas.openxmlformats.org/officeDocument/2006/relationships/hyperlink" Target="http://www.abs.gov.au/ausstats/Subscriber.nsf/LookupAttach/3417.0Data+Cubes-30.04.14220/$File/34170DO001_QLD_Migrants%20CDE%20Integrated%20Data_2011.xls" TargetMode="External"/><Relationship Id="rId9" Type="http://schemas.openxmlformats.org/officeDocument/2006/relationships/hyperlink" Target="http://www.abs.gov.au/ausstats/Subscriber.nsf/LookupAttach/3417.0Data+Cubes-30.04.14240/$File/34170DO001_WA_Migrants%20CDE%20Integrated%20Data_2011.xls" TargetMode="External"/><Relationship Id="rId14" Type="http://schemas.openxmlformats.org/officeDocument/2006/relationships/hyperlink" Target="http://www.abs.gov.au/ausstats/Subscriber.nsf/LookupAttach/3302.0Data+Cubes-24.10.1810/$File/33020DO001_2017.xls" TargetMode="External"/><Relationship Id="rId22" Type="http://schemas.openxmlformats.org/officeDocument/2006/relationships/hyperlink" Target="http://www.abs.gov.au/ausstats/Subscriber.nsf/LookupAttach/3417.0Data+Cubes-18.07.183/$File/34170do001_migrants_census_2016_datacube_2_Victoria.xls" TargetMode="External"/><Relationship Id="rId27" Type="http://schemas.openxmlformats.org/officeDocument/2006/relationships/hyperlink" Target="http://www.abs.gov.au/ausstats/Subscriber.nsf/LookupAttach/2071.0Data+Cubes-20.07.1715/$File/207104%20-%20Religion.xls" TargetMode="External"/><Relationship Id="rId30" Type="http://schemas.openxmlformats.org/officeDocument/2006/relationships/hyperlink" Target="http://www.abs.gov.au/ausstats/subscriber.nsf/LookupAttach/3302.0Data+Cubes-25.09.1910/$File/33020Do001_2018.xls" TargetMode="External"/><Relationship Id="rId35" Type="http://schemas.openxmlformats.org/officeDocument/2006/relationships/hyperlink" Target="http://www.abs.gov.au/ausstats/Subscriber.nsf/LookupAttach/3419.0Data+Cubes-14.02.194/$File/34190do001%20temporary_residents_census_2016_datacube_3_Queensland.xls" TargetMode="External"/><Relationship Id="rId43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bs.gov.au/ausstats/Subscriber.nsf/LookupAttach/4329.0.00.001Data+Cubes-03.06.163/$File/4329000001DO003_2011.xls" TargetMode="External"/><Relationship Id="rId18" Type="http://schemas.openxmlformats.org/officeDocument/2006/relationships/hyperlink" Target="http://www.abs.gov.au/ausstats/Subscriber.nsf/LookupAttach/3415.0Data+Cubes-19.08.1541/$File/34150DS0081_2013_%20Births_Migrants.xls" TargetMode="External"/><Relationship Id="rId26" Type="http://schemas.openxmlformats.org/officeDocument/2006/relationships/hyperlink" Target="http://www.abs.gov.au/ausstats/Subscriber.nsf/LookupAttach/3417.0Data+Cubes-18.07.187/$File/34170do001_migrants_census_2016_datacube_6_Tasmania.xls" TargetMode="External"/><Relationship Id="rId39" Type="http://schemas.openxmlformats.org/officeDocument/2006/relationships/hyperlink" Target="https://www.abs.gov.au/ausstats/Subscriber.nsf/LookupAttach/3415.0Data+Cubes-26.03.20136/$File/34150DS0097_2019_Education%20and%20Work_Migrants.xls" TargetMode="External"/><Relationship Id="rId3" Type="http://schemas.openxmlformats.org/officeDocument/2006/relationships/hyperlink" Target="http://www.abs.gov.au/ausstats/Subscriber.nsf/LookupAttach/3417.0Data+Cubes-30.04.14260/$File/34170DO001_NT_Migrants%20CDE%20Integrated%20Data_2011.xls" TargetMode="External"/><Relationship Id="rId21" Type="http://schemas.openxmlformats.org/officeDocument/2006/relationships/hyperlink" Target="http://www.abs.gov.au/ausstats/Subscriber.nsf/LookupAttach/3417.0Data+Cubes-18.07.182/$File/34170do001_migrants_census_2016_datacube_1_New_South_Wales.xls" TargetMode="External"/><Relationship Id="rId34" Type="http://schemas.openxmlformats.org/officeDocument/2006/relationships/hyperlink" Target="http://www.abs.gov.au/ausstats/Subscriber.nsf/LookupAttach/3417.0Data+Cubes-18.07.189/$File/34170do001_migrants_census_2016_datacube_8_Australian_Capital_Territory.xls" TargetMode="External"/><Relationship Id="rId42" Type="http://schemas.openxmlformats.org/officeDocument/2006/relationships/hyperlink" Target="http://www.abs.gov.au/ausstats/Subscriber.nsf/LookupAttach/3419.0Data+Cubes-14.02.191/$File/34190do001%20temporary_entrants_census_2016_datacube_0_australia.xls" TargetMode="External"/><Relationship Id="rId47" Type="http://schemas.openxmlformats.org/officeDocument/2006/relationships/hyperlink" Target="http://www.abs.gov.au/ausstats/Subscriber.nsf/LookupAttach/3419.0Data+Cubes-14.02.195/$File/34190do001%20temporary_residents_census_2016_datacube_4_South_Australia.xls" TargetMode="External"/><Relationship Id="rId50" Type="http://schemas.openxmlformats.org/officeDocument/2006/relationships/hyperlink" Target="http://www.abs.gov.au/ausstats/Subscriber.nsf/LookupAttach/3419.0Data+Cubes-14.02.196/$File/34190do001%20temporary_residents_census_2016_datacube_5_Western_Australia.xls" TargetMode="External"/><Relationship Id="rId7" Type="http://schemas.openxmlformats.org/officeDocument/2006/relationships/hyperlink" Target="http://www.abs.gov.au/ausstats/Subscriber.nsf/LookupAttach/3417.0Data+Cubes-30.04.14240/$File/34170DO001_WA_Migrants%20CDE%20Integrated%20Data_2011.xls" TargetMode="External"/><Relationship Id="rId12" Type="http://schemas.openxmlformats.org/officeDocument/2006/relationships/hyperlink" Target="http://www.abs.gov.au/ausstats/Subscriber.nsf/LookupAttach/4329.0.00.001Data+Cubes-03.06.162/$File/4329000001DO002_2011.xls" TargetMode="External"/><Relationship Id="rId17" Type="http://schemas.openxmlformats.org/officeDocument/2006/relationships/hyperlink" Target="http://www.abs.gov.au/ausstats/Subscriber.nsf/LookupAttach/4329.0.00.001Data+Cubes-03.06.167/$File/4329000001DO007_2011.xls" TargetMode="External"/><Relationship Id="rId25" Type="http://schemas.openxmlformats.org/officeDocument/2006/relationships/hyperlink" Target="http://www.abs.gov.au/ausstats/Subscriber.nsf/LookupAttach/3417.0Data+Cubes-18.07.185/$File/34170do001_migrants_census_2016_datacube_4_South_Australia.xls" TargetMode="External"/><Relationship Id="rId33" Type="http://schemas.openxmlformats.org/officeDocument/2006/relationships/hyperlink" Target="http://www.abs.gov.au/ausstats/Subscriber.nsf/LookupAttach/3415.0Data+Cubes-19.12.18135/$File/34150DS0092_2017_Education%20and%20Work_Migrants.xls" TargetMode="External"/><Relationship Id="rId38" Type="http://schemas.openxmlformats.org/officeDocument/2006/relationships/hyperlink" Target="http://www.abs.gov.au/ausstats/Subscriber.nsf/LookupAttach/3415.0Data+Cubes-19.12.18138/$File/34150DS0093_2018_Education%20and%20Work_Migrants.xls" TargetMode="External"/><Relationship Id="rId46" Type="http://schemas.openxmlformats.org/officeDocument/2006/relationships/hyperlink" Target="http://www.abs.gov.au/ausstats/Subscriber.nsf/LookupAttach/3419.0Data+Cubes-14.02.194/$File/34190do001%20temporary_residents_census_2016_datacube_3_Queensland.xls" TargetMode="External"/><Relationship Id="rId2" Type="http://schemas.openxmlformats.org/officeDocument/2006/relationships/hyperlink" Target="http://www.abs.gov.au/ausstats/Subscriber.nsf/LookupAttach/3417.0Data+Cubes-30.04.14210/$File/34170DO001_VIC_Migrants%20CDE%20Integrated%20Data_2011.xls" TargetMode="External"/><Relationship Id="rId16" Type="http://schemas.openxmlformats.org/officeDocument/2006/relationships/hyperlink" Target="http://www.abs.gov.au/ausstats/Subscriber.nsf/LookupAttach/4329.0.00.001Data+Cubes-03.06.166/$File/4329000001DO006_2011.xls" TargetMode="External"/><Relationship Id="rId20" Type="http://schemas.openxmlformats.org/officeDocument/2006/relationships/hyperlink" Target="http://www.abs.gov.au/ausstats/Subscriber.nsf/LookupAttach/3417.0Data+Cubes-18.07.181/$File/34170do001_migrants_census_2016_datacube_Australia.xls" TargetMode="External"/><Relationship Id="rId29" Type="http://schemas.openxmlformats.org/officeDocument/2006/relationships/hyperlink" Target="http://www.abs.gov.au/ausstats/Subscriber.nsf/LookupAttach/3412.0Data+Cubes-24.10.185/$File/34120DO005_201617.xls" TargetMode="External"/><Relationship Id="rId41" Type="http://schemas.openxmlformats.org/officeDocument/2006/relationships/hyperlink" Target="http://www.abs.gov.au/ausstats/Subscriber.nsf/LookupAttach/3415.0Data+Cubes-26.03.20308/$File/34150DS0095_2018_Marriages%20and%20Divorces_Migrants.xls" TargetMode="External"/><Relationship Id="rId54" Type="http://schemas.openxmlformats.org/officeDocument/2006/relationships/drawing" Target="../drawings/drawing2.xml"/><Relationship Id="rId1" Type="http://schemas.openxmlformats.org/officeDocument/2006/relationships/hyperlink" Target="http://www.abs.gov.au/ausstats/Subscriber.nsf/LookupAttach/3417.0Data+Cubes-19.09.131/$File/34170DO001_Migrants%20CDE%20Integrated%20Data_2011_Datacube.xls" TargetMode="External"/><Relationship Id="rId6" Type="http://schemas.openxmlformats.org/officeDocument/2006/relationships/hyperlink" Target="http://www.abs.gov.au/ausstats/Subscriber.nsf/LookupAttach/3417.0Data+Cubes-30.04.14250/$File/34170DO001_TAS_Migrants%20CDE%20Integrated%20Data_2011.xls" TargetMode="External"/><Relationship Id="rId11" Type="http://schemas.openxmlformats.org/officeDocument/2006/relationships/hyperlink" Target="http://www.abs.gov.au/ausstats/Subscriber.nsf/LookupAttach/4329.0.00.001Data+Cubes-03.06.161/$File/4329000001DO001_2011.xls" TargetMode="External"/><Relationship Id="rId24" Type="http://schemas.openxmlformats.org/officeDocument/2006/relationships/hyperlink" Target="http://www.abs.gov.au/ausstats/Subscriber.nsf/LookupAttach/3417.0Data+Cubes-18.07.184/$File/34170do001_migrants_census_2016_datacube_3_Queensland.xls" TargetMode="External"/><Relationship Id="rId32" Type="http://schemas.openxmlformats.org/officeDocument/2006/relationships/hyperlink" Target="http://www.abs.gov.au/ausstats/Subscriber.nsf/LookupAttach/3415.0Data+Cubes-29.06.1112/$File/34150DS0002_2005_COD_Migrants.xls" TargetMode="External"/><Relationship Id="rId37" Type="http://schemas.openxmlformats.org/officeDocument/2006/relationships/hyperlink" Target="http://www.abs.gov.au/ausstats/Subscriber.nsf/LookupAttach/3415.0Data+Cubes-19.12.18307/$File/34150DS0094_2017_Marriages%20and%20Divorces_Migrants.xls" TargetMode="External"/><Relationship Id="rId40" Type="http://schemas.openxmlformats.org/officeDocument/2006/relationships/hyperlink" Target="http://www.abs.gov.au/ausstats/subscriber.nsf/LookupAttach/3302.0Data+Cubes-25.09.1910/$File/33020Do001_2018.xls" TargetMode="External"/><Relationship Id="rId45" Type="http://schemas.openxmlformats.org/officeDocument/2006/relationships/hyperlink" Target="http://www.abs.gov.au/ausstats/Subscriber.nsf/LookupAttach/3419.0Data+Cubes-14.02.198/$File/34190do001%20temporary_residents_census_2016_datacube_7_Northern_Territory.xl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www.abs.gov.au/ausstats/Subscriber.nsf/LookupAttach/3417.0Data+Cubes-30.04.14230/$File/34170DO001_SA_Migrants%20CDE%20Integrated%20Data_2011.xls" TargetMode="External"/><Relationship Id="rId15" Type="http://schemas.openxmlformats.org/officeDocument/2006/relationships/hyperlink" Target="http://www.abs.gov.au/ausstats/Subscriber.nsf/LookupAttach/4329.0.00.001Data+Cubes-03.06.165/$File/4329000001DO005_2011.xls" TargetMode="External"/><Relationship Id="rId23" Type="http://schemas.openxmlformats.org/officeDocument/2006/relationships/hyperlink" Target="http://www.abs.gov.au/ausstats/Subscriber.nsf/LookupAttach/3417.0Data+Cubes-18.07.188/$File/34170do001_migrants_census_2016_datacube_7_Northern_Territory.xls" TargetMode="External"/><Relationship Id="rId28" Type="http://schemas.openxmlformats.org/officeDocument/2006/relationships/hyperlink" Target="http://www.abs.gov.au/ausstats/Subscriber.nsf/LookupAttach/3412.0Data+Cubes-24.10.186/$File/34120DO006_201617.xls" TargetMode="External"/><Relationship Id="rId36" Type="http://schemas.openxmlformats.org/officeDocument/2006/relationships/hyperlink" Target="http://www.abs.gov.au/ausstats/Subscriber.nsf/LookupAttach/2071.0Data+Cubes-20.07.1710/$File/207103%20-%20Cultural%20Diversity.xls" TargetMode="External"/><Relationship Id="rId49" Type="http://schemas.openxmlformats.org/officeDocument/2006/relationships/hyperlink" Target="http://www.abs.gov.au/ausstats/Subscriber.nsf/LookupAttach/3419.0Data+Cubes-14.02.193/$File/34190do001%20temporary_residents_census_2016_datacube_2_Victoria.xls" TargetMode="External"/><Relationship Id="rId10" Type="http://schemas.openxmlformats.org/officeDocument/2006/relationships/hyperlink" Target="http://www.abs.gov.au/websitedbs/d3310114.nsf/Home/&#169;+Copyright?OpenDocument" TargetMode="External"/><Relationship Id="rId19" Type="http://schemas.openxmlformats.org/officeDocument/2006/relationships/hyperlink" Target="http://www.abs.gov.au/ausstats/Subscriber.nsf/LookupAttach/3415.0Data+Cubes-19.08.1542/$File/34150DS0080_2012_%20Births_Migrants.xls" TargetMode="External"/><Relationship Id="rId31" Type="http://schemas.openxmlformats.org/officeDocument/2006/relationships/hyperlink" Target="http://www.abs.gov.au/ausstats/Subscriber.nsf/LookupAttach/3302.0Data+Cubes-24.10.1810/$File/33020DO001_2017.xls" TargetMode="External"/><Relationship Id="rId44" Type="http://schemas.openxmlformats.org/officeDocument/2006/relationships/hyperlink" Target="http://www.abs.gov.au/ausstats/Subscriber.nsf/LookupAttach/3419.0Data+Cubes-14.02.192/$File/34190do001%20temporary_residents_census_2016_datacube_1_New_South_Wales.xls" TargetMode="External"/><Relationship Id="rId52" Type="http://schemas.openxmlformats.org/officeDocument/2006/relationships/hyperlink" Target="https://www.abs.gov.au/statistics/people/people-and-communities/migrant-data-matrices/2020/34150DS0099_2019_Marriages%20and%20Divorces_Migrants.xlsx" TargetMode="External"/><Relationship Id="rId4" Type="http://schemas.openxmlformats.org/officeDocument/2006/relationships/hyperlink" Target="http://www.abs.gov.au/ausstats/Subscriber.nsf/LookupAttach/3417.0Data+Cubes-30.04.14220/$File/34170DO001_QLD_Migrants%20CDE%20Integrated%20Data_2011.xls" TargetMode="External"/><Relationship Id="rId9" Type="http://schemas.openxmlformats.org/officeDocument/2006/relationships/hyperlink" Target="http://www.abs.gov.au/ausstats/Subscriber.nsf/LookupAttach/3417.0Data+Cubes-30.04.14270/$File/34170DO001_ACT_Migrants%20CDE%20Integrated%20Data_2011.xls" TargetMode="External"/><Relationship Id="rId14" Type="http://schemas.openxmlformats.org/officeDocument/2006/relationships/hyperlink" Target="http://www.abs.gov.au/ausstats/Subscriber.nsf/LookupAttach/4329.0.00.001Data+Cubes-03.06.164/$File/4329000001DO004_2011.xls" TargetMode="External"/><Relationship Id="rId22" Type="http://schemas.openxmlformats.org/officeDocument/2006/relationships/hyperlink" Target="http://www.abs.gov.au/ausstats/Subscriber.nsf/LookupAttach/3417.0Data+Cubes-18.07.183/$File/34170do001_migrants_census_2016_datacube_2_Victoria.xls" TargetMode="External"/><Relationship Id="rId27" Type="http://schemas.openxmlformats.org/officeDocument/2006/relationships/hyperlink" Target="http://www.abs.gov.au/ausstats/Subscriber.nsf/LookupAttach/3417.0Data+Cubes-18.07.186/$File/34170do001_migrants_census_2016_datacube_5_Western_Australia.xls" TargetMode="External"/><Relationship Id="rId30" Type="http://schemas.openxmlformats.org/officeDocument/2006/relationships/hyperlink" Target="http://www.abs.gov.au/ausstats/Subscriber.nsf/LookupAttach/3412.0Data+Cubes-24.10.183/$File/34120DO003_201617.xls" TargetMode="External"/><Relationship Id="rId35" Type="http://schemas.openxmlformats.org/officeDocument/2006/relationships/hyperlink" Target="http://www.abs.gov.au/ausstats/Subscriber.nsf/LookupAttach/2071.0Data+Cubes-20.07.1715/$File/207104%20-%20Religion.xls" TargetMode="External"/><Relationship Id="rId43" Type="http://schemas.openxmlformats.org/officeDocument/2006/relationships/hyperlink" Target="http://www.abs.gov.au/ausstats/Subscriber.nsf/LookupAttach/3419.0Data+Cubes-14.02.199/$File/34190do001%20temporary_residents_census_2016_datacube_8_Australian_Capital_Territory.xls" TargetMode="External"/><Relationship Id="rId48" Type="http://schemas.openxmlformats.org/officeDocument/2006/relationships/hyperlink" Target="http://www.abs.gov.au/ausstats/Subscriber.nsf/LookupAttach/3419.0Data+Cubes-14.02.197/$File/34190do001%20temporary_residents_census_2016_datacube_6_Tasmania.xls" TargetMode="External"/><Relationship Id="rId8" Type="http://schemas.openxmlformats.org/officeDocument/2006/relationships/hyperlink" Target="http://www.abs.gov.au/ausstats/Subscriber.nsf/LookupAttach/3417.0Data+Cubes-30.04.14200/$File/34170DO001_NSW_Migrants%20CDE%20Integrated%20Data_2011.xls" TargetMode="External"/><Relationship Id="rId51" Type="http://schemas.openxmlformats.org/officeDocument/2006/relationships/hyperlink" Target="https://www.abs.gov.au/statistics/people/population/deaths-australia/2019/33020DO001_2019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bs.gov.au/ausstats/Subscriber.nsf/LookupAttach/4329.0.00.001Data+Cubes-03.06.166/$File/4329000001DO006_2011.xls" TargetMode="External"/><Relationship Id="rId18" Type="http://schemas.openxmlformats.org/officeDocument/2006/relationships/hyperlink" Target="http://www.abs.gov.au/ausstats/Subscriber.nsf/LookupAttach/3302.0Data+Cubes-24.10.1810/$File/33020DO001_2017.xls" TargetMode="External"/><Relationship Id="rId26" Type="http://schemas.openxmlformats.org/officeDocument/2006/relationships/hyperlink" Target="http://www.abs.gov.au/ausstats/Subscriber.nsf/LookupAttach/3417.0Data+Cubes-18.07.188/$File/34170do001_migrants_census_2016_datacube_7_Northern_Territory.xls" TargetMode="External"/><Relationship Id="rId39" Type="http://schemas.openxmlformats.org/officeDocument/2006/relationships/hyperlink" Target="https://www.abs.gov.au/ausstats/Subscriber.nsf/LookupAttach/3415.0Data+Cubes-26.03.20136/$File/34150DS0097_2019_Education%20and%20Work_Migrants.xls" TargetMode="External"/><Relationship Id="rId3" Type="http://schemas.openxmlformats.org/officeDocument/2006/relationships/hyperlink" Target="http://www.abs.gov.au/ausstats/Subscriber.nsf/LookupAttach/3417.0Data+Cubes-30.04.14220/$File/34170DO001_QLD_Migrants%20CDE%20Integrated%20Data_2011.xls" TargetMode="External"/><Relationship Id="rId21" Type="http://schemas.openxmlformats.org/officeDocument/2006/relationships/hyperlink" Target="http://www.abs.gov.au/ausstats/Subscriber.nsf/LookupAttach/3412.0Data+Cubes-24.10.185/$File/34120DO005_201617.xls" TargetMode="External"/><Relationship Id="rId34" Type="http://schemas.openxmlformats.org/officeDocument/2006/relationships/hyperlink" Target="http://www.abs.gov.au/ausstats/Subscriber.nsf/LookupAttach/3415.0Data+Cubes-19.12.18307/$File/34150DS0094_2017_Marriages%20and%20Divorces_Migrants.xls" TargetMode="External"/><Relationship Id="rId42" Type="http://schemas.openxmlformats.org/officeDocument/2006/relationships/hyperlink" Target="http://www.abs.gov.au/ausstats/Subscriber.nsf/LookupAttach/3419.0Data+Cubes-14.02.199/$File/34190do001%20temporary_residents_census_2016_datacube_8_Australian_Capital_Territory.xls" TargetMode="External"/><Relationship Id="rId47" Type="http://schemas.openxmlformats.org/officeDocument/2006/relationships/hyperlink" Target="http://www.abs.gov.au/ausstats/Subscriber.nsf/LookupAttach/3419.0Data+Cubes-14.02.197/$File/34190do001%20temporary_residents_census_2016_datacube_6_Tasmania.xls" TargetMode="External"/><Relationship Id="rId50" Type="http://schemas.openxmlformats.org/officeDocument/2006/relationships/hyperlink" Target="https://www.abs.gov.au/statistics/people/population/deaths-australia/2019/33020DO001_2019.xls" TargetMode="External"/><Relationship Id="rId7" Type="http://schemas.openxmlformats.org/officeDocument/2006/relationships/hyperlink" Target="http://www.abs.gov.au/ausstats/Subscriber.nsf/LookupAttach/3417.0Data+Cubes-30.04.14240/$File/34170DO001_WA_Migrants%20CDE%20Integrated%20Data_2011.xls" TargetMode="External"/><Relationship Id="rId12" Type="http://schemas.openxmlformats.org/officeDocument/2006/relationships/hyperlink" Target="http://www.abs.gov.au/ausstats/Subscriber.nsf/LookupAttach/4329.0.00.001Data+Cubes-03.06.165/$File/4329000001DO005_2011.xls" TargetMode="External"/><Relationship Id="rId17" Type="http://schemas.openxmlformats.org/officeDocument/2006/relationships/hyperlink" Target="http://www.abs.gov.au/ausstats/Subscriber.nsf/LookupAttach/3415.0Data+Cubes-19.08.1542/$File/34150DS0080_2012_%20Births_Migrants.xls" TargetMode="External"/><Relationship Id="rId25" Type="http://schemas.openxmlformats.org/officeDocument/2006/relationships/hyperlink" Target="http://www.abs.gov.au/ausstats/Subscriber.nsf/LookupAttach/3417.0Data+Cubes-18.07.182/$File/34170do001_migrants_census_2016_datacube_1_New_South_Wales.xls" TargetMode="External"/><Relationship Id="rId33" Type="http://schemas.openxmlformats.org/officeDocument/2006/relationships/hyperlink" Target="http://www.abs.gov.au/ausstats/Subscriber.nsf/LookupAttach/2071.0Data+Cubes-20.07.1710/$File/207103%20-%20Cultural%20Diversity.xls" TargetMode="External"/><Relationship Id="rId38" Type="http://schemas.openxmlformats.org/officeDocument/2006/relationships/hyperlink" Target="http://www.abs.gov.au/ausstats/Subscriber.nsf/LookupAttach/3417.0Data+Cubes-30.04.14270/$File/34170DO001_ACT_Migrants%20CDE%20Integrated%20Data_2011.xls" TargetMode="External"/><Relationship Id="rId46" Type="http://schemas.openxmlformats.org/officeDocument/2006/relationships/hyperlink" Target="http://www.abs.gov.au/ausstats/Subscriber.nsf/LookupAttach/3419.0Data+Cubes-14.02.195/$File/34190do001%20temporary_residents_census_2016_datacube_4_South_Australia.xls" TargetMode="External"/><Relationship Id="rId2" Type="http://schemas.openxmlformats.org/officeDocument/2006/relationships/hyperlink" Target="http://www.abs.gov.au/ausstats/Subscriber.nsf/LookupAttach/3417.0Data+Cubes-30.04.14260/$File/34170DO001_NT_Migrants%20CDE%20Integrated%20Data_2011.xls" TargetMode="External"/><Relationship Id="rId16" Type="http://schemas.openxmlformats.org/officeDocument/2006/relationships/hyperlink" Target="http://www.abs.gov.au/ausstats/Subscriber.nsf/LookupAttach/3415.0Data+Cubes-19.08.1541/$File/34150DS0081_2013_%20Births_Migrants.xls" TargetMode="External"/><Relationship Id="rId20" Type="http://schemas.openxmlformats.org/officeDocument/2006/relationships/hyperlink" Target="http://www.abs.gov.au/ausstats/Subscriber.nsf/LookupAttach/3412.0Data+Cubes-24.10.186/$File/34120DO006_201617.xls" TargetMode="External"/><Relationship Id="rId29" Type="http://schemas.openxmlformats.org/officeDocument/2006/relationships/hyperlink" Target="http://www.abs.gov.au/ausstats/Subscriber.nsf/LookupAttach/3417.0Data+Cubes-18.07.187/$File/34170do001_migrants_census_2016_datacube_6_Tasmania.xls" TargetMode="External"/><Relationship Id="rId41" Type="http://schemas.openxmlformats.org/officeDocument/2006/relationships/hyperlink" Target="http://www.abs.gov.au/ausstats/Subscriber.nsf/LookupAttach/3419.0Data+Cubes-14.02.191/$File/34190do001%20temporary_entrants_census_2016_datacube_0_australia.xls" TargetMode="External"/><Relationship Id="rId1" Type="http://schemas.openxmlformats.org/officeDocument/2006/relationships/hyperlink" Target="http://www.abs.gov.au/ausstats/Subscriber.nsf/LookupAttach/3417.0Data+Cubes-30.04.14200/$File/34170DO001_NSW_Migrants%20CDE%20Integrated%20Data_2011.xls" TargetMode="External"/><Relationship Id="rId6" Type="http://schemas.openxmlformats.org/officeDocument/2006/relationships/hyperlink" Target="http://www.abs.gov.au/ausstats/Subscriber.nsf/LookupAttach/3417.0Data+Cubes-30.04.14210/$File/34170DO001_VIC_Migrants%20CDE%20Integrated%20Data_2011.xls" TargetMode="External"/><Relationship Id="rId11" Type="http://schemas.openxmlformats.org/officeDocument/2006/relationships/hyperlink" Target="http://www.abs.gov.au/ausstats/Subscriber.nsf/LookupAttach/4329.0.00.001Data+Cubes-03.06.164/$File/4329000001DO004_2011.xls" TargetMode="External"/><Relationship Id="rId24" Type="http://schemas.openxmlformats.org/officeDocument/2006/relationships/hyperlink" Target="http://www.abs.gov.au/ausstats/Subscriber.nsf/LookupAttach/3417.0Data+Cubes-18.07.189/$File/34170do001_migrants_census_2016_datacube_8_Australian_Capital_Territory.xls" TargetMode="External"/><Relationship Id="rId32" Type="http://schemas.openxmlformats.org/officeDocument/2006/relationships/hyperlink" Target="http://www.abs.gov.au/ausstats/Subscriber.nsf/LookupAttach/2071.0Data+Cubes-20.07.1715/$File/207104%20-%20Religion.xls" TargetMode="External"/><Relationship Id="rId37" Type="http://schemas.openxmlformats.org/officeDocument/2006/relationships/hyperlink" Target="http://www.abs.gov.au/ausstats/subscriber.nsf/LookupAttach/3302.0Data+Cubes-25.09.1910/$File/33020Do001_2018.xls" TargetMode="External"/><Relationship Id="rId40" Type="http://schemas.openxmlformats.org/officeDocument/2006/relationships/hyperlink" Target="http://www.abs.gov.au/ausstats/Subscriber.nsf/LookupAttach/3415.0Data+Cubes-26.03.20308/$File/34150DS0095_2018_Marriages%20and%20Divorces_Migrants.xls" TargetMode="External"/><Relationship Id="rId45" Type="http://schemas.openxmlformats.org/officeDocument/2006/relationships/hyperlink" Target="http://www.abs.gov.au/ausstats/Subscriber.nsf/LookupAttach/3419.0Data+Cubes-14.02.194/$File/34190do001%20temporary_residents_census_2016_datacube_3_Queensland.xls" TargetMode="External"/><Relationship Id="rId53" Type="http://schemas.openxmlformats.org/officeDocument/2006/relationships/drawing" Target="../drawings/drawing3.xml"/><Relationship Id="rId5" Type="http://schemas.openxmlformats.org/officeDocument/2006/relationships/hyperlink" Target="http://www.abs.gov.au/ausstats/Subscriber.nsf/LookupAttach/3417.0Data+Cubes-30.04.14250/$File/34170DO001_TAS_Migrants%20CDE%20Integrated%20Data_2011.xls" TargetMode="External"/><Relationship Id="rId15" Type="http://schemas.openxmlformats.org/officeDocument/2006/relationships/hyperlink" Target="http://www.abs.gov.au/websitedbs/d3310114.nsf/Home/&#169;+Copyright?OpenDocument" TargetMode="External"/><Relationship Id="rId23" Type="http://schemas.openxmlformats.org/officeDocument/2006/relationships/hyperlink" Target="http://www.abs.gov.au/ausstats/Subscriber.nsf/LookupAttach/3417.0Data+Cubes-18.07.181/$File/34170do001_migrants_census_2016_datacube_Australia.xls" TargetMode="External"/><Relationship Id="rId28" Type="http://schemas.openxmlformats.org/officeDocument/2006/relationships/hyperlink" Target="http://www.abs.gov.au/ausstats/Subscriber.nsf/LookupAttach/3417.0Data+Cubes-18.07.185/$File/34170do001_migrants_census_2016_datacube_4_South_Australia.xls" TargetMode="External"/><Relationship Id="rId36" Type="http://schemas.openxmlformats.org/officeDocument/2006/relationships/hyperlink" Target="http://www.abs.gov.au/ausstats/Subscriber.nsf/LookupAttach/3415.0Data+Cubes-19.12.18135/$File/34150DS0092_2017_Education%20and%20Work_Migrants.xls" TargetMode="External"/><Relationship Id="rId49" Type="http://schemas.openxmlformats.org/officeDocument/2006/relationships/hyperlink" Target="http://www.abs.gov.au/ausstats/Subscriber.nsf/LookupAttach/3419.0Data+Cubes-14.02.196/$File/34190do001%20temporary_residents_census_2016_datacube_5_Western_Australia.xls" TargetMode="External"/><Relationship Id="rId10" Type="http://schemas.openxmlformats.org/officeDocument/2006/relationships/hyperlink" Target="http://www.abs.gov.au/ausstats/Subscriber.nsf/LookupAttach/4329.0.00.001Data+Cubes-03.06.163/$File/4329000001DO003_2011.xls" TargetMode="External"/><Relationship Id="rId19" Type="http://schemas.openxmlformats.org/officeDocument/2006/relationships/hyperlink" Target="http://www.abs.gov.au/ausstats/Subscriber.nsf/LookupAttach/3415.0Data+Cubes-29.06.1112/$File/34150DS0002_2005_COD_Migrants.xls" TargetMode="External"/><Relationship Id="rId31" Type="http://schemas.openxmlformats.org/officeDocument/2006/relationships/hyperlink" Target="http://www.abs.gov.au/ausstats/Subscriber.nsf/LookupAttach/3417.0Data+Cubes-18.07.186/$File/34170do001_migrants_census_2016_datacube_5_Western_Australia.xls" TargetMode="External"/><Relationship Id="rId44" Type="http://schemas.openxmlformats.org/officeDocument/2006/relationships/hyperlink" Target="http://www.abs.gov.au/ausstats/Subscriber.nsf/LookupAttach/3419.0Data+Cubes-14.02.198/$File/34190do001%20temporary_residents_census_2016_datacube_7_Northern_Territory.xls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://www.abs.gov.au/ausstats/Subscriber.nsf/LookupAttach/3417.0Data+Cubes-30.04.14230/$File/34170DO001_SA_Migrants%20CDE%20Integrated%20Data_2011.xls" TargetMode="External"/><Relationship Id="rId9" Type="http://schemas.openxmlformats.org/officeDocument/2006/relationships/hyperlink" Target="http://www.abs.gov.au/ausstats/Subscriber.nsf/LookupAttach/4329.0.00.001Data+Cubes-03.06.162/$File/4329000001DO002_2011.xls" TargetMode="External"/><Relationship Id="rId14" Type="http://schemas.openxmlformats.org/officeDocument/2006/relationships/hyperlink" Target="http://www.abs.gov.au/ausstats/Subscriber.nsf/LookupAttach/4329.0.00.001Data+Cubes-03.06.167/$File/4329000001DO007_2011.xls" TargetMode="External"/><Relationship Id="rId22" Type="http://schemas.openxmlformats.org/officeDocument/2006/relationships/hyperlink" Target="http://www.abs.gov.au/ausstats/Subscriber.nsf/LookupAttach/3412.0Data+Cubes-24.10.183/$File/34120DO003_201617.xls" TargetMode="External"/><Relationship Id="rId27" Type="http://schemas.openxmlformats.org/officeDocument/2006/relationships/hyperlink" Target="http://www.abs.gov.au/ausstats/Subscriber.nsf/LookupAttach/3417.0Data+Cubes-18.07.184/$File/34170do001_migrants_census_2016_datacube_3_Queensland.xls" TargetMode="External"/><Relationship Id="rId30" Type="http://schemas.openxmlformats.org/officeDocument/2006/relationships/hyperlink" Target="http://www.abs.gov.au/ausstats/Subscriber.nsf/LookupAttach/3417.0Data+Cubes-18.07.183/$File/34170do001_migrants_census_2016_datacube_2_Victoria.xls" TargetMode="External"/><Relationship Id="rId35" Type="http://schemas.openxmlformats.org/officeDocument/2006/relationships/hyperlink" Target="http://www.abs.gov.au/ausstats/Subscriber.nsf/LookupAttach/3415.0Data+Cubes-19.12.18138/$File/34150DS0093_2018_Education%20and%20Work_Migrants.xls" TargetMode="External"/><Relationship Id="rId43" Type="http://schemas.openxmlformats.org/officeDocument/2006/relationships/hyperlink" Target="http://www.abs.gov.au/ausstats/Subscriber.nsf/LookupAttach/3419.0Data+Cubes-14.02.192/$File/34190do001%20temporary_residents_census_2016_datacube_1_New_South_Wales.xls" TargetMode="External"/><Relationship Id="rId48" Type="http://schemas.openxmlformats.org/officeDocument/2006/relationships/hyperlink" Target="http://www.abs.gov.au/ausstats/Subscriber.nsf/LookupAttach/3419.0Data+Cubes-14.02.193/$File/34190do001%20temporary_residents_census_2016_datacube_2_Victoria.xls" TargetMode="External"/><Relationship Id="rId8" Type="http://schemas.openxmlformats.org/officeDocument/2006/relationships/hyperlink" Target="http://www.abs.gov.au/ausstats/Subscriber.nsf/LookupAttach/4329.0.00.001Data+Cubes-03.06.161/$File/4329000001DO001_2011.xls" TargetMode="External"/><Relationship Id="rId51" Type="http://schemas.openxmlformats.org/officeDocument/2006/relationships/hyperlink" Target="https://www.abs.gov.au/statistics/people/people-and-communities/migrant-data-matrices/2020/34150DS0099_2019_Marriages%20and%20Divorces_Migrants.xlsx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bs.gov.au/ausstats/Subscriber.nsf/LookupAttach/4329.0.00.001Data+Cubes-03.06.164/$File/4329000001DO004_2011.xls" TargetMode="External"/><Relationship Id="rId18" Type="http://schemas.openxmlformats.org/officeDocument/2006/relationships/hyperlink" Target="http://www.abs.gov.au/ausstats/Subscriber.nsf/LookupAttach/3415.0Data+Cubes-19.08.1541/$File/34150DS0081_2013_%20Births_Migrants.xls" TargetMode="External"/><Relationship Id="rId26" Type="http://schemas.openxmlformats.org/officeDocument/2006/relationships/hyperlink" Target="http://www.abs.gov.au/ausstats/Subscriber.nsf/LookupAttach/3417.0Data+Cubes-18.07.182/$File/34170do001_migrants_census_2016_datacube_1_New_South_Wales.xls" TargetMode="External"/><Relationship Id="rId39" Type="http://schemas.openxmlformats.org/officeDocument/2006/relationships/hyperlink" Target="http://www.abs.gov.au/ausstats/subscriber.nsf/LookupAttach/3302.0Data+Cubes-25.09.1910/$File/33020Do001_2018.xls" TargetMode="External"/><Relationship Id="rId3" Type="http://schemas.openxmlformats.org/officeDocument/2006/relationships/hyperlink" Target="http://www.abs.gov.au/ausstats/Subscriber.nsf/LookupAttach/3417.0Data+Cubes-30.04.14260/$File/34170DO001_NT_Migrants%20CDE%20Integrated%20Data_2011.xls" TargetMode="External"/><Relationship Id="rId21" Type="http://schemas.openxmlformats.org/officeDocument/2006/relationships/hyperlink" Target="http://www.abs.gov.au/ausstats/Subscriber.nsf/LookupAttach/3412.0Data+Cubes-24.10.185/$File/34120DO005_201617.xls" TargetMode="External"/><Relationship Id="rId34" Type="http://schemas.openxmlformats.org/officeDocument/2006/relationships/hyperlink" Target="http://www.abs.gov.au/ausstats/Subscriber.nsf/LookupAttach/2071.0Data+Cubes-20.07.1710/$File/207103%20-%20Cultural%20Diversity.xls" TargetMode="External"/><Relationship Id="rId42" Type="http://schemas.openxmlformats.org/officeDocument/2006/relationships/hyperlink" Target="http://www.abs.gov.au/ausstats/Subscriber.nsf/LookupAttach/3419.0Data+Cubes-14.02.191/$File/34190do001%20temporary_entrants_census_2016_datacube_0_australia.xls" TargetMode="External"/><Relationship Id="rId47" Type="http://schemas.openxmlformats.org/officeDocument/2006/relationships/hyperlink" Target="http://www.abs.gov.au/ausstats/Subscriber.nsf/LookupAttach/3419.0Data+Cubes-14.02.195/$File/34190do001%20temporary_residents_census_2016_datacube_4_South_Australia.xls" TargetMode="External"/><Relationship Id="rId50" Type="http://schemas.openxmlformats.org/officeDocument/2006/relationships/hyperlink" Target="http://www.abs.gov.au/ausstats/Subscriber.nsf/LookupAttach/3419.0Data+Cubes-14.02.196/$File/34190do001%20temporary_residents_census_2016_datacube_5_Western_Australia.xls" TargetMode="External"/><Relationship Id="rId7" Type="http://schemas.openxmlformats.org/officeDocument/2006/relationships/hyperlink" Target="http://www.abs.gov.au/ausstats/Subscriber.nsf/LookupAttach/3417.0Data+Cubes-30.04.14250/$File/34170DO001_TAS_Migrants%20CDE%20Integrated%20Data_2011.xls" TargetMode="External"/><Relationship Id="rId12" Type="http://schemas.openxmlformats.org/officeDocument/2006/relationships/hyperlink" Target="http://www.abs.gov.au/ausstats/Subscriber.nsf/LookupAttach/4329.0.00.001Data+Cubes-03.06.163/$File/4329000001DO003_2011.xls" TargetMode="External"/><Relationship Id="rId17" Type="http://schemas.openxmlformats.org/officeDocument/2006/relationships/hyperlink" Target="http://www.abs.gov.au/websitedbs/d3310114.nsf/Home/&#169;+Copyright?OpenDocument" TargetMode="External"/><Relationship Id="rId25" Type="http://schemas.openxmlformats.org/officeDocument/2006/relationships/hyperlink" Target="http://www.abs.gov.au/ausstats/Subscriber.nsf/LookupAttach/3417.0Data+Cubes-18.07.189/$File/34170do001_migrants_census_2016_datacube_8_Australian_Capital_Territory.xls" TargetMode="External"/><Relationship Id="rId33" Type="http://schemas.openxmlformats.org/officeDocument/2006/relationships/hyperlink" Target="http://www.abs.gov.au/ausstats/Subscriber.nsf/LookupAttach/2071.0Data+Cubes-20.07.1715/$File/207104%20-%20Religion.xls" TargetMode="External"/><Relationship Id="rId38" Type="http://schemas.openxmlformats.org/officeDocument/2006/relationships/hyperlink" Target="http://www.abs.gov.au/ausstats/Subscriber.nsf/LookupAttach/3415.0Data+Cubes-19.12.18307/$File/34150DS0094_2017_Marriages%20and%20Divorces_Migrants.xls" TargetMode="External"/><Relationship Id="rId46" Type="http://schemas.openxmlformats.org/officeDocument/2006/relationships/hyperlink" Target="http://www.abs.gov.au/ausstats/Subscriber.nsf/LookupAttach/3419.0Data+Cubes-14.02.194/$File/34190do001%20temporary_residents_census_2016_datacube_3_Queensland.xls" TargetMode="External"/><Relationship Id="rId2" Type="http://schemas.openxmlformats.org/officeDocument/2006/relationships/hyperlink" Target="http://www.abs.gov.au/ausstats/Subscriber.nsf/LookupAttach/3417.0Data+Cubes-30.04.14200/$File/34170DO001_NSW_Migrants%20CDE%20Integrated%20Data_2011.xls" TargetMode="External"/><Relationship Id="rId16" Type="http://schemas.openxmlformats.org/officeDocument/2006/relationships/hyperlink" Target="http://www.abs.gov.au/ausstats/Subscriber.nsf/LookupAttach/4329.0.00.001Data+Cubes-03.06.167/$File/4329000001DO007_2011.xls" TargetMode="External"/><Relationship Id="rId20" Type="http://schemas.openxmlformats.org/officeDocument/2006/relationships/hyperlink" Target="http://www.abs.gov.au/ausstats/Subscriber.nsf/LookupAttach/3412.0Data+Cubes-24.10.186/$File/34120DO006_201617.xls" TargetMode="External"/><Relationship Id="rId29" Type="http://schemas.openxmlformats.org/officeDocument/2006/relationships/hyperlink" Target="http://www.abs.gov.au/ausstats/Subscriber.nsf/LookupAttach/3417.0Data+Cubes-18.07.185/$File/34170do001_migrants_census_2016_datacube_4_South_Australia.xls" TargetMode="External"/><Relationship Id="rId41" Type="http://schemas.openxmlformats.org/officeDocument/2006/relationships/hyperlink" Target="https://www.abs.gov.au/ausstats/Subscriber.nsf/LookupAttach/3415.0Data+Cubes-26.03.20136/$File/34150DS0097_2019_Education%20and%20Work_Migrants.xls" TargetMode="External"/><Relationship Id="rId54" Type="http://schemas.openxmlformats.org/officeDocument/2006/relationships/drawing" Target="../drawings/drawing4.xml"/><Relationship Id="rId1" Type="http://schemas.openxmlformats.org/officeDocument/2006/relationships/hyperlink" Target="http://www.abs.gov.au/ausstats/Subscriber.nsf/LookupAttach/3417.0Data+Cubes-19.09.131/$File/34170DO001_Migrants%20CDE%20Integrated%20Data_2011_Datacube.xls" TargetMode="External"/><Relationship Id="rId6" Type="http://schemas.openxmlformats.org/officeDocument/2006/relationships/hyperlink" Target="http://www.abs.gov.au/ausstats/Subscriber.nsf/LookupAttach/3417.0Data+Cubes-30.04.14230/$File/34170DO001_SA_Migrants%20CDE%20Integrated%20Data_2011.xls" TargetMode="External"/><Relationship Id="rId11" Type="http://schemas.openxmlformats.org/officeDocument/2006/relationships/hyperlink" Target="http://www.abs.gov.au/ausstats/Subscriber.nsf/LookupAttach/4329.0.00.001Data+Cubes-03.06.162/$File/4329000001DO002_2011.xls" TargetMode="External"/><Relationship Id="rId24" Type="http://schemas.openxmlformats.org/officeDocument/2006/relationships/hyperlink" Target="http://www.abs.gov.au/ausstats/Subscriber.nsf/LookupAttach/3417.0Data+Cubes-18.07.181/$File/34170do001_migrants_census_2016_datacube_Australia.xls" TargetMode="External"/><Relationship Id="rId32" Type="http://schemas.openxmlformats.org/officeDocument/2006/relationships/hyperlink" Target="http://www.abs.gov.au/ausstats/Subscriber.nsf/LookupAttach/3417.0Data+Cubes-18.07.186/$File/34170do001_migrants_census_2016_datacube_5_Western_Australia.xls" TargetMode="External"/><Relationship Id="rId37" Type="http://schemas.openxmlformats.org/officeDocument/2006/relationships/hyperlink" Target="http://www.abs.gov.au/ausstats/Subscriber.nsf/LookupAttach/3415.0Data+Cubes-19.12.18138/$File/34150DS0093_2018_Education%20and%20Work_Migrants.xls" TargetMode="External"/><Relationship Id="rId40" Type="http://schemas.openxmlformats.org/officeDocument/2006/relationships/hyperlink" Target="http://www.abs.gov.au/ausstats/Subscriber.nsf/LookupAttach/3415.0Data+Cubes-26.03.20308/$File/34150DS0095_2018_Marriages%20and%20Divorces_Migrants.xls" TargetMode="External"/><Relationship Id="rId45" Type="http://schemas.openxmlformats.org/officeDocument/2006/relationships/hyperlink" Target="http://www.abs.gov.au/ausstats/Subscriber.nsf/LookupAttach/3419.0Data+Cubes-14.02.198/$File/34190do001%20temporary_residents_census_2016_datacube_7_Northern_Territory.xls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http://www.abs.gov.au/ausstats/Subscriber.nsf/LookupAttach/3417.0Data+Cubes-30.04.14270/$File/34170DO001_ACT_Migrants%20CDE%20Integrated%20Data_2011.xls" TargetMode="External"/><Relationship Id="rId15" Type="http://schemas.openxmlformats.org/officeDocument/2006/relationships/hyperlink" Target="http://www.abs.gov.au/ausstats/Subscriber.nsf/LookupAttach/4329.0.00.001Data+Cubes-03.06.166/$File/4329000001DO006_2011.xls" TargetMode="External"/><Relationship Id="rId23" Type="http://schemas.openxmlformats.org/officeDocument/2006/relationships/hyperlink" Target="http://www.abs.gov.au/ausstats/Subscriber.nsf/LookupAttach/3302.0Data+Cubes-24.10.1810/$File/33020DO001_2017.xls" TargetMode="External"/><Relationship Id="rId28" Type="http://schemas.openxmlformats.org/officeDocument/2006/relationships/hyperlink" Target="http://www.abs.gov.au/ausstats/Subscriber.nsf/LookupAttach/3417.0Data+Cubes-18.07.184/$File/34170do001_migrants_census_2016_datacube_3_Queensland.xls" TargetMode="External"/><Relationship Id="rId36" Type="http://schemas.openxmlformats.org/officeDocument/2006/relationships/hyperlink" Target="http://www.abs.gov.au/ausstats/Subscriber.nsf/LookupAttach/3415.0Data+Cubes-19.12.18135/$File/34150DS0092_2017_Education%20and%20Work_Migrants.xls" TargetMode="External"/><Relationship Id="rId49" Type="http://schemas.openxmlformats.org/officeDocument/2006/relationships/hyperlink" Target="http://www.abs.gov.au/ausstats/Subscriber.nsf/LookupAttach/3419.0Data+Cubes-14.02.193/$File/34190do001%20temporary_residents_census_2016_datacube_2_Victoria.xls" TargetMode="External"/><Relationship Id="rId10" Type="http://schemas.openxmlformats.org/officeDocument/2006/relationships/hyperlink" Target="http://www.abs.gov.au/ausstats/Subscriber.nsf/LookupAttach/4329.0.00.001Data+Cubes-03.06.161/$File/4329000001DO001_2011.xls" TargetMode="External"/><Relationship Id="rId19" Type="http://schemas.openxmlformats.org/officeDocument/2006/relationships/hyperlink" Target="http://www.abs.gov.au/ausstats/Subscriber.nsf/LookupAttach/3415.0Data+Cubes-29.06.1112/$File/34150DS0002_2005_COD_Migrants.xls" TargetMode="External"/><Relationship Id="rId31" Type="http://schemas.openxmlformats.org/officeDocument/2006/relationships/hyperlink" Target="http://www.abs.gov.au/ausstats/Subscriber.nsf/LookupAttach/3417.0Data+Cubes-18.07.183/$File/34170do001_migrants_census_2016_datacube_2_Victoria.xls" TargetMode="External"/><Relationship Id="rId44" Type="http://schemas.openxmlformats.org/officeDocument/2006/relationships/hyperlink" Target="http://www.abs.gov.au/ausstats/Subscriber.nsf/LookupAttach/3419.0Data+Cubes-14.02.192/$File/34190do001%20temporary_residents_census_2016_datacube_1_New_South_Wales.xls" TargetMode="External"/><Relationship Id="rId52" Type="http://schemas.openxmlformats.org/officeDocument/2006/relationships/hyperlink" Target="https://www.abs.gov.au/statistics/people/population/deaths-australia/2019/33020DO001_2019.xls" TargetMode="External"/><Relationship Id="rId4" Type="http://schemas.openxmlformats.org/officeDocument/2006/relationships/hyperlink" Target="http://www.abs.gov.au/ausstats/Subscriber.nsf/LookupAttach/3417.0Data+Cubes-30.04.14220/$File/34170DO001_QLD_Migrants%20CDE%20Integrated%20Data_2011.xls" TargetMode="External"/><Relationship Id="rId9" Type="http://schemas.openxmlformats.org/officeDocument/2006/relationships/hyperlink" Target="http://www.abs.gov.au/ausstats/Subscriber.nsf/LookupAttach/3417.0Data+Cubes-30.04.14240/$File/34170DO001_WA_Migrants%20CDE%20Integrated%20Data_2011.xls" TargetMode="External"/><Relationship Id="rId14" Type="http://schemas.openxmlformats.org/officeDocument/2006/relationships/hyperlink" Target="http://www.abs.gov.au/ausstats/Subscriber.nsf/LookupAttach/4329.0.00.001Data+Cubes-03.06.165/$File/4329000001DO005_2011.xls" TargetMode="External"/><Relationship Id="rId22" Type="http://schemas.openxmlformats.org/officeDocument/2006/relationships/hyperlink" Target="http://www.abs.gov.au/ausstats/Subscriber.nsf/LookupAttach/3412.0Data+Cubes-24.10.183/$File/34120DO003_201617.xls" TargetMode="External"/><Relationship Id="rId27" Type="http://schemas.openxmlformats.org/officeDocument/2006/relationships/hyperlink" Target="http://www.abs.gov.au/ausstats/Subscriber.nsf/LookupAttach/3417.0Data+Cubes-18.07.188/$File/34170do001_migrants_census_2016_datacube_7_Northern_Territory.xls" TargetMode="External"/><Relationship Id="rId30" Type="http://schemas.openxmlformats.org/officeDocument/2006/relationships/hyperlink" Target="http://www.abs.gov.au/ausstats/Subscriber.nsf/LookupAttach/3417.0Data+Cubes-18.07.187/$File/34170do001_migrants_census_2016_datacube_6_Tasmania.xls" TargetMode="External"/><Relationship Id="rId35" Type="http://schemas.openxmlformats.org/officeDocument/2006/relationships/hyperlink" Target="http://www.abs.gov.au/ausstats/Subscriber.nsf/LookupAttach/3415.0Data+Cubes-19.08.1542/$File/34150DS0080_2012_%20Births_Migrants.xls" TargetMode="External"/><Relationship Id="rId43" Type="http://schemas.openxmlformats.org/officeDocument/2006/relationships/hyperlink" Target="http://www.abs.gov.au/ausstats/Subscriber.nsf/LookupAttach/3419.0Data+Cubes-14.02.199/$File/34190do001%20temporary_residents_census_2016_datacube_8_Australian_Capital_Territory.xls" TargetMode="External"/><Relationship Id="rId48" Type="http://schemas.openxmlformats.org/officeDocument/2006/relationships/hyperlink" Target="http://www.abs.gov.au/ausstats/Subscriber.nsf/LookupAttach/3419.0Data+Cubes-14.02.197/$File/34190do001%20temporary_residents_census_2016_datacube_6_Tasmania.xls" TargetMode="External"/><Relationship Id="rId8" Type="http://schemas.openxmlformats.org/officeDocument/2006/relationships/hyperlink" Target="http://www.abs.gov.au/ausstats/Subscriber.nsf/LookupAttach/3417.0Data+Cubes-30.04.14210/$File/34170DO001_VIC_Migrants%20CDE%20Integrated%20Data_2011.xls" TargetMode="External"/><Relationship Id="rId51" Type="http://schemas.openxmlformats.org/officeDocument/2006/relationships/hyperlink" Target="https://www.abs.gov.au/statistics/people/people-and-communities/migrant-data-matrices/2020/34150DS0099_2019_Marriages%20and%20Divorces_Migrants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Subscriber.nsf/LookupAttach/3415.0Data+Cubes-19.12.18135/$File/34150DS0092_2017_Education%20and%20Work_Migrants.xls" TargetMode="External"/><Relationship Id="rId2" Type="http://schemas.openxmlformats.org/officeDocument/2006/relationships/hyperlink" Target="http://www.abs.gov.au/ausstats/Subscriber.nsf/LookupAttach/3415.0Data+Cubes-19.12.18138/$File/34150DS0093_2018_Education%20and%20Work_Migrants.xls" TargetMode="External"/><Relationship Id="rId1" Type="http://schemas.openxmlformats.org/officeDocument/2006/relationships/hyperlink" Target="http://www.abs.gov.au/websitedbs/d3310114.nsf/Home/&#169;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abs.gov.au/ausstats/Subscriber.nsf/LookupAttach/3415.0Data+Cubes-26.03.20136/$File/34150DS0097_2019_Education%20and%20Work_Migrants.xl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Subscriber.nsf/LookupAttach/3415.0Data+Cubes-26.03.20308/$File/34150DS0095_2018_Marriages%20and%20Divorces_Migrants.xls" TargetMode="External"/><Relationship Id="rId2" Type="http://schemas.openxmlformats.org/officeDocument/2006/relationships/hyperlink" Target="http://www.abs.gov.au/ausstats/Subscriber.nsf/LookupAttach/3415.0Data+Cubes-19.12.18307/$File/34150DS0094_2017_Marriages%20and%20Divorces_Migrants.xls" TargetMode="External"/><Relationship Id="rId1" Type="http://schemas.openxmlformats.org/officeDocument/2006/relationships/hyperlink" Target="http://www.abs.gov.au/websitedbs/d3310114.nsf/Home/&#169;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www.abs.gov.au/statistics/people/people-and-communities/migrant-data-matrices/2020/34150DS0099_2019_Marriages%20and%20Divorces_Migrant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websitedbs/d3310114.nsf/Home/&#169;+Copyright?OpenDocument" TargetMode="External"/><Relationship Id="rId3" Type="http://schemas.openxmlformats.org/officeDocument/2006/relationships/hyperlink" Target="http://www.abs.gov.au/ausstats/Subscriber.nsf/LookupAttach/4329.0.00.001Data+Cubes-03.06.163/$File/4329000001DO003_2011.xls" TargetMode="External"/><Relationship Id="rId7" Type="http://schemas.openxmlformats.org/officeDocument/2006/relationships/hyperlink" Target="http://www.abs.gov.au/ausstats/Subscriber.nsf/LookupAttach/4329.0.00.001Data+Cubes-03.06.167/$File/4329000001DO007_2011.xls" TargetMode="External"/><Relationship Id="rId2" Type="http://schemas.openxmlformats.org/officeDocument/2006/relationships/hyperlink" Target="http://www.abs.gov.au/ausstats/Subscriber.nsf/LookupAttach/4329.0.00.001Data+Cubes-03.06.162/$File/4329000001DO002_2011.xls" TargetMode="External"/><Relationship Id="rId1" Type="http://schemas.openxmlformats.org/officeDocument/2006/relationships/hyperlink" Target="http://www.abs.gov.au/ausstats/Subscriber.nsf/LookupAttach/4329.0.00.001Data+Cubes-03.06.161/$File/4329000001DO001_2011.xls" TargetMode="External"/><Relationship Id="rId6" Type="http://schemas.openxmlformats.org/officeDocument/2006/relationships/hyperlink" Target="http://www.abs.gov.au/ausstats/Subscriber.nsf/LookupAttach/4329.0.00.001Data+Cubes-03.06.166/$File/4329000001DO006_2011.xls" TargetMode="External"/><Relationship Id="rId11" Type="http://schemas.openxmlformats.org/officeDocument/2006/relationships/drawing" Target="../drawings/drawing9.xml"/><Relationship Id="rId5" Type="http://schemas.openxmlformats.org/officeDocument/2006/relationships/hyperlink" Target="http://www.abs.gov.au/ausstats/Subscriber.nsf/LookupAttach/4329.0.00.001Data+Cubes-03.06.165/$File/4329000001DO005_2011.xls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www.abs.gov.au/ausstats/Subscriber.nsf/LookupAttach/4329.0.00.001Data+Cubes-03.06.164/$File/4329000001DO004_2011.xls" TargetMode="External"/><Relationship Id="rId9" Type="http://schemas.openxmlformats.org/officeDocument/2006/relationships/hyperlink" Target="http://www.abs.gov.au/ausstats/Subscriber.nsf/LookupAttach/3415.0Data+Cubes-29.06.1112/$File/34150DS0002_2005_COD_Migrant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"/>
  <sheetViews>
    <sheetView showGridLines="0" tabSelected="1" zoomScaleNormal="100" workbookViewId="0">
      <pane ySplit="3" topLeftCell="A4" activePane="bottomLeft" state="frozenSplit"/>
      <selection activeCell="A3" sqref="A3:C3"/>
      <selection pane="bottomLeft" sqref="A1:C1"/>
    </sheetView>
  </sheetViews>
  <sheetFormatPr defaultColWidth="11.5703125" defaultRowHeight="12.75" x14ac:dyDescent="0.2"/>
  <cols>
    <col min="3" max="3" width="102.140625" customWidth="1"/>
  </cols>
  <sheetData>
    <row r="1" spans="1:3" ht="68.099999999999994" customHeight="1" x14ac:dyDescent="0.2">
      <c r="A1" s="42" t="s">
        <v>94</v>
      </c>
      <c r="B1" s="42"/>
      <c r="C1" s="42"/>
    </row>
    <row r="2" spans="1:3" ht="22.7" customHeight="1" x14ac:dyDescent="0.25">
      <c r="A2" s="44" t="s">
        <v>124</v>
      </c>
      <c r="B2" s="44"/>
      <c r="C2" s="44"/>
    </row>
    <row r="3" spans="1:3" x14ac:dyDescent="0.2">
      <c r="A3" s="47" t="s">
        <v>139</v>
      </c>
      <c r="B3" s="47"/>
      <c r="C3" s="47"/>
    </row>
    <row r="5" spans="1:3" ht="15.75" x14ac:dyDescent="0.25">
      <c r="B5" s="1" t="s">
        <v>0</v>
      </c>
    </row>
    <row r="6" spans="1:3" x14ac:dyDescent="0.2">
      <c r="B6" s="2" t="s">
        <v>1</v>
      </c>
    </row>
    <row r="7" spans="1:3" x14ac:dyDescent="0.2">
      <c r="B7" s="14" t="s">
        <v>84</v>
      </c>
      <c r="C7" s="3" t="s">
        <v>83</v>
      </c>
    </row>
    <row r="8" spans="1:3" x14ac:dyDescent="0.2">
      <c r="B8" s="14" t="s">
        <v>2</v>
      </c>
      <c r="C8" s="3" t="s">
        <v>3</v>
      </c>
    </row>
    <row r="9" spans="1:3" x14ac:dyDescent="0.2">
      <c r="B9" s="14" t="s">
        <v>4</v>
      </c>
      <c r="C9" s="3" t="s">
        <v>5</v>
      </c>
    </row>
    <row r="10" spans="1:3" x14ac:dyDescent="0.2">
      <c r="B10" s="14" t="s">
        <v>6</v>
      </c>
      <c r="C10" s="3" t="s">
        <v>7</v>
      </c>
    </row>
    <row r="11" spans="1:3" x14ac:dyDescent="0.2">
      <c r="B11" s="14" t="s">
        <v>8</v>
      </c>
      <c r="C11" s="3" t="s">
        <v>9</v>
      </c>
    </row>
    <row r="12" spans="1:3" x14ac:dyDescent="0.2">
      <c r="B12" s="14" t="s">
        <v>10</v>
      </c>
      <c r="C12" s="3" t="s">
        <v>11</v>
      </c>
    </row>
    <row r="13" spans="1:3" x14ac:dyDescent="0.2">
      <c r="B13" s="14" t="s">
        <v>12</v>
      </c>
      <c r="C13" s="3" t="s">
        <v>13</v>
      </c>
    </row>
    <row r="14" spans="1:3" x14ac:dyDescent="0.2">
      <c r="B14" s="14" t="s">
        <v>14</v>
      </c>
      <c r="C14" s="3" t="s">
        <v>15</v>
      </c>
    </row>
    <row r="15" spans="1:3" x14ac:dyDescent="0.2">
      <c r="B15" s="14" t="s">
        <v>16</v>
      </c>
      <c r="C15" s="3" t="s">
        <v>17</v>
      </c>
    </row>
    <row r="16" spans="1:3" x14ac:dyDescent="0.2">
      <c r="B16" s="14" t="s">
        <v>18</v>
      </c>
      <c r="C16" s="3" t="s">
        <v>19</v>
      </c>
    </row>
    <row r="17" spans="2:3" x14ac:dyDescent="0.2">
      <c r="B17" s="14" t="s">
        <v>20</v>
      </c>
      <c r="C17" s="3" t="s">
        <v>58</v>
      </c>
    </row>
    <row r="18" spans="2:3" x14ac:dyDescent="0.2">
      <c r="B18" s="14">
        <v>11</v>
      </c>
      <c r="C18" s="3" t="s">
        <v>21</v>
      </c>
    </row>
    <row r="21" spans="2:3" ht="15" x14ac:dyDescent="0.2">
      <c r="B21" s="43"/>
      <c r="C21" s="43"/>
    </row>
    <row r="22" spans="2:3" ht="15.75" x14ac:dyDescent="0.25">
      <c r="B22" s="44" t="s">
        <v>22</v>
      </c>
      <c r="C22" s="44"/>
    </row>
    <row r="24" spans="2:3" x14ac:dyDescent="0.2">
      <c r="B24" s="48" t="s">
        <v>138</v>
      </c>
      <c r="C24" s="48"/>
    </row>
    <row r="25" spans="2:3" x14ac:dyDescent="0.2">
      <c r="B25" s="45" t="s">
        <v>23</v>
      </c>
      <c r="C25" s="45"/>
    </row>
    <row r="28" spans="2:3" ht="15.75" x14ac:dyDescent="0.25">
      <c r="B28" s="1" t="s">
        <v>24</v>
      </c>
    </row>
    <row r="30" spans="2:3" ht="13.7" customHeight="1" x14ac:dyDescent="0.2">
      <c r="B30" s="46" t="s">
        <v>25</v>
      </c>
      <c r="C30" s="46"/>
    </row>
    <row r="33" spans="2:3" ht="13.15" customHeight="1" x14ac:dyDescent="0.2">
      <c r="B33" s="41" t="s">
        <v>126</v>
      </c>
      <c r="C33" s="41"/>
    </row>
  </sheetData>
  <sheetProtection formatCells="0" formatColumns="0" formatRows="0" insertColumns="0" insertRows="0" insertHyperlinks="0" deleteColumns="0" deleteRows="0"/>
  <mergeCells count="9">
    <mergeCell ref="B33:C33"/>
    <mergeCell ref="A1:C1"/>
    <mergeCell ref="B21:C21"/>
    <mergeCell ref="B22:C22"/>
    <mergeCell ref="B25:C25"/>
    <mergeCell ref="B30:C30"/>
    <mergeCell ref="A2:C2"/>
    <mergeCell ref="A3:C3"/>
    <mergeCell ref="B24:C24"/>
  </mergeCells>
  <hyperlinks>
    <hyperlink ref="B8" location="Table_1!A1" display="1" xr:uid="{00000000-0004-0000-0000-000000000000}"/>
    <hyperlink ref="B9" location="Table_2!A1" display="2" xr:uid="{00000000-0004-0000-0000-000001000000}"/>
    <hyperlink ref="B10" location="Table_3!A1" display="3" xr:uid="{00000000-0004-0000-0000-000002000000}"/>
    <hyperlink ref="B11" location="Table_4!A1" display="4" xr:uid="{00000000-0004-0000-0000-000003000000}"/>
    <hyperlink ref="B12" location="Table_5!A1" display="5" xr:uid="{00000000-0004-0000-0000-000004000000}"/>
    <hyperlink ref="B13" location="Table_6!A1" display="6" xr:uid="{00000000-0004-0000-0000-000005000000}"/>
    <hyperlink ref="B15" location="Table_8!A1" display="8" xr:uid="{00000000-0004-0000-0000-000006000000}"/>
    <hyperlink ref="B16" location="Table_9!A1" display="9" xr:uid="{00000000-0004-0000-0000-000007000000}"/>
    <hyperlink ref="B17" location="Table_10!A1" display="10" xr:uid="{00000000-0004-0000-0000-000008000000}"/>
    <hyperlink ref="B18" location="Table_11!A1" display="Table_11!A1" xr:uid="{00000000-0004-0000-0000-000009000000}"/>
    <hyperlink ref="B22" r:id="rId1" display="ABS website" xr:uid="{00000000-0004-0000-0000-00000A000000}"/>
    <hyperlink ref="B25" r:id="rId2" xr:uid="{00000000-0004-0000-0000-00000B000000}"/>
    <hyperlink ref="B14" location="Table_7!A1" display="7" xr:uid="{00000000-0004-0000-0000-00000C000000}"/>
    <hyperlink ref="B7" location="'A. Filter Table'!A1" display="A" xr:uid="{00000000-0004-0000-0000-00000D000000}"/>
    <hyperlink ref="B33" r:id="rId3" display="© Commonwealth of Australia 2011" xr:uid="{00000000-0004-0000-0000-00000E000000}"/>
    <hyperlink ref="B25:C25" r:id="rId4" display="Summary" xr:uid="{00000000-0004-0000-0000-00000F000000}"/>
  </hyperlinks>
  <pageMargins left="0.70866141732283472" right="0.70866141732283472" top="0.74803149606299213" bottom="0.74803149606299213" header="0.31496062992125984" footer="0.31496062992125984"/>
  <pageSetup paperSize="9" scale="92" orientation="landscape" useFirstPageNumber="1" horizontalDpi="300" verticalDpi="300" r:id="rId5"/>
  <headerFooter alignWithMargins="0">
    <oddHeader>&amp;C&amp;A</oddHeader>
    <oddFooter>&amp;CPage &amp;P</oddFooter>
  </headerFooter>
  <ignoredErrors>
    <ignoredError sqref="B8:B14 B15:B17" numberStoredAsText="1"/>
  </ignoredError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K1"/>
    </sheetView>
  </sheetViews>
  <sheetFormatPr defaultColWidth="11.5703125" defaultRowHeight="12.75" x14ac:dyDescent="0.2"/>
  <cols>
    <col min="1" max="1" width="39" customWidth="1"/>
    <col min="2" max="2" width="11.5703125" style="8"/>
    <col min="3" max="3" width="12.5703125" style="8" customWidth="1"/>
    <col min="4" max="10" width="11.5703125" style="8"/>
    <col min="11" max="11" width="11.5703125" style="8" customWidth="1"/>
  </cols>
  <sheetData>
    <row r="1" spans="1:11" ht="68.099999999999994" customHeight="1" x14ac:dyDescent="0.2">
      <c r="A1" s="42" t="s">
        <v>94</v>
      </c>
      <c r="B1" s="42"/>
      <c r="C1" s="42"/>
      <c r="D1" s="42"/>
      <c r="E1" s="52"/>
      <c r="F1" s="52"/>
      <c r="G1" s="52"/>
      <c r="H1" s="52"/>
      <c r="I1" s="52"/>
      <c r="J1" s="52"/>
      <c r="K1" s="52"/>
    </row>
    <row r="2" spans="1:11" ht="22.7" customHeight="1" x14ac:dyDescent="0.25">
      <c r="A2" s="44" t="s">
        <v>124</v>
      </c>
      <c r="B2" s="44"/>
      <c r="C2" s="44"/>
    </row>
    <row r="3" spans="1:11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</row>
    <row r="4" spans="1:11" ht="24.2" customHeight="1" x14ac:dyDescent="0.2">
      <c r="A4" s="4" t="s">
        <v>54</v>
      </c>
      <c r="C4" s="11"/>
    </row>
    <row r="5" spans="1:11" ht="104.25" customHeight="1" x14ac:dyDescent="0.2">
      <c r="A5" s="6"/>
      <c r="B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C5" s="11" t="str">
        <f>HYPERLINK("http://www.abs.gov.au/ausstats/subscriber.nsf/LookupAttach/3415.0Data+Cubes-29.11.11170/$File/34150DS0059_2009-10_Family Characteristics_migrants.xls","Family Characteristics 2009-10")</f>
        <v>Family Characteristics 2009-10</v>
      </c>
      <c r="D5" s="11" t="s">
        <v>80</v>
      </c>
      <c r="E5" s="11" t="str">
        <f>HYPERLINK("http://www.abs.gov.au/ausstats/subscriber.nsf/LookupAttach/3415.0Data+Cubes-29.11.11190/$File/34150DS0062_2010_GSS_migrants.xls","General Social Survey 2010")</f>
        <v>General Social Survey 2010</v>
      </c>
      <c r="F5" s="11" t="str">
        <f>HYPERLINK("http://www.abs.gov.au/ausstats/subscriber.nsf/LookupAttach/3415.0Data+Cubes-29.06.1132/$File/34150DS0007_2006_GSS_Migrants.xls","General Social Survey 2006")</f>
        <v>General Social Survey 2006</v>
      </c>
      <c r="G5" s="11" t="str">
        <f>HYPERLINK("https://www.abs.gov.au/statistics/people/people-and-communities/migrant-data-matrices/2020/34150ds0098_2017-18_SIH_HES_Migrants.xlsx","Income and Housing 2017–18")</f>
        <v>Income and Housing 2017–18</v>
      </c>
      <c r="H5" s="11" t="str">
        <f>HYPERLINK("http://www.abs.gov.au/ausstats/Subscriber.nsf/LookupAttach/3415.0Data+Cubes-29.11.11220/$File/34150DS0061_2009-10_SIH_HES_Migrants.xls","Income and Housing 2009–10")</f>
        <v>Income and Housing 2009–10</v>
      </c>
      <c r="I5" s="11" t="str">
        <f>HYPERLINK("http://www.abs.gov.au/ausstats/Subscriber.nsf/LookupAttach/3415.0Data+Cubes-29.11.11230/$File/34150DS0055_2007-08_SIH_rev_Migrants.xls","Income and Housing 2007–08")</f>
        <v>Income and Housing 2007–08</v>
      </c>
      <c r="J5" s="11" t="str">
        <f>HYPERLINK("http://www.abs.gov.au/ausstats/Subscriber.nsf/LookupAttach/3415.0Data+Cubes-29.11.11240/$File/34150DS0035_2005-06_SIH_rev_Migrants.xls","Income and Housing 2005–06")</f>
        <v>Income and Housing 2005–06</v>
      </c>
      <c r="K5" s="11" t="str">
        <f>HYPERLINK("http://www.abs.gov.au/ausstats/Subscriber.nsf/LookupAttach/3415.0Data+Cubes-29.11.11250/$File/34150DS0009_2003-04_SIH_HES_rev_Migrants.xls","Income and Housing 2003–04")</f>
        <v>Income and Housing 2003–04</v>
      </c>
    </row>
    <row r="6" spans="1:11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</row>
    <row r="7" spans="1:11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</row>
    <row r="8" spans="1:11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</row>
    <row r="9" spans="1:11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</row>
    <row r="10" spans="1:11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</row>
    <row r="11" spans="1:11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</row>
    <row r="12" spans="1:11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</row>
    <row r="13" spans="1:11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</row>
    <row r="14" spans="1:11" x14ac:dyDescent="0.2">
      <c r="A14" s="3" t="s">
        <v>76</v>
      </c>
      <c r="B14" s="9" t="s">
        <v>28</v>
      </c>
      <c r="C14" s="9" t="s">
        <v>28</v>
      </c>
      <c r="D14" s="9" t="s">
        <v>59</v>
      </c>
      <c r="E14" s="9" t="s">
        <v>59</v>
      </c>
      <c r="F14" s="9" t="s">
        <v>59</v>
      </c>
      <c r="G14" s="9" t="s">
        <v>28</v>
      </c>
      <c r="H14" s="9" t="s">
        <v>28</v>
      </c>
      <c r="I14" s="9" t="s">
        <v>28</v>
      </c>
      <c r="J14" s="9" t="s">
        <v>28</v>
      </c>
      <c r="K14" s="9" t="s">
        <v>28</v>
      </c>
    </row>
    <row r="15" spans="1:11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</row>
    <row r="16" spans="1:11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</row>
    <row r="17" spans="1:11" x14ac:dyDescent="0.2">
      <c r="A17" s="3" t="s">
        <v>35</v>
      </c>
      <c r="B17" s="9" t="s">
        <v>28</v>
      </c>
      <c r="C17" s="9" t="s">
        <v>28</v>
      </c>
      <c r="D17" s="9" t="s">
        <v>59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</row>
    <row r="18" spans="1:11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</row>
    <row r="19" spans="1:11" x14ac:dyDescent="0.2">
      <c r="A19" s="3" t="s">
        <v>36</v>
      </c>
      <c r="B19" s="9" t="s">
        <v>28</v>
      </c>
      <c r="C19" s="9" t="s">
        <v>28</v>
      </c>
      <c r="D19" s="9" t="s">
        <v>59</v>
      </c>
      <c r="E19" s="9" t="s">
        <v>59</v>
      </c>
      <c r="F19" s="9" t="s">
        <v>59</v>
      </c>
      <c r="G19" s="9" t="s">
        <v>28</v>
      </c>
      <c r="H19" s="9" t="s">
        <v>28</v>
      </c>
      <c r="I19" s="9" t="s">
        <v>28</v>
      </c>
      <c r="J19" s="9" t="s">
        <v>28</v>
      </c>
      <c r="K19" s="9" t="s">
        <v>28</v>
      </c>
    </row>
    <row r="20" spans="1:11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</row>
    <row r="21" spans="1:11" x14ac:dyDescent="0.2">
      <c r="A21" s="3" t="s">
        <v>38</v>
      </c>
      <c r="B21" s="9" t="s">
        <v>28</v>
      </c>
      <c r="C21" s="9" t="s">
        <v>28</v>
      </c>
      <c r="D21" s="9" t="s">
        <v>59</v>
      </c>
      <c r="E21" s="9" t="s">
        <v>59</v>
      </c>
      <c r="F21" s="9" t="s">
        <v>59</v>
      </c>
      <c r="G21" s="9" t="s">
        <v>28</v>
      </c>
      <c r="H21" s="9" t="s">
        <v>28</v>
      </c>
      <c r="I21" s="9" t="s">
        <v>28</v>
      </c>
      <c r="J21" s="9" t="s">
        <v>28</v>
      </c>
      <c r="K21" s="9" t="s">
        <v>28</v>
      </c>
    </row>
    <row r="22" spans="1:11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</row>
    <row r="23" spans="1:11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</row>
    <row r="24" spans="1:11" x14ac:dyDescent="0.2">
      <c r="A24" s="3" t="s">
        <v>40</v>
      </c>
      <c r="B24" s="9" t="s">
        <v>28</v>
      </c>
      <c r="C24" s="9" t="s">
        <v>28</v>
      </c>
      <c r="D24" s="9" t="s">
        <v>59</v>
      </c>
      <c r="E24" s="9" t="s">
        <v>59</v>
      </c>
      <c r="F24" s="9" t="s">
        <v>59</v>
      </c>
      <c r="G24" s="9" t="s">
        <v>28</v>
      </c>
      <c r="H24" s="9" t="s">
        <v>28</v>
      </c>
      <c r="I24" s="9" t="s">
        <v>28</v>
      </c>
      <c r="J24" s="9" t="s">
        <v>28</v>
      </c>
      <c r="K24" s="9" t="s">
        <v>28</v>
      </c>
    </row>
    <row r="25" spans="1:11" x14ac:dyDescent="0.2">
      <c r="A25" s="3" t="s">
        <v>77</v>
      </c>
      <c r="B25" s="9" t="s">
        <v>28</v>
      </c>
      <c r="C25" s="9" t="s">
        <v>28</v>
      </c>
      <c r="D25" s="9" t="s">
        <v>59</v>
      </c>
      <c r="E25" s="9" t="s">
        <v>28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</row>
    <row r="26" spans="1:11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</row>
    <row r="27" spans="1:11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</row>
    <row r="28" spans="1:11" x14ac:dyDescent="0.2">
      <c r="A28" s="3" t="s">
        <v>43</v>
      </c>
      <c r="B28" s="9" t="s">
        <v>28</v>
      </c>
      <c r="C28" s="9" t="s">
        <v>28</v>
      </c>
      <c r="D28" s="9" t="s">
        <v>59</v>
      </c>
      <c r="E28" s="9" t="s">
        <v>59</v>
      </c>
      <c r="F28" s="9" t="s">
        <v>59</v>
      </c>
      <c r="G28" s="9" t="s">
        <v>28</v>
      </c>
      <c r="H28" s="9" t="s">
        <v>28</v>
      </c>
      <c r="I28" s="9" t="s">
        <v>28</v>
      </c>
      <c r="J28" s="9" t="s">
        <v>28</v>
      </c>
      <c r="K28" s="9" t="s">
        <v>28</v>
      </c>
    </row>
    <row r="29" spans="1:11" x14ac:dyDescent="0.2">
      <c r="A29" s="3" t="s">
        <v>65</v>
      </c>
      <c r="B29" s="9" t="s">
        <v>28</v>
      </c>
      <c r="C29" s="9" t="s">
        <v>28</v>
      </c>
      <c r="D29" s="9" t="s">
        <v>59</v>
      </c>
      <c r="E29" s="9" t="s">
        <v>28</v>
      </c>
      <c r="F29" s="9" t="s">
        <v>28</v>
      </c>
      <c r="G29" s="9" t="s">
        <v>28</v>
      </c>
      <c r="H29" s="9" t="s">
        <v>28</v>
      </c>
      <c r="I29" s="9" t="s">
        <v>28</v>
      </c>
      <c r="J29" s="9" t="s">
        <v>28</v>
      </c>
      <c r="K29" s="9" t="s">
        <v>28</v>
      </c>
    </row>
    <row r="30" spans="1:11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</row>
    <row r="31" spans="1:11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</row>
    <row r="32" spans="1:11" x14ac:dyDescent="0.2">
      <c r="A32" s="3" t="s">
        <v>45</v>
      </c>
      <c r="B32" s="9" t="s">
        <v>59</v>
      </c>
      <c r="C32" s="9" t="s">
        <v>59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</row>
    <row r="33" spans="1:11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</row>
    <row r="34" spans="1:11" x14ac:dyDescent="0.2">
      <c r="A34" s="3" t="s">
        <v>47</v>
      </c>
      <c r="B34" s="9" t="s">
        <v>59</v>
      </c>
      <c r="C34" s="9" t="s">
        <v>28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59</v>
      </c>
    </row>
    <row r="37" spans="1:11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1:K1"/>
    <mergeCell ref="A2:C2"/>
    <mergeCell ref="A3:I3"/>
  </mergeCells>
  <hyperlinks>
    <hyperlink ref="A37" r:id="rId1" display="© Commonwealth of Australia 2011" xr:uid="{00000000-0004-0000-0900-000000000000}"/>
  </hyperlinks>
  <pageMargins left="0.78749999999999998" right="0.78749999999999998" top="1.0249999999999999" bottom="1.0249999999999999" header="0.78749999999999998" footer="0.78749999999999998"/>
  <pageSetup paperSize="9" scale="71" fitToWidth="0" orientation="landscape" horizontalDpi="300" verticalDpi="300" r:id="rId2"/>
  <headerFooter alignWithMargins="0">
    <oddHeader>&amp;C&amp;A</oddHeader>
    <oddFooter>&amp;CPage &amp;P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AE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AE1"/>
    </sheetView>
  </sheetViews>
  <sheetFormatPr defaultColWidth="11.5703125" defaultRowHeight="12.75" x14ac:dyDescent="0.2"/>
  <cols>
    <col min="1" max="1" width="38.85546875" customWidth="1"/>
    <col min="2" max="3" width="12.28515625" style="8" customWidth="1"/>
    <col min="4" max="4" width="13.28515625" customWidth="1"/>
    <col min="5" max="7" width="11.5703125" style="8"/>
    <col min="8" max="10" width="12.7109375" style="8" customWidth="1"/>
    <col min="11" max="13" width="11.5703125" style="8"/>
    <col min="14" max="14" width="12.7109375" style="8" customWidth="1"/>
    <col min="15" max="15" width="13.140625" style="8" customWidth="1"/>
    <col min="16" max="16" width="12.42578125" style="8" customWidth="1"/>
    <col min="17" max="18" width="11.5703125" style="8"/>
    <col min="19" max="20" width="14.5703125" style="8" customWidth="1"/>
    <col min="21" max="22" width="11.5703125" style="8"/>
    <col min="23" max="23" width="15.140625" style="8" customWidth="1"/>
    <col min="24" max="24" width="14.140625" style="8" customWidth="1"/>
    <col min="25" max="25" width="11.5703125" style="8"/>
  </cols>
  <sheetData>
    <row r="1" spans="1:31" ht="68.099999999999994" customHeight="1" x14ac:dyDescent="0.2">
      <c r="A1" s="42" t="s">
        <v>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2.7" customHeight="1" x14ac:dyDescent="0.25">
      <c r="A2" s="44" t="s">
        <v>124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31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31" ht="24.2" customHeight="1" x14ac:dyDescent="0.2">
      <c r="A4" s="4" t="s">
        <v>55</v>
      </c>
      <c r="D4" s="4"/>
      <c r="X4" s="15"/>
      <c r="Z4" s="8"/>
      <c r="AA4" s="8"/>
      <c r="AB4" s="8"/>
    </row>
    <row r="5" spans="1:31" ht="75.599999999999994" customHeight="1" x14ac:dyDescent="0.2">
      <c r="A5" s="6"/>
      <c r="B5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C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D5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E5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F5" s="27" t="s">
        <v>125</v>
      </c>
      <c r="G5" s="27" t="s">
        <v>123</v>
      </c>
      <c r="H5" s="27" t="s">
        <v>110</v>
      </c>
      <c r="I5" s="11" t="str">
        <f>HYPERLINK("http://www.abs.gov.au/ausstats/Subscriber.nsf/LookupAttach/6227.0Data+Cubes-29.11.161/$File/62270Do001_201605.xls","Education and Work 2016")</f>
        <v>Education and Work 2016</v>
      </c>
      <c r="J5" s="11" t="str">
        <f>HYPERLINK("http://www.abs.gov.au/ausstats/subscriber.nsf/LookupAttach/3415.0Data+Cubes-28.06.16142/$File/34150DS0088_2015_Education and Work_Migrants.xls","Education and Work 2015")</f>
        <v>Education and Work 2015</v>
      </c>
      <c r="K5" s="11" t="str">
        <f>HYPERLINK("http://www.abs.gov.au/ausstats/subscriber.nsf/LookupAttach/3415.0Data+Cubes-19.08.15141/$File/34150DS0086_2013_Education and Work_Migrants.xls","Education and Work 2013")</f>
        <v>Education and Work 2013</v>
      </c>
      <c r="L5" s="11" t="str">
        <f>HYPERLINK("http://www.abs.gov.au/ausstats/subscriber.nsf/LookupAttach/3415.0Data+Cubes-29.06.1125/$File/34150DS0051_2010_Education and Work_Migrants.xls","Education and Work 2010")</f>
        <v>Education and Work 2010</v>
      </c>
      <c r="M5" s="11" t="str">
        <f>HYPERLINK("http://www.abs.gov.au/ausstats/subscriber.nsf/LookupAttach/3415.0Data+Cubes-29.06.1126/$File/34150DS0034_2007_Educ and Work_Migrants.xls","Education and Work 2007")</f>
        <v>Education and Work 2007</v>
      </c>
      <c r="N5" s="11" t="str">
        <f>HYPERLINK("http://www.abs.gov.au/ausstats/subscriber.nsf/LookupAttach/3415.0Data+Cubes-29.06.1127/$File/34150DS0006_2006_SEW_Migrants.xls","Education and Work 2006")</f>
        <v>Education and Work 2006</v>
      </c>
      <c r="O5" s="11" t="str">
        <f>HYPERLINK("http://www.abs.gov.au/ausstats/subscriber.nsf/LookupAttach/3415.0Data+Cubes-29.06.1128/$File/34150DS0028_2006_EEBTUM_Migrants.xls","Employee Earnings Benefits and Trade Union Membership 2006")</f>
        <v>Employee Earnings Benefits and Trade Union Membership 2006</v>
      </c>
      <c r="P5" s="11" t="str">
        <f>HYPERLINK("http://www.abs.gov.au/ausstats/subscriber.nsf/LookupAttach/3415.0Data+Cubes-29.06.1129/$File/34150DS0056_2007_SEARS_Superannuation_Migrants.xls","Employment Arrangements Retirement and Superannuation 2007")</f>
        <v>Employment Arrangements Retirement and Superannuation 2007</v>
      </c>
      <c r="Q5" s="11" t="str">
        <f>HYPERLINK("http://www.abs.gov.au/ausstats/subscriber.nsf/LookupAttach/3415.0Data+Cubes-29.06.1130/$File/34150DS0050_2009_Forms_of_Employment_Migrants.xls","Forms of Employment 2009")</f>
        <v>Forms of Employment 2009</v>
      </c>
      <c r="R5" s="11" t="str">
        <f>HYPERLINK("http://www.abs.gov.au/ausstats/subscriber.nsf/LookupAttach/3415.0Data+Cubes-29.06.1131/$File/34150DS0031_2007_FOE_Migrants.xls","Forms of Employment 2007")</f>
        <v>Forms of Employment 2007</v>
      </c>
      <c r="S5" s="11" t="str">
        <f>HYPERLINK("http://www.abs.gov.au/ausstats/subscriber.nsf/LookupAttach/3415.0Data+Cubes-29.06.1137/$File/34150DS0010_2006_JSE_Migrants.xls","Job Search Experience 2006")</f>
        <v>Job Search Experience 2006</v>
      </c>
      <c r="T5" s="11" t="str">
        <f>HYPERLINK("http://www.abs.gov.au/ausstats/subscriber.nsf/LookupAttach/3415.0Data+Cubes-29.06.1138/$File/34150DS0011_2007_LFS_Migrants.xls","Labour Force 2007")</f>
        <v>Labour Force 2007</v>
      </c>
      <c r="U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V5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W5" s="11" t="str">
        <f>HYPERLINK("http://www.abs.gov.au/ausstats/subscriber.nsf/LookupAttach/3415.0Data+Cubes-29.06.1141/$File/34150DS0052_2010_Labour_Mobility_Migrants.xls","Labour Mobility 2010")</f>
        <v>Labour Mobility 2010</v>
      </c>
      <c r="X5" s="11" t="str">
        <f>HYPERLINK("http://www.abs.gov.au/ausstats/subscriber.nsf/LookupAttach/3415.0Data+Cubes-26.07.12295/$File/34150DS0073_2010-11_Learning and Work_Migrants.xls","Learning and Work 2010-11")</f>
        <v>Learning and Work 2010-11</v>
      </c>
      <c r="Y5" s="11" t="str">
        <f>HYPERLINK("http://www.abs.gov.au/ausstats/subscriber.nsf/LookupAttach/3415.0Data+Cubes-26.07.12350/$File/34150DS0068_2011_PNILF_Migrants.xls","Persons Not in the Labour Force 2011")</f>
        <v>Persons Not in the Labour Force 2011</v>
      </c>
      <c r="Z5" s="11" t="str">
        <f>HYPERLINK("http://www.abs.gov.au/ausstats/subscriber.nsf/LookupAttach/3415.0Data+Cubes-29.06.1149/$File/34150DS0033_2007_PNILF_Migrants.xls","Persons Not in the Labour Force 2007")</f>
        <v>Persons Not in the Labour Force 2007</v>
      </c>
      <c r="AA5" s="11" t="str">
        <f>HYPERLINK("http://www.abs.gov.au/ausstats/subscriber.nsf/LookupAttach/4235.0Data+Cubes-22.06.164/$File/42350Do004_2015.xls","Qualifications and Work 2015")</f>
        <v>Qualifications and Work 2015</v>
      </c>
      <c r="AB5" s="11" t="str">
        <f>HYPERLINK("http://www.abs.gov.au/ausstats/subscriber.nsf/LookupAttach/3415.0Data+Cubes-26.07.12390/$File/34150DS0070_2011_UEW_Migrants.xls","Underemployed Workers 2011")</f>
        <v>Underemployed Workers 2011</v>
      </c>
      <c r="AC5" s="11" t="str">
        <f>HYPERLINK("http://www.abs.gov.au/ausstats/subscriber.nsf/LookupAttach/3415.0Data+Cubes-29.06.1152/$File/34150DS0036_2007_UEW_Migrants.xls","Underemployed Workers 2007")</f>
        <v>Underemployed Workers 2007</v>
      </c>
      <c r="AD5" s="11" t="str">
        <f>HYPERLINK("http://www.abs.gov.au/ausstats/subscriber.nsf/LookupAttach/3415.0Data+Cubes-29.06.1155/$File/34150DS0039_2006_WTA_Migrants.xls","Working Time Arrangements 2006")</f>
        <v>Working Time Arrangements 2006</v>
      </c>
      <c r="AE5" s="11" t="str">
        <f>HYPERLINK("http://www.abs.gov.au/ausstats/subscriber.nsf/LookupAttach/3415.0Data+Cubes-29.06.1154/$File/34150DS0038_2007_WSCLA_Migrants.xls","Work in Selected Culture and Leisure Activities 2007")</f>
        <v>Work in Selected Culture and Leisure Activities 2007</v>
      </c>
    </row>
    <row r="6" spans="1:31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  <c r="Y6" s="9" t="s">
        <v>59</v>
      </c>
      <c r="Z6" s="9" t="s">
        <v>59</v>
      </c>
      <c r="AA6" s="9" t="s">
        <v>59</v>
      </c>
      <c r="AB6" s="9" t="s">
        <v>59</v>
      </c>
      <c r="AC6" s="9" t="s">
        <v>59</v>
      </c>
      <c r="AD6" s="9" t="s">
        <v>59</v>
      </c>
      <c r="AE6" s="9" t="s">
        <v>59</v>
      </c>
    </row>
    <row r="7" spans="1:31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  <c r="Y7" s="9" t="s">
        <v>28</v>
      </c>
      <c r="Z7" s="9" t="s">
        <v>28</v>
      </c>
      <c r="AA7" s="9" t="s">
        <v>28</v>
      </c>
      <c r="AB7" s="9" t="s">
        <v>28</v>
      </c>
      <c r="AC7" s="9" t="s">
        <v>28</v>
      </c>
      <c r="AD7" s="9" t="s">
        <v>28</v>
      </c>
      <c r="AE7" s="9" t="s">
        <v>28</v>
      </c>
    </row>
    <row r="8" spans="1:31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  <c r="W8" s="9" t="s">
        <v>28</v>
      </c>
      <c r="X8" s="9" t="s">
        <v>28</v>
      </c>
      <c r="Y8" s="9" t="s">
        <v>28</v>
      </c>
      <c r="Z8" s="9" t="s">
        <v>28</v>
      </c>
      <c r="AA8" s="9" t="s">
        <v>28</v>
      </c>
      <c r="AB8" s="9" t="s">
        <v>28</v>
      </c>
      <c r="AC8" s="9" t="s">
        <v>28</v>
      </c>
      <c r="AD8" s="9" t="s">
        <v>28</v>
      </c>
      <c r="AE8" s="9" t="s">
        <v>28</v>
      </c>
    </row>
    <row r="9" spans="1:31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  <c r="Y9" s="9" t="s">
        <v>28</v>
      </c>
      <c r="Z9" s="9" t="s">
        <v>28</v>
      </c>
      <c r="AA9" s="9" t="s">
        <v>28</v>
      </c>
      <c r="AB9" s="9" t="s">
        <v>28</v>
      </c>
      <c r="AC9" s="9" t="s">
        <v>28</v>
      </c>
      <c r="AD9" s="9" t="s">
        <v>28</v>
      </c>
      <c r="AE9" s="9" t="s">
        <v>28</v>
      </c>
    </row>
    <row r="10" spans="1:31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  <c r="X10" s="9" t="s">
        <v>28</v>
      </c>
      <c r="Y10" s="9" t="s">
        <v>28</v>
      </c>
      <c r="Z10" s="9" t="s">
        <v>28</v>
      </c>
      <c r="AA10" s="9" t="s">
        <v>28</v>
      </c>
      <c r="AB10" s="9" t="s">
        <v>28</v>
      </c>
      <c r="AC10" s="9" t="s">
        <v>28</v>
      </c>
      <c r="AD10" s="9" t="s">
        <v>28</v>
      </c>
      <c r="AE10" s="9" t="s">
        <v>28</v>
      </c>
    </row>
    <row r="11" spans="1:31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  <c r="W11" s="9" t="s">
        <v>28</v>
      </c>
      <c r="X11" s="9" t="s">
        <v>28</v>
      </c>
      <c r="Y11" s="9" t="s">
        <v>28</v>
      </c>
      <c r="Z11" s="9" t="s">
        <v>28</v>
      </c>
      <c r="AA11" s="9" t="s">
        <v>28</v>
      </c>
      <c r="AB11" s="9" t="s">
        <v>28</v>
      </c>
      <c r="AC11" s="9" t="s">
        <v>28</v>
      </c>
      <c r="AD11" s="9" t="s">
        <v>28</v>
      </c>
      <c r="AE11" s="9" t="s">
        <v>28</v>
      </c>
    </row>
    <row r="12" spans="1:31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  <c r="W12" s="9" t="s">
        <v>28</v>
      </c>
      <c r="X12" s="9" t="s">
        <v>28</v>
      </c>
      <c r="Y12" s="9" t="s">
        <v>28</v>
      </c>
      <c r="Z12" s="9" t="s">
        <v>28</v>
      </c>
      <c r="AA12" s="9" t="s">
        <v>28</v>
      </c>
      <c r="AB12" s="9" t="s">
        <v>28</v>
      </c>
      <c r="AC12" s="9" t="s">
        <v>28</v>
      </c>
      <c r="AD12" s="9" t="s">
        <v>28</v>
      </c>
      <c r="AE12" s="9" t="s">
        <v>28</v>
      </c>
    </row>
    <row r="13" spans="1:31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59</v>
      </c>
      <c r="W13" s="9" t="s">
        <v>28</v>
      </c>
      <c r="X13" s="9" t="s">
        <v>28</v>
      </c>
      <c r="Y13" s="9" t="s">
        <v>28</v>
      </c>
      <c r="Z13" s="9" t="s">
        <v>28</v>
      </c>
      <c r="AA13" s="9" t="s">
        <v>28</v>
      </c>
      <c r="AB13" s="9" t="s">
        <v>28</v>
      </c>
      <c r="AC13" s="9" t="s">
        <v>28</v>
      </c>
      <c r="AD13" s="9" t="s">
        <v>28</v>
      </c>
      <c r="AE13" s="9" t="s">
        <v>28</v>
      </c>
    </row>
    <row r="14" spans="1:31" x14ac:dyDescent="0.2">
      <c r="A14" s="3" t="s">
        <v>76</v>
      </c>
      <c r="B14" s="9" t="s">
        <v>59</v>
      </c>
      <c r="C14" s="9" t="s">
        <v>59</v>
      </c>
      <c r="D14" s="9" t="s">
        <v>59</v>
      </c>
      <c r="E14" s="9" t="s">
        <v>59</v>
      </c>
      <c r="F14" s="9" t="s">
        <v>59</v>
      </c>
      <c r="G14" s="9" t="s">
        <v>59</v>
      </c>
      <c r="H14" s="9" t="s">
        <v>59</v>
      </c>
      <c r="I14" s="9" t="s">
        <v>59</v>
      </c>
      <c r="J14" s="9" t="s">
        <v>59</v>
      </c>
      <c r="K14" s="9" t="s">
        <v>59</v>
      </c>
      <c r="L14" s="9" t="s">
        <v>28</v>
      </c>
      <c r="M14" s="9" t="s">
        <v>28</v>
      </c>
      <c r="N14" s="9" t="s">
        <v>28</v>
      </c>
      <c r="O14" s="9" t="s">
        <v>28</v>
      </c>
      <c r="P14" s="9" t="s">
        <v>28</v>
      </c>
      <c r="Q14" s="9" t="s">
        <v>28</v>
      </c>
      <c r="R14" s="9" t="s">
        <v>28</v>
      </c>
      <c r="S14" s="9" t="s">
        <v>28</v>
      </c>
      <c r="T14" s="9" t="s">
        <v>28</v>
      </c>
      <c r="U14" s="9" t="s">
        <v>59</v>
      </c>
      <c r="V14" s="9" t="s">
        <v>59</v>
      </c>
      <c r="W14" s="9" t="s">
        <v>28</v>
      </c>
      <c r="X14" s="9" t="s">
        <v>28</v>
      </c>
      <c r="Y14" s="9" t="s">
        <v>28</v>
      </c>
      <c r="Z14" s="9" t="s">
        <v>28</v>
      </c>
      <c r="AA14" s="9" t="s">
        <v>28</v>
      </c>
      <c r="AB14" s="9" t="s">
        <v>28</v>
      </c>
      <c r="AC14" s="9" t="s">
        <v>28</v>
      </c>
      <c r="AD14" s="9" t="s">
        <v>28</v>
      </c>
      <c r="AE14" s="9" t="s">
        <v>28</v>
      </c>
    </row>
    <row r="15" spans="1:31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59</v>
      </c>
      <c r="V15" s="9" t="s">
        <v>59</v>
      </c>
      <c r="W15" s="9" t="s">
        <v>28</v>
      </c>
      <c r="X15" s="9" t="s">
        <v>28</v>
      </c>
      <c r="Y15" s="9" t="s">
        <v>28</v>
      </c>
      <c r="Z15" s="9" t="s">
        <v>28</v>
      </c>
      <c r="AA15" s="9" t="s">
        <v>28</v>
      </c>
      <c r="AB15" s="9" t="s">
        <v>28</v>
      </c>
      <c r="AC15" s="9" t="s">
        <v>28</v>
      </c>
      <c r="AD15" s="9" t="s">
        <v>28</v>
      </c>
      <c r="AE15" s="9" t="s">
        <v>28</v>
      </c>
    </row>
    <row r="16" spans="1:31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59</v>
      </c>
      <c r="U16" s="9" t="s">
        <v>59</v>
      </c>
      <c r="V16" s="9" t="s">
        <v>59</v>
      </c>
      <c r="W16" s="9" t="s">
        <v>59</v>
      </c>
      <c r="X16" s="9" t="s">
        <v>59</v>
      </c>
      <c r="Y16" s="9" t="s">
        <v>59</v>
      </c>
      <c r="Z16" s="9" t="s">
        <v>59</v>
      </c>
      <c r="AA16" s="9" t="s">
        <v>59</v>
      </c>
      <c r="AB16" s="9" t="s">
        <v>59</v>
      </c>
      <c r="AC16" s="9" t="s">
        <v>59</v>
      </c>
      <c r="AD16" s="9" t="s">
        <v>59</v>
      </c>
      <c r="AE16" s="9" t="s">
        <v>28</v>
      </c>
    </row>
    <row r="17" spans="1:31" x14ac:dyDescent="0.2">
      <c r="A17" s="3" t="s">
        <v>35</v>
      </c>
      <c r="B17" s="9" t="s">
        <v>59</v>
      </c>
      <c r="C17" s="9" t="s">
        <v>59</v>
      </c>
      <c r="D17" s="9" t="s">
        <v>59</v>
      </c>
      <c r="E17" s="9" t="s">
        <v>59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59</v>
      </c>
      <c r="V17" s="9" t="s">
        <v>59</v>
      </c>
      <c r="W17" s="9" t="s">
        <v>28</v>
      </c>
      <c r="X17" s="9" t="s">
        <v>59</v>
      </c>
      <c r="Y17" s="9" t="s">
        <v>28</v>
      </c>
      <c r="Z17" s="9" t="s">
        <v>28</v>
      </c>
      <c r="AA17" s="9" t="s">
        <v>59</v>
      </c>
      <c r="AB17" s="9" t="s">
        <v>28</v>
      </c>
      <c r="AC17" s="9" t="s">
        <v>28</v>
      </c>
      <c r="AD17" s="9" t="s">
        <v>28</v>
      </c>
      <c r="AE17" s="9" t="s">
        <v>28</v>
      </c>
    </row>
    <row r="18" spans="1:31" x14ac:dyDescent="0.2">
      <c r="A18" s="3" t="s">
        <v>60</v>
      </c>
      <c r="B18" s="9" t="s">
        <v>59</v>
      </c>
      <c r="C18" s="9" t="s">
        <v>59</v>
      </c>
      <c r="D18" s="9" t="s">
        <v>59</v>
      </c>
      <c r="E18" s="9" t="s">
        <v>59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59</v>
      </c>
      <c r="Y18" s="9" t="s">
        <v>28</v>
      </c>
      <c r="Z18" s="9" t="s">
        <v>28</v>
      </c>
      <c r="AA18" s="9" t="s">
        <v>59</v>
      </c>
      <c r="AB18" s="9" t="s">
        <v>28</v>
      </c>
      <c r="AC18" s="9" t="s">
        <v>28</v>
      </c>
      <c r="AD18" s="9" t="s">
        <v>28</v>
      </c>
      <c r="AE18" s="9" t="s">
        <v>28</v>
      </c>
    </row>
    <row r="19" spans="1:31" x14ac:dyDescent="0.2">
      <c r="A19" s="3" t="s">
        <v>36</v>
      </c>
      <c r="B19" s="9" t="s">
        <v>59</v>
      </c>
      <c r="C19" s="9" t="s">
        <v>59</v>
      </c>
      <c r="D19" s="9" t="s">
        <v>59</v>
      </c>
      <c r="E19" s="9" t="s">
        <v>59</v>
      </c>
      <c r="F19" s="9" t="s">
        <v>28</v>
      </c>
      <c r="G19" s="9" t="s">
        <v>28</v>
      </c>
      <c r="H19" s="9" t="s">
        <v>28</v>
      </c>
      <c r="I19" s="9" t="s">
        <v>28</v>
      </c>
      <c r="J19" s="9" t="s">
        <v>28</v>
      </c>
      <c r="K19" s="9" t="s">
        <v>28</v>
      </c>
      <c r="L19" s="9" t="s">
        <v>28</v>
      </c>
      <c r="M19" s="9" t="s">
        <v>28</v>
      </c>
      <c r="N19" s="9" t="s">
        <v>28</v>
      </c>
      <c r="O19" s="9" t="s">
        <v>28</v>
      </c>
      <c r="P19" s="9" t="s">
        <v>28</v>
      </c>
      <c r="Q19" s="9" t="s">
        <v>28</v>
      </c>
      <c r="R19" s="9" t="s">
        <v>28</v>
      </c>
      <c r="S19" s="9" t="s">
        <v>28</v>
      </c>
      <c r="T19" s="9" t="s">
        <v>28</v>
      </c>
      <c r="U19" s="9" t="s">
        <v>59</v>
      </c>
      <c r="V19" s="9" t="s">
        <v>59</v>
      </c>
      <c r="W19" s="9" t="s">
        <v>28</v>
      </c>
      <c r="X19" s="9" t="s">
        <v>59</v>
      </c>
      <c r="Y19" s="9" t="s">
        <v>28</v>
      </c>
      <c r="Z19" s="9" t="s">
        <v>28</v>
      </c>
      <c r="AA19" s="9" t="s">
        <v>59</v>
      </c>
      <c r="AB19" s="9" t="s">
        <v>28</v>
      </c>
      <c r="AC19" s="9" t="s">
        <v>28</v>
      </c>
      <c r="AD19" s="9" t="s">
        <v>28</v>
      </c>
      <c r="AE19" s="9" t="s">
        <v>28</v>
      </c>
    </row>
    <row r="20" spans="1:31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59</v>
      </c>
      <c r="Y20" s="9" t="s">
        <v>28</v>
      </c>
      <c r="Z20" s="9" t="s">
        <v>28</v>
      </c>
      <c r="AA20" s="9" t="s">
        <v>59</v>
      </c>
      <c r="AB20" s="9" t="s">
        <v>28</v>
      </c>
      <c r="AC20" s="9" t="s">
        <v>28</v>
      </c>
      <c r="AD20" s="9" t="s">
        <v>28</v>
      </c>
      <c r="AE20" s="9" t="s">
        <v>28</v>
      </c>
    </row>
    <row r="21" spans="1:31" x14ac:dyDescent="0.2">
      <c r="A21" s="3" t="s">
        <v>38</v>
      </c>
      <c r="B21" s="9" t="s">
        <v>59</v>
      </c>
      <c r="C21" s="9" t="s">
        <v>59</v>
      </c>
      <c r="D21" s="9" t="s">
        <v>59</v>
      </c>
      <c r="E21" s="9" t="s">
        <v>59</v>
      </c>
      <c r="F21" s="9" t="s">
        <v>28</v>
      </c>
      <c r="G21" s="9" t="s">
        <v>28</v>
      </c>
      <c r="H21" s="9" t="s">
        <v>28</v>
      </c>
      <c r="I21" s="9" t="s">
        <v>28</v>
      </c>
      <c r="J21" s="9" t="s">
        <v>28</v>
      </c>
      <c r="K21" s="9" t="s">
        <v>28</v>
      </c>
      <c r="L21" s="9" t="s">
        <v>28</v>
      </c>
      <c r="M21" s="9" t="s">
        <v>28</v>
      </c>
      <c r="N21" s="9" t="s">
        <v>28</v>
      </c>
      <c r="O21" s="9" t="s">
        <v>28</v>
      </c>
      <c r="P21" s="9" t="s">
        <v>28</v>
      </c>
      <c r="Q21" s="9" t="s">
        <v>28</v>
      </c>
      <c r="R21" s="9" t="s">
        <v>28</v>
      </c>
      <c r="S21" s="9" t="s">
        <v>28</v>
      </c>
      <c r="T21" s="9" t="s">
        <v>28</v>
      </c>
      <c r="U21" s="9" t="s">
        <v>59</v>
      </c>
      <c r="V21" s="9" t="s">
        <v>59</v>
      </c>
      <c r="W21" s="9" t="s">
        <v>28</v>
      </c>
      <c r="X21" s="9" t="s">
        <v>28</v>
      </c>
      <c r="Y21" s="9" t="s">
        <v>28</v>
      </c>
      <c r="Z21" s="9" t="s">
        <v>28</v>
      </c>
      <c r="AA21" s="9" t="s">
        <v>59</v>
      </c>
      <c r="AB21" s="9" t="s">
        <v>28</v>
      </c>
      <c r="AC21" s="9" t="s">
        <v>28</v>
      </c>
      <c r="AD21" s="9" t="s">
        <v>28</v>
      </c>
      <c r="AE21" s="9" t="s">
        <v>28</v>
      </c>
    </row>
    <row r="22" spans="1:31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59</v>
      </c>
      <c r="Y22" s="9" t="s">
        <v>28</v>
      </c>
      <c r="Z22" s="9" t="s">
        <v>28</v>
      </c>
      <c r="AA22" s="9" t="s">
        <v>59</v>
      </c>
      <c r="AB22" s="9" t="s">
        <v>28</v>
      </c>
      <c r="AC22" s="9" t="s">
        <v>28</v>
      </c>
      <c r="AD22" s="9" t="s">
        <v>28</v>
      </c>
      <c r="AE22" s="9" t="s">
        <v>28</v>
      </c>
    </row>
    <row r="23" spans="1:31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28</v>
      </c>
      <c r="U23" s="9" t="s">
        <v>28</v>
      </c>
      <c r="V23" s="9" t="s">
        <v>28</v>
      </c>
      <c r="W23" s="9" t="s">
        <v>28</v>
      </c>
      <c r="X23" s="9" t="s">
        <v>59</v>
      </c>
      <c r="Y23" s="9" t="s">
        <v>28</v>
      </c>
      <c r="Z23" s="9" t="s">
        <v>28</v>
      </c>
      <c r="AA23" s="9" t="s">
        <v>59</v>
      </c>
      <c r="AB23" s="9" t="s">
        <v>28</v>
      </c>
      <c r="AC23" s="9" t="s">
        <v>28</v>
      </c>
      <c r="AD23" s="9" t="s">
        <v>28</v>
      </c>
      <c r="AE23" s="9" t="s">
        <v>28</v>
      </c>
    </row>
    <row r="24" spans="1:31" x14ac:dyDescent="0.2">
      <c r="A24" s="3" t="s">
        <v>40</v>
      </c>
      <c r="B24" s="9" t="s">
        <v>59</v>
      </c>
      <c r="C24" s="9" t="s">
        <v>59</v>
      </c>
      <c r="D24" s="9" t="s">
        <v>59</v>
      </c>
      <c r="E24" s="9" t="s">
        <v>59</v>
      </c>
      <c r="F24" s="9" t="s">
        <v>59</v>
      </c>
      <c r="G24" s="9" t="s">
        <v>59</v>
      </c>
      <c r="H24" s="9" t="s">
        <v>59</v>
      </c>
      <c r="I24" s="9" t="s">
        <v>59</v>
      </c>
      <c r="J24" s="9" t="s">
        <v>59</v>
      </c>
      <c r="K24" s="9" t="s">
        <v>59</v>
      </c>
      <c r="L24" s="9" t="s">
        <v>28</v>
      </c>
      <c r="M24" s="9" t="s">
        <v>28</v>
      </c>
      <c r="N24" s="9" t="s">
        <v>28</v>
      </c>
      <c r="O24" s="9" t="s">
        <v>28</v>
      </c>
      <c r="P24" s="9" t="s">
        <v>28</v>
      </c>
      <c r="Q24" s="9" t="s">
        <v>28</v>
      </c>
      <c r="R24" s="9" t="s">
        <v>28</v>
      </c>
      <c r="S24" s="9" t="s">
        <v>28</v>
      </c>
      <c r="T24" s="9" t="s">
        <v>28</v>
      </c>
      <c r="U24" s="9" t="s">
        <v>59</v>
      </c>
      <c r="V24" s="9" t="s">
        <v>59</v>
      </c>
      <c r="W24" s="9" t="s">
        <v>28</v>
      </c>
      <c r="X24" s="9" t="s">
        <v>59</v>
      </c>
      <c r="Y24" s="9" t="s">
        <v>28</v>
      </c>
      <c r="Z24" s="9" t="s">
        <v>28</v>
      </c>
      <c r="AA24" s="9" t="s">
        <v>59</v>
      </c>
      <c r="AB24" s="9" t="s">
        <v>28</v>
      </c>
      <c r="AC24" s="9" t="s">
        <v>28</v>
      </c>
      <c r="AD24" s="9" t="s">
        <v>28</v>
      </c>
      <c r="AE24" s="9" t="s">
        <v>28</v>
      </c>
    </row>
    <row r="25" spans="1:31" x14ac:dyDescent="0.2">
      <c r="A25" s="3" t="s">
        <v>77</v>
      </c>
      <c r="B25" s="9" t="s">
        <v>59</v>
      </c>
      <c r="C25" s="9" t="s">
        <v>59</v>
      </c>
      <c r="D25" s="9" t="s">
        <v>59</v>
      </c>
      <c r="E25" s="9" t="s">
        <v>59</v>
      </c>
      <c r="F25" s="9" t="s">
        <v>59</v>
      </c>
      <c r="G25" s="9" t="s">
        <v>59</v>
      </c>
      <c r="H25" s="9" t="s">
        <v>59</v>
      </c>
      <c r="I25" s="9" t="s">
        <v>59</v>
      </c>
      <c r="J25" s="9" t="s">
        <v>59</v>
      </c>
      <c r="K25" s="9" t="s">
        <v>59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28</v>
      </c>
      <c r="Q25" s="9" t="s">
        <v>28</v>
      </c>
      <c r="R25" s="9" t="s">
        <v>28</v>
      </c>
      <c r="S25" s="9" t="s">
        <v>28</v>
      </c>
      <c r="T25" s="9" t="s">
        <v>28</v>
      </c>
      <c r="U25" s="9" t="s">
        <v>59</v>
      </c>
      <c r="V25" s="9" t="s">
        <v>28</v>
      </c>
      <c r="W25" s="9" t="s">
        <v>28</v>
      </c>
      <c r="X25" s="9" t="s">
        <v>28</v>
      </c>
      <c r="Y25" s="9" t="s">
        <v>28</v>
      </c>
      <c r="Z25" s="9" t="s">
        <v>28</v>
      </c>
      <c r="AA25" s="9" t="s">
        <v>59</v>
      </c>
      <c r="AB25" s="9" t="s">
        <v>28</v>
      </c>
      <c r="AC25" s="9" t="s">
        <v>28</v>
      </c>
      <c r="AD25" s="9" t="s">
        <v>28</v>
      </c>
      <c r="AE25" s="9" t="s">
        <v>28</v>
      </c>
    </row>
    <row r="26" spans="1:31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9" t="s">
        <v>28</v>
      </c>
      <c r="X26" s="9" t="s">
        <v>28</v>
      </c>
      <c r="Y26" s="9" t="s">
        <v>28</v>
      </c>
      <c r="Z26" s="9" t="s">
        <v>28</v>
      </c>
      <c r="AA26" s="9" t="s">
        <v>28</v>
      </c>
      <c r="AB26" s="9" t="s">
        <v>28</v>
      </c>
      <c r="AC26" s="9" t="s">
        <v>28</v>
      </c>
      <c r="AD26" s="9" t="s">
        <v>28</v>
      </c>
      <c r="AE26" s="9" t="s">
        <v>28</v>
      </c>
    </row>
    <row r="27" spans="1:31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28</v>
      </c>
      <c r="U27" s="9" t="s">
        <v>28</v>
      </c>
      <c r="V27" s="9" t="s">
        <v>28</v>
      </c>
      <c r="W27" s="9" t="s">
        <v>28</v>
      </c>
      <c r="X27" s="9" t="s">
        <v>28</v>
      </c>
      <c r="Y27" s="9" t="s">
        <v>28</v>
      </c>
      <c r="Z27" s="9" t="s">
        <v>28</v>
      </c>
      <c r="AA27" s="9" t="s">
        <v>28</v>
      </c>
      <c r="AB27" s="9" t="s">
        <v>28</v>
      </c>
      <c r="AC27" s="9" t="s">
        <v>28</v>
      </c>
      <c r="AD27" s="9" t="s">
        <v>28</v>
      </c>
      <c r="AE27" s="9" t="s">
        <v>28</v>
      </c>
    </row>
    <row r="28" spans="1:31" x14ac:dyDescent="0.2">
      <c r="A28" s="3" t="s">
        <v>43</v>
      </c>
      <c r="B28" s="9" t="s">
        <v>59</v>
      </c>
      <c r="C28" s="9" t="s">
        <v>59</v>
      </c>
      <c r="D28" s="9" t="s">
        <v>59</v>
      </c>
      <c r="E28" s="9" t="s">
        <v>59</v>
      </c>
      <c r="F28" s="9" t="s">
        <v>59</v>
      </c>
      <c r="G28" s="9" t="s">
        <v>59</v>
      </c>
      <c r="H28" s="9" t="s">
        <v>59</v>
      </c>
      <c r="I28" s="9" t="s">
        <v>59</v>
      </c>
      <c r="J28" s="9" t="s">
        <v>59</v>
      </c>
      <c r="K28" s="9" t="s">
        <v>59</v>
      </c>
      <c r="L28" s="9" t="s">
        <v>28</v>
      </c>
      <c r="M28" s="9" t="s">
        <v>28</v>
      </c>
      <c r="N28" s="9" t="s">
        <v>28</v>
      </c>
      <c r="O28" s="9" t="s">
        <v>28</v>
      </c>
      <c r="P28" s="9" t="s">
        <v>28</v>
      </c>
      <c r="Q28" s="9" t="s">
        <v>28</v>
      </c>
      <c r="R28" s="9" t="s">
        <v>28</v>
      </c>
      <c r="S28" s="9" t="s">
        <v>28</v>
      </c>
      <c r="T28" s="9" t="s">
        <v>28</v>
      </c>
      <c r="U28" s="9" t="s">
        <v>59</v>
      </c>
      <c r="V28" s="9" t="s">
        <v>59</v>
      </c>
      <c r="W28" s="9" t="s">
        <v>28</v>
      </c>
      <c r="X28" s="9" t="s">
        <v>28</v>
      </c>
      <c r="Y28" s="9" t="s">
        <v>28</v>
      </c>
      <c r="Z28" s="9" t="s">
        <v>28</v>
      </c>
      <c r="AA28" s="9" t="s">
        <v>59</v>
      </c>
      <c r="AB28" s="9" t="s">
        <v>28</v>
      </c>
      <c r="AC28" s="9" t="s">
        <v>28</v>
      </c>
      <c r="AD28" s="9" t="s">
        <v>28</v>
      </c>
      <c r="AE28" s="9" t="s">
        <v>28</v>
      </c>
    </row>
    <row r="29" spans="1:31" x14ac:dyDescent="0.2">
      <c r="A29" s="3" t="s">
        <v>65</v>
      </c>
      <c r="B29" s="9" t="s">
        <v>59</v>
      </c>
      <c r="C29" s="9" t="s">
        <v>59</v>
      </c>
      <c r="D29" s="9" t="s">
        <v>59</v>
      </c>
      <c r="E29" s="9" t="s">
        <v>59</v>
      </c>
      <c r="F29" s="9" t="s">
        <v>59</v>
      </c>
      <c r="G29" s="9" t="s">
        <v>59</v>
      </c>
      <c r="H29" s="9" t="s">
        <v>59</v>
      </c>
      <c r="I29" s="9" t="s">
        <v>59</v>
      </c>
      <c r="J29" s="9" t="s">
        <v>59</v>
      </c>
      <c r="K29" s="9" t="s">
        <v>59</v>
      </c>
      <c r="L29" s="9" t="s">
        <v>28</v>
      </c>
      <c r="M29" s="9" t="s">
        <v>28</v>
      </c>
      <c r="N29" s="9" t="s">
        <v>28</v>
      </c>
      <c r="O29" s="9" t="s">
        <v>28</v>
      </c>
      <c r="P29" s="9" t="s">
        <v>28</v>
      </c>
      <c r="Q29" s="9" t="s">
        <v>28</v>
      </c>
      <c r="R29" s="9" t="s">
        <v>28</v>
      </c>
      <c r="S29" s="9" t="s">
        <v>28</v>
      </c>
      <c r="T29" s="9" t="s">
        <v>28</v>
      </c>
      <c r="U29" s="9" t="s">
        <v>28</v>
      </c>
      <c r="V29" s="9" t="s">
        <v>28</v>
      </c>
      <c r="W29" s="9" t="s">
        <v>28</v>
      </c>
      <c r="X29" s="9" t="s">
        <v>28</v>
      </c>
      <c r="Y29" s="9" t="s">
        <v>28</v>
      </c>
      <c r="Z29" s="9" t="s">
        <v>28</v>
      </c>
      <c r="AA29" s="9" t="s">
        <v>28</v>
      </c>
      <c r="AB29" s="9" t="s">
        <v>28</v>
      </c>
      <c r="AC29" s="9" t="s">
        <v>28</v>
      </c>
      <c r="AD29" s="9" t="s">
        <v>28</v>
      </c>
      <c r="AE29" s="9" t="s">
        <v>28</v>
      </c>
    </row>
    <row r="30" spans="1:31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59</v>
      </c>
      <c r="G30" s="9" t="s">
        <v>59</v>
      </c>
      <c r="H30" s="9" t="s">
        <v>59</v>
      </c>
      <c r="I30" s="9" t="s">
        <v>59</v>
      </c>
      <c r="J30" s="9" t="s">
        <v>59</v>
      </c>
      <c r="K30" s="9" t="s">
        <v>59</v>
      </c>
      <c r="L30" s="9" t="s">
        <v>28</v>
      </c>
      <c r="M30" s="9" t="s">
        <v>28</v>
      </c>
      <c r="N30" s="9" t="s">
        <v>28</v>
      </c>
      <c r="O30" s="9" t="s">
        <v>28</v>
      </c>
      <c r="P30" s="9" t="s">
        <v>28</v>
      </c>
      <c r="Q30" s="9" t="s">
        <v>28</v>
      </c>
      <c r="R30" s="9" t="s">
        <v>28</v>
      </c>
      <c r="S30" s="9" t="s">
        <v>28</v>
      </c>
      <c r="T30" s="9" t="s">
        <v>28</v>
      </c>
      <c r="U30" s="9" t="s">
        <v>28</v>
      </c>
      <c r="V30" s="9" t="s">
        <v>28</v>
      </c>
      <c r="W30" s="9" t="s">
        <v>28</v>
      </c>
      <c r="X30" s="9" t="s">
        <v>28</v>
      </c>
      <c r="Y30" s="9" t="s">
        <v>28</v>
      </c>
      <c r="Z30" s="9" t="s">
        <v>28</v>
      </c>
      <c r="AA30" s="9" t="s">
        <v>28</v>
      </c>
      <c r="AB30" s="9" t="s">
        <v>28</v>
      </c>
      <c r="AC30" s="9" t="s">
        <v>28</v>
      </c>
      <c r="AD30" s="9" t="s">
        <v>28</v>
      </c>
      <c r="AE30" s="9" t="s">
        <v>28</v>
      </c>
    </row>
    <row r="31" spans="1:31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  <c r="Y31" s="9" t="s">
        <v>59</v>
      </c>
      <c r="Z31" s="9" t="s">
        <v>59</v>
      </c>
      <c r="AA31" s="9" t="s">
        <v>59</v>
      </c>
      <c r="AB31" s="9" t="s">
        <v>59</v>
      </c>
      <c r="AC31" s="9" t="s">
        <v>59</v>
      </c>
      <c r="AD31" s="9" t="s">
        <v>59</v>
      </c>
      <c r="AE31" s="9" t="s">
        <v>59</v>
      </c>
    </row>
    <row r="32" spans="1:31" x14ac:dyDescent="0.2">
      <c r="A32" s="3" t="s">
        <v>45</v>
      </c>
      <c r="B32" s="9" t="s">
        <v>59</v>
      </c>
      <c r="C32" s="9" t="s">
        <v>59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W32" s="9" t="s">
        <v>59</v>
      </c>
      <c r="X32" s="9" t="s">
        <v>59</v>
      </c>
      <c r="Y32" s="9" t="s">
        <v>28</v>
      </c>
      <c r="Z32" s="9" t="s">
        <v>28</v>
      </c>
      <c r="AA32" s="9" t="s">
        <v>59</v>
      </c>
      <c r="AB32" s="9" t="s">
        <v>28</v>
      </c>
      <c r="AC32" s="9" t="s">
        <v>28</v>
      </c>
      <c r="AD32" s="9" t="s">
        <v>59</v>
      </c>
      <c r="AE32" s="9" t="s">
        <v>59</v>
      </c>
    </row>
    <row r="33" spans="1:31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59</v>
      </c>
      <c r="U33" s="9" t="s">
        <v>59</v>
      </c>
      <c r="V33" s="9" t="s">
        <v>59</v>
      </c>
      <c r="W33" s="9" t="s">
        <v>59</v>
      </c>
      <c r="X33" s="9" t="s">
        <v>59</v>
      </c>
      <c r="Y33" s="9" t="s">
        <v>59</v>
      </c>
      <c r="Z33" s="9" t="s">
        <v>59</v>
      </c>
      <c r="AA33" s="9" t="s">
        <v>59</v>
      </c>
      <c r="AB33" s="9" t="s">
        <v>59</v>
      </c>
      <c r="AC33" s="9" t="s">
        <v>59</v>
      </c>
      <c r="AD33" s="9" t="s">
        <v>59</v>
      </c>
      <c r="AE33" s="9" t="s">
        <v>28</v>
      </c>
    </row>
    <row r="34" spans="1:31" x14ac:dyDescent="0.2">
      <c r="A34" s="3" t="s">
        <v>47</v>
      </c>
      <c r="B34" s="9" t="s">
        <v>59</v>
      </c>
      <c r="C34" s="9" t="s">
        <v>59</v>
      </c>
      <c r="D34" s="9" t="s">
        <v>59</v>
      </c>
      <c r="E34" s="9" t="s">
        <v>59</v>
      </c>
      <c r="F34" s="9" t="s">
        <v>28</v>
      </c>
      <c r="G34" s="9" t="s">
        <v>28</v>
      </c>
      <c r="H34" s="9" t="s">
        <v>28</v>
      </c>
      <c r="I34" s="9" t="s">
        <v>28</v>
      </c>
      <c r="J34" s="9" t="s">
        <v>28</v>
      </c>
      <c r="K34" s="9" t="s">
        <v>28</v>
      </c>
      <c r="L34" s="9" t="s">
        <v>28</v>
      </c>
      <c r="M34" s="9" t="s">
        <v>28</v>
      </c>
      <c r="N34" s="9" t="s">
        <v>28</v>
      </c>
      <c r="O34" s="9" t="s">
        <v>59</v>
      </c>
      <c r="P34" s="9" t="s">
        <v>59</v>
      </c>
      <c r="Q34" s="9" t="s">
        <v>28</v>
      </c>
      <c r="R34" s="9" t="s">
        <v>28</v>
      </c>
      <c r="S34" s="9" t="s">
        <v>59</v>
      </c>
      <c r="T34" s="9" t="s">
        <v>28</v>
      </c>
      <c r="U34" s="9" t="s">
        <v>28</v>
      </c>
      <c r="V34" s="9" t="s">
        <v>28</v>
      </c>
      <c r="W34" s="9" t="s">
        <v>28</v>
      </c>
      <c r="X34" s="9" t="s">
        <v>59</v>
      </c>
      <c r="Y34" s="9" t="s">
        <v>28</v>
      </c>
      <c r="Z34" s="9" t="s">
        <v>28</v>
      </c>
      <c r="AA34" s="9" t="s">
        <v>59</v>
      </c>
      <c r="AB34" s="9" t="s">
        <v>28</v>
      </c>
      <c r="AC34" s="9" t="s">
        <v>28</v>
      </c>
      <c r="AD34" s="9" t="s">
        <v>59</v>
      </c>
      <c r="AE34" s="9" t="s">
        <v>59</v>
      </c>
    </row>
    <row r="37" spans="1:31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2:L2"/>
    <mergeCell ref="A3:P3"/>
    <mergeCell ref="A1:AE1"/>
  </mergeCells>
  <hyperlinks>
    <hyperlink ref="F5" r:id="rId1" xr:uid="{00000000-0004-0000-0A00-000000000000}"/>
    <hyperlink ref="G5" r:id="rId2" xr:uid="{00000000-0004-0000-0A00-000001000000}"/>
    <hyperlink ref="H5" r:id="rId3" xr:uid="{00000000-0004-0000-0A00-000002000000}"/>
    <hyperlink ref="A37" r:id="rId4" display="© Commonwealth of Australia 2011" xr:uid="{00000000-0004-0000-0A00-000003000000}"/>
  </hyperlinks>
  <pageMargins left="0.78740157480314965" right="0.78740157480314965" top="1.0236220472440944" bottom="1.0236220472440944" header="0.78740157480314965" footer="0.78740157480314965"/>
  <pageSetup paperSize="9" scale="74" fitToWidth="0" orientation="landscape" horizontalDpi="300" verticalDpi="300" r:id="rId5"/>
  <headerFooter alignWithMargins="0">
    <oddHeader>&amp;C&amp;A</oddHeader>
    <oddFooter>&amp;CPage &amp;P</oddFooter>
  </headerFooter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X1"/>
    </sheetView>
  </sheetViews>
  <sheetFormatPr defaultColWidth="11.5703125" defaultRowHeight="12.75" x14ac:dyDescent="0.2"/>
  <cols>
    <col min="1" max="1" width="39" customWidth="1"/>
    <col min="2" max="3" width="12.28515625" style="8" customWidth="1"/>
    <col min="4" max="5" width="14.5703125" style="8" customWidth="1"/>
    <col min="6" max="6" width="12.7109375" style="8" customWidth="1"/>
    <col min="7" max="7" width="14.28515625" style="8" customWidth="1"/>
    <col min="8" max="14" width="11.5703125" style="8"/>
    <col min="15" max="15" width="11.5703125" style="8" customWidth="1"/>
    <col min="16" max="16" width="14.5703125" style="8" customWidth="1"/>
    <col min="18" max="20" width="10.7109375" style="8" customWidth="1"/>
    <col min="21" max="22" width="12.7109375" style="8" customWidth="1"/>
    <col min="23" max="24" width="11.5703125" style="8"/>
  </cols>
  <sheetData>
    <row r="1" spans="1:24" ht="68.099999999999994" customHeight="1" x14ac:dyDescent="0.2">
      <c r="A1" s="42" t="s">
        <v>94</v>
      </c>
      <c r="B1" s="42"/>
      <c r="C1" s="42"/>
      <c r="D1" s="42"/>
      <c r="E1" s="42"/>
      <c r="F1" s="42"/>
      <c r="G1" s="4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22.7" customHeight="1" x14ac:dyDescent="0.25">
      <c r="A2" s="44" t="s">
        <v>124</v>
      </c>
      <c r="B2" s="44"/>
      <c r="C2" s="44"/>
      <c r="D2" s="44"/>
      <c r="E2" s="44"/>
      <c r="F2" s="44"/>
      <c r="G2" s="44"/>
    </row>
    <row r="3" spans="1:24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24" ht="24.2" customHeight="1" x14ac:dyDescent="0.2">
      <c r="A4" s="4" t="s">
        <v>56</v>
      </c>
      <c r="D4" s="37"/>
      <c r="Q4" s="8"/>
    </row>
    <row r="5" spans="1:24" ht="75.599999999999994" customHeight="1" x14ac:dyDescent="0.2">
      <c r="A5" s="6"/>
      <c r="B5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C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D5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E5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F5" s="11" t="str">
        <f>HYPERLINK("http://www.abs.gov.au/ausstats/subscriber.nsf/LookupAttach/3415.0Data+Cubes-29.06.1128/$File/34150DS0028_2006_EEBTUM_Migrants.xls","Employee Earnings Benefits and Trade Union Membership 2006")</f>
        <v>Employee Earnings Benefits and Trade Union Membership 2006</v>
      </c>
      <c r="G5" s="11" t="str">
        <f>HYPERLINK("http://www.abs.gov.au/ausstats/subscriber.nsf/LookupAttach/3415.0Data+Cubes-29.06.1129/$File/34150DS0056_2007_SEARS_Superannuation_Migrants.xls","Employment Arrangements Retirement and Superannuation 2007")</f>
        <v>Employment Arrangements Retirement and Superannuation 2007</v>
      </c>
      <c r="H5" s="11" t="str">
        <f>HYPERLINK("http://www.abs.gov.au/ausstats/subscriber.nsf/LookupAttach/3415.0Data+Cubes-29.11.11190/$File/34150DS0062_2010_GSS_migrants.xls","General Social Survey 2010")</f>
        <v>General Social Survey 2010</v>
      </c>
      <c r="I5" s="11" t="str">
        <f>HYPERLINK("http://www.abs.gov.au/ausstats/subscriber.nsf/LookupAttach/3415.0Data+Cubes-29.06.1132/$File/34150DS0007_2006_GSS_Migrants.xls","General Social Survey 2006")</f>
        <v>General Social Survey 2006</v>
      </c>
      <c r="J5" s="11" t="str">
        <f>HYPERLINK("http://www.abs.gov.au/ausstats/subscriber.nsf/LookupAttach/3415.0Data+Cubes-29.06.1133/$File/34150DS0008_2002_GSS_Migrants.xls","General Social Survey 2002")</f>
        <v>General Social Survey 2002</v>
      </c>
      <c r="K5" s="11" t="str">
        <f>HYPERLINK("https://www.abs.gov.au/statistics/people/people-and-communities/migrant-data-matrices/2020/34150ds0098_2017-18_SIH_HES_Migrants.xlsx","Income and Housing 2017–18")</f>
        <v>Income and Housing 2017–18</v>
      </c>
      <c r="L5" s="11" t="str">
        <f>HYPERLINK("http://www.abs.gov.au/ausstats/Subscriber.nsf/LookupAttach/3415.0Data+Cubes-29.11.11220/$File/34150DS0061_2009-10_SIH_HES_Migrants.xls","Income and Housing 2009–10")</f>
        <v>Income and Housing 2009–10</v>
      </c>
      <c r="M5" s="11" t="str">
        <f>HYPERLINK("http://www.abs.gov.au/ausstats/Subscriber.nsf/LookupAttach/3415.0Data+Cubes-29.11.11230/$File/34150DS0055_2007-08_SIH_rev_Migrants.xls","Income and Housing 2007–08")</f>
        <v>Income and Housing 2007–08</v>
      </c>
      <c r="N5" s="11" t="str">
        <f>HYPERLINK("http://www.abs.gov.au/ausstats/Subscriber.nsf/LookupAttach/3415.0Data+Cubes-29.11.11240/$File/34150DS0035_2005-06_SIH_rev_Migrants.xls","Income and Housing 2005–06")</f>
        <v>Income and Housing 2005–06</v>
      </c>
      <c r="O5" s="11" t="str">
        <f>HYPERLINK("http://www.abs.gov.au/ausstats/Subscriber.nsf/LookupAttach/3415.0Data+Cubes-29.11.11250/$File/34150DS0009_2003-04_SIH_HES_rev_Migrants.xls","Income and Housing 2003–04")</f>
        <v>Income and Housing 2003–04</v>
      </c>
      <c r="P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Q5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R5" s="11" t="str">
        <f>HYPERLINK("http://www.abs.gov.au/ausstats/subscriber.nsf/LookupAttach/3418.0Data+Cubes-29.11.191/$File/34180DO0001_201617_1.xls","Personal Income of Migrants, Australia, 2016-17")</f>
        <v>Personal Income of Migrants, Australia, 2016-17</v>
      </c>
      <c r="S5" s="11" t="str">
        <f>HYPERLINK("http://www.abs.gov.au/ausstats/subscriber.nsf/LookupAttach/3418.0Data+Cubes-29.11.192/$File/34180DO0001_201516_1.xls","Personal Income of Migrants, Australia, 2015-16")</f>
        <v>Personal Income of Migrants, Australia, 2015-16</v>
      </c>
      <c r="T5" s="11" t="str">
        <f>HYPERLINK("http://www.abs.gov.au/ausstats/subscriber.nsf/LookupAttach/3418.0Data+Cubes-29.11.193/$File/34180DO0001_201415_1.xls","Personal Income of Migrants, Australia, 2014-15")</f>
        <v>Personal Income of Migrants, Australia, 2014-15</v>
      </c>
      <c r="U5" s="11" t="str">
        <f>HYPERLINK("http://www.abs.gov.au/ausstats/subscriber.nsf/LookupAttach/3418.0Data+Cubes-27.07.171/$File/34180Do0001_201314_1.xls","Personal Income of Migrants, Australia, 2013-14")</f>
        <v>Personal Income of Migrants, Australia, 2013-14</v>
      </c>
      <c r="V5" s="11" t="str">
        <f>HYPERLINK("http://www.abs.gov.au/ausstats/subscriber.nsf/LookupAttach/3418.0Data+Cubes-27.10.161/$File/34180Do0001_201112_1.xlsx","Personal Income of Migrants, Australia, 2011-12")</f>
        <v>Personal Income of Migrants, Australia, 2011-12</v>
      </c>
      <c r="W5" s="11" t="str">
        <f>HYPERLINK("http://www.abs.gov.au/ausstats/subscriber.nsf/LookupAttach/3418.0Data+Cubes-03.12.151/$File/34180Do0001_201011_1.xls","Personal Income of Migrants, Australia, Experimental, 2010-11")</f>
        <v>Personal Income of Migrants, Australia, Experimental, 2010-11</v>
      </c>
      <c r="X5" s="11" t="str">
        <f>HYPERLINK("http://www.abs.gov.au/ausstats/subscriber.nsf/LookupAttach/3418.0Data+Cubes-04.09.152/$File/34180Do0001_200910_2.xls","Personal Income of Migrants, Australia, Experimental, 2009-10")</f>
        <v>Personal Income of Migrants, Australia, Experimental, 2009-10</v>
      </c>
    </row>
    <row r="6" spans="1:24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</row>
    <row r="7" spans="1:24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</row>
    <row r="8" spans="1:24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  <c r="W8" s="9" t="s">
        <v>28</v>
      </c>
      <c r="X8" s="9" t="s">
        <v>28</v>
      </c>
    </row>
    <row r="9" spans="1:24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</row>
    <row r="10" spans="1:24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  <c r="X10" s="9" t="s">
        <v>28</v>
      </c>
    </row>
    <row r="11" spans="1:24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  <c r="W11" s="9" t="s">
        <v>28</v>
      </c>
      <c r="X11" s="9" t="s">
        <v>28</v>
      </c>
    </row>
    <row r="12" spans="1:24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  <c r="W12" s="9" t="s">
        <v>28</v>
      </c>
      <c r="X12" s="9" t="s">
        <v>28</v>
      </c>
    </row>
    <row r="13" spans="1:24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59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28</v>
      </c>
      <c r="W13" s="9" t="s">
        <v>28</v>
      </c>
      <c r="X13" s="9" t="s">
        <v>28</v>
      </c>
    </row>
    <row r="14" spans="1:24" x14ac:dyDescent="0.2">
      <c r="A14" s="3" t="s">
        <v>76</v>
      </c>
      <c r="B14" s="9" t="s">
        <v>59</v>
      </c>
      <c r="C14" s="9" t="s">
        <v>59</v>
      </c>
      <c r="D14" s="9" t="s">
        <v>59</v>
      </c>
      <c r="E14" s="9" t="s">
        <v>59</v>
      </c>
      <c r="F14" s="9" t="s">
        <v>28</v>
      </c>
      <c r="G14" s="9" t="s">
        <v>28</v>
      </c>
      <c r="H14" s="9" t="s">
        <v>59</v>
      </c>
      <c r="I14" s="9" t="s">
        <v>59</v>
      </c>
      <c r="J14" s="9" t="s">
        <v>28</v>
      </c>
      <c r="K14" s="9" t="s">
        <v>28</v>
      </c>
      <c r="L14" s="9" t="s">
        <v>28</v>
      </c>
      <c r="M14" s="9" t="s">
        <v>28</v>
      </c>
      <c r="N14" s="9" t="s">
        <v>28</v>
      </c>
      <c r="O14" s="9" t="s">
        <v>28</v>
      </c>
      <c r="P14" s="9" t="s">
        <v>59</v>
      </c>
      <c r="Q14" s="9" t="s">
        <v>59</v>
      </c>
      <c r="R14" s="9" t="s">
        <v>59</v>
      </c>
      <c r="S14" s="9" t="s">
        <v>59</v>
      </c>
      <c r="T14" s="9" t="s">
        <v>59</v>
      </c>
      <c r="U14" s="9" t="s">
        <v>59</v>
      </c>
      <c r="V14" s="9" t="s">
        <v>59</v>
      </c>
      <c r="W14" s="9" t="s">
        <v>59</v>
      </c>
      <c r="X14" s="9" t="s">
        <v>59</v>
      </c>
    </row>
    <row r="15" spans="1:24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59</v>
      </c>
      <c r="Q15" s="9" t="s">
        <v>59</v>
      </c>
      <c r="R15" s="9" t="s">
        <v>59</v>
      </c>
      <c r="S15" s="9" t="s">
        <v>59</v>
      </c>
      <c r="T15" s="9" t="s">
        <v>59</v>
      </c>
      <c r="U15" s="9" t="s">
        <v>59</v>
      </c>
      <c r="V15" s="9" t="s">
        <v>59</v>
      </c>
      <c r="W15" s="9" t="s">
        <v>59</v>
      </c>
      <c r="X15" s="9" t="s">
        <v>59</v>
      </c>
    </row>
    <row r="16" spans="1:24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59</v>
      </c>
      <c r="U16" s="9" t="s">
        <v>59</v>
      </c>
      <c r="V16" s="9" t="s">
        <v>59</v>
      </c>
      <c r="W16" s="9" t="s">
        <v>59</v>
      </c>
      <c r="X16" s="9" t="s">
        <v>59</v>
      </c>
    </row>
    <row r="17" spans="1:24" x14ac:dyDescent="0.2">
      <c r="A17" s="3" t="s">
        <v>35</v>
      </c>
      <c r="B17" s="9" t="s">
        <v>59</v>
      </c>
      <c r="C17" s="9" t="s">
        <v>59</v>
      </c>
      <c r="D17" s="9" t="s">
        <v>59</v>
      </c>
      <c r="E17" s="9" t="s">
        <v>59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59</v>
      </c>
      <c r="Q17" s="9" t="s">
        <v>59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</row>
    <row r="18" spans="1:24" x14ac:dyDescent="0.2">
      <c r="A18" s="3" t="s">
        <v>60</v>
      </c>
      <c r="B18" s="9" t="s">
        <v>59</v>
      </c>
      <c r="C18" s="9" t="s">
        <v>59</v>
      </c>
      <c r="D18" s="9" t="s">
        <v>59</v>
      </c>
      <c r="E18" s="9" t="s">
        <v>59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59</v>
      </c>
      <c r="S18" s="9" t="s">
        <v>59</v>
      </c>
      <c r="T18" s="9" t="s">
        <v>59</v>
      </c>
      <c r="U18" s="9" t="s">
        <v>59</v>
      </c>
      <c r="V18" s="9" t="s">
        <v>59</v>
      </c>
      <c r="W18" s="9" t="s">
        <v>59</v>
      </c>
      <c r="X18" s="9" t="s">
        <v>59</v>
      </c>
    </row>
    <row r="19" spans="1:24" x14ac:dyDescent="0.2">
      <c r="A19" s="3" t="s">
        <v>36</v>
      </c>
      <c r="B19" s="9" t="s">
        <v>59</v>
      </c>
      <c r="C19" s="9" t="s">
        <v>59</v>
      </c>
      <c r="D19" s="9" t="s">
        <v>59</v>
      </c>
      <c r="E19" s="9" t="s">
        <v>59</v>
      </c>
      <c r="F19" s="9" t="s">
        <v>28</v>
      </c>
      <c r="G19" s="9" t="s">
        <v>28</v>
      </c>
      <c r="H19" s="9" t="s">
        <v>59</v>
      </c>
      <c r="I19" s="9" t="s">
        <v>59</v>
      </c>
      <c r="J19" s="9" t="s">
        <v>59</v>
      </c>
      <c r="K19" s="9" t="s">
        <v>28</v>
      </c>
      <c r="L19" s="9" t="s">
        <v>28</v>
      </c>
      <c r="M19" s="9" t="s">
        <v>28</v>
      </c>
      <c r="N19" s="9" t="s">
        <v>28</v>
      </c>
      <c r="O19" s="9" t="s">
        <v>28</v>
      </c>
      <c r="P19" s="9" t="s">
        <v>59</v>
      </c>
      <c r="Q19" s="9" t="s">
        <v>59</v>
      </c>
      <c r="R19" s="9" t="s">
        <v>28</v>
      </c>
      <c r="S19" s="9" t="s">
        <v>28</v>
      </c>
      <c r="T19" s="9" t="s">
        <v>28</v>
      </c>
      <c r="U19" s="9" t="s">
        <v>28</v>
      </c>
      <c r="V19" s="9" t="s">
        <v>28</v>
      </c>
      <c r="W19" s="9" t="s">
        <v>28</v>
      </c>
      <c r="X19" s="9" t="s">
        <v>28</v>
      </c>
    </row>
    <row r="20" spans="1:24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</row>
    <row r="21" spans="1:24" x14ac:dyDescent="0.2">
      <c r="A21" s="3" t="s">
        <v>38</v>
      </c>
      <c r="B21" s="9" t="s">
        <v>59</v>
      </c>
      <c r="C21" s="9" t="s">
        <v>59</v>
      </c>
      <c r="D21" s="9" t="s">
        <v>59</v>
      </c>
      <c r="E21" s="9" t="s">
        <v>59</v>
      </c>
      <c r="F21" s="9" t="s">
        <v>28</v>
      </c>
      <c r="G21" s="9" t="s">
        <v>28</v>
      </c>
      <c r="H21" s="9" t="s">
        <v>59</v>
      </c>
      <c r="I21" s="9" t="s">
        <v>59</v>
      </c>
      <c r="J21" s="9" t="s">
        <v>59</v>
      </c>
      <c r="K21" s="9" t="s">
        <v>28</v>
      </c>
      <c r="L21" s="9" t="s">
        <v>28</v>
      </c>
      <c r="M21" s="9" t="s">
        <v>28</v>
      </c>
      <c r="N21" s="9" t="s">
        <v>28</v>
      </c>
      <c r="O21" s="9" t="s">
        <v>28</v>
      </c>
      <c r="P21" s="9" t="s">
        <v>59</v>
      </c>
      <c r="Q21" s="9" t="s">
        <v>59</v>
      </c>
      <c r="R21" s="9" t="s">
        <v>28</v>
      </c>
      <c r="S21" s="9" t="s">
        <v>28</v>
      </c>
      <c r="T21" s="9" t="s">
        <v>28</v>
      </c>
      <c r="U21" s="9" t="s">
        <v>28</v>
      </c>
      <c r="V21" s="9" t="s">
        <v>28</v>
      </c>
      <c r="W21" s="9" t="s">
        <v>28</v>
      </c>
      <c r="X21" s="9" t="s">
        <v>28</v>
      </c>
    </row>
    <row r="22" spans="1:24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28</v>
      </c>
    </row>
    <row r="23" spans="1:24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28</v>
      </c>
      <c r="U23" s="9" t="s">
        <v>28</v>
      </c>
      <c r="V23" s="9" t="s">
        <v>28</v>
      </c>
      <c r="W23" s="9" t="s">
        <v>28</v>
      </c>
      <c r="X23" s="9" t="s">
        <v>28</v>
      </c>
    </row>
    <row r="24" spans="1:24" x14ac:dyDescent="0.2">
      <c r="A24" s="3" t="s">
        <v>40</v>
      </c>
      <c r="B24" s="9" t="s">
        <v>59</v>
      </c>
      <c r="C24" s="9" t="s">
        <v>59</v>
      </c>
      <c r="D24" s="9" t="s">
        <v>59</v>
      </c>
      <c r="E24" s="9" t="s">
        <v>59</v>
      </c>
      <c r="F24" s="9" t="s">
        <v>28</v>
      </c>
      <c r="G24" s="9" t="s">
        <v>28</v>
      </c>
      <c r="H24" s="9" t="s">
        <v>59</v>
      </c>
      <c r="I24" s="9" t="s">
        <v>59</v>
      </c>
      <c r="J24" s="9" t="s">
        <v>28</v>
      </c>
      <c r="K24" s="9" t="s">
        <v>28</v>
      </c>
      <c r="L24" s="9" t="s">
        <v>28</v>
      </c>
      <c r="M24" s="9" t="s">
        <v>28</v>
      </c>
      <c r="N24" s="9" t="s">
        <v>28</v>
      </c>
      <c r="O24" s="9" t="s">
        <v>28</v>
      </c>
      <c r="P24" s="9" t="s">
        <v>59</v>
      </c>
      <c r="Q24" s="9" t="s">
        <v>59</v>
      </c>
      <c r="R24" s="9" t="s">
        <v>59</v>
      </c>
      <c r="S24" s="9" t="s">
        <v>59</v>
      </c>
      <c r="T24" s="9" t="s">
        <v>59</v>
      </c>
      <c r="U24" s="9" t="s">
        <v>59</v>
      </c>
      <c r="V24" s="9" t="s">
        <v>59</v>
      </c>
      <c r="W24" s="9" t="s">
        <v>59</v>
      </c>
      <c r="X24" s="9" t="s">
        <v>59</v>
      </c>
    </row>
    <row r="25" spans="1:24" x14ac:dyDescent="0.2">
      <c r="A25" s="3" t="s">
        <v>77</v>
      </c>
      <c r="B25" s="9" t="s">
        <v>59</v>
      </c>
      <c r="C25" s="9" t="s">
        <v>59</v>
      </c>
      <c r="D25" s="9" t="s">
        <v>59</v>
      </c>
      <c r="E25" s="9" t="s">
        <v>59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59</v>
      </c>
      <c r="Q25" s="9" t="s">
        <v>28</v>
      </c>
      <c r="R25" s="9" t="s">
        <v>59</v>
      </c>
      <c r="S25" s="9" t="s">
        <v>59</v>
      </c>
      <c r="T25" s="9" t="s">
        <v>59</v>
      </c>
      <c r="U25" s="9" t="s">
        <v>59</v>
      </c>
      <c r="V25" s="9" t="s">
        <v>59</v>
      </c>
      <c r="W25" s="9" t="s">
        <v>59</v>
      </c>
      <c r="X25" s="9" t="s">
        <v>59</v>
      </c>
    </row>
    <row r="26" spans="1:24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9" t="s">
        <v>28</v>
      </c>
      <c r="X26" s="9" t="s">
        <v>28</v>
      </c>
    </row>
    <row r="27" spans="1:24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28</v>
      </c>
      <c r="U27" s="9" t="s">
        <v>28</v>
      </c>
      <c r="V27" s="9" t="s">
        <v>28</v>
      </c>
      <c r="W27" s="9" t="s">
        <v>28</v>
      </c>
      <c r="X27" s="9" t="s">
        <v>28</v>
      </c>
    </row>
    <row r="28" spans="1:24" x14ac:dyDescent="0.2">
      <c r="A28" s="3" t="s">
        <v>43</v>
      </c>
      <c r="B28" s="9" t="s">
        <v>59</v>
      </c>
      <c r="C28" s="9" t="s">
        <v>59</v>
      </c>
      <c r="D28" s="9" t="s">
        <v>59</v>
      </c>
      <c r="E28" s="9" t="s">
        <v>59</v>
      </c>
      <c r="F28" s="9" t="s">
        <v>28</v>
      </c>
      <c r="G28" s="9" t="s">
        <v>28</v>
      </c>
      <c r="H28" s="9" t="s">
        <v>59</v>
      </c>
      <c r="I28" s="9" t="s">
        <v>59</v>
      </c>
      <c r="J28" s="9" t="s">
        <v>28</v>
      </c>
      <c r="K28" s="9" t="s">
        <v>28</v>
      </c>
      <c r="L28" s="9" t="s">
        <v>28</v>
      </c>
      <c r="M28" s="9" t="s">
        <v>28</v>
      </c>
      <c r="N28" s="9" t="s">
        <v>28</v>
      </c>
      <c r="O28" s="9" t="s">
        <v>28</v>
      </c>
      <c r="P28" s="9" t="s">
        <v>59</v>
      </c>
      <c r="Q28" s="9" t="s">
        <v>59</v>
      </c>
      <c r="R28" s="9" t="s">
        <v>59</v>
      </c>
      <c r="S28" s="9" t="s">
        <v>59</v>
      </c>
      <c r="T28" s="9" t="s">
        <v>59</v>
      </c>
      <c r="U28" s="9" t="s">
        <v>59</v>
      </c>
      <c r="V28" s="9" t="s">
        <v>59</v>
      </c>
      <c r="W28" s="9" t="s">
        <v>59</v>
      </c>
      <c r="X28" s="9" t="s">
        <v>59</v>
      </c>
    </row>
    <row r="29" spans="1:24" x14ac:dyDescent="0.2">
      <c r="A29" s="3" t="s">
        <v>65</v>
      </c>
      <c r="B29" s="9" t="s">
        <v>59</v>
      </c>
      <c r="C29" s="9" t="s">
        <v>59</v>
      </c>
      <c r="D29" s="9" t="s">
        <v>59</v>
      </c>
      <c r="E29" s="9" t="s">
        <v>59</v>
      </c>
      <c r="F29" s="9" t="s">
        <v>28</v>
      </c>
      <c r="G29" s="9" t="s">
        <v>28</v>
      </c>
      <c r="H29" s="9" t="s">
        <v>28</v>
      </c>
      <c r="I29" s="9" t="s">
        <v>28</v>
      </c>
      <c r="J29" s="9" t="s">
        <v>28</v>
      </c>
      <c r="K29" s="9" t="s">
        <v>28</v>
      </c>
      <c r="L29" s="9" t="s">
        <v>28</v>
      </c>
      <c r="M29" s="9" t="s">
        <v>28</v>
      </c>
      <c r="N29" s="9" t="s">
        <v>28</v>
      </c>
      <c r="O29" s="9" t="s">
        <v>28</v>
      </c>
      <c r="P29" s="9" t="s">
        <v>28</v>
      </c>
      <c r="Q29" s="9" t="s">
        <v>28</v>
      </c>
      <c r="R29" s="9" t="s">
        <v>59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9" t="s">
        <v>59</v>
      </c>
    </row>
    <row r="30" spans="1:24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  <c r="L30" s="9" t="s">
        <v>28</v>
      </c>
      <c r="M30" s="9" t="s">
        <v>28</v>
      </c>
      <c r="N30" s="9" t="s">
        <v>28</v>
      </c>
      <c r="O30" s="9" t="s">
        <v>28</v>
      </c>
      <c r="P30" s="9" t="s">
        <v>28</v>
      </c>
      <c r="Q30" s="9" t="s">
        <v>28</v>
      </c>
      <c r="R30" s="9" t="s">
        <v>59</v>
      </c>
      <c r="S30" s="9" t="s">
        <v>59</v>
      </c>
      <c r="T30" s="9" t="s">
        <v>59</v>
      </c>
      <c r="U30" s="9" t="s">
        <v>59</v>
      </c>
      <c r="V30" s="9" t="s">
        <v>59</v>
      </c>
      <c r="W30" s="9" t="s">
        <v>59</v>
      </c>
      <c r="X30" s="9" t="s">
        <v>59</v>
      </c>
    </row>
    <row r="31" spans="1:24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</row>
    <row r="32" spans="1:24" x14ac:dyDescent="0.2">
      <c r="A32" s="3" t="s">
        <v>45</v>
      </c>
      <c r="B32" s="9" t="s">
        <v>59</v>
      </c>
      <c r="C32" s="9" t="s">
        <v>59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W32" s="9" t="s">
        <v>59</v>
      </c>
      <c r="X32" s="9" t="s">
        <v>59</v>
      </c>
    </row>
    <row r="33" spans="1:24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59</v>
      </c>
      <c r="U33" s="9" t="s">
        <v>59</v>
      </c>
      <c r="V33" s="9" t="s">
        <v>59</v>
      </c>
      <c r="W33" s="9" t="s">
        <v>59</v>
      </c>
      <c r="X33" s="9" t="s">
        <v>59</v>
      </c>
    </row>
    <row r="34" spans="1:24" x14ac:dyDescent="0.2">
      <c r="A34" s="3" t="s">
        <v>47</v>
      </c>
      <c r="B34" s="9" t="s">
        <v>59</v>
      </c>
      <c r="C34" s="9" t="s">
        <v>59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59</v>
      </c>
      <c r="L34" s="9" t="s">
        <v>59</v>
      </c>
      <c r="M34" s="9" t="s">
        <v>59</v>
      </c>
      <c r="N34" s="9" t="s">
        <v>59</v>
      </c>
      <c r="O34" s="9" t="s">
        <v>59</v>
      </c>
      <c r="P34" s="9" t="s">
        <v>28</v>
      </c>
      <c r="Q34" s="9" t="s">
        <v>28</v>
      </c>
      <c r="R34" s="9" t="s">
        <v>59</v>
      </c>
      <c r="S34" s="9" t="s">
        <v>59</v>
      </c>
      <c r="T34" s="9" t="s">
        <v>59</v>
      </c>
      <c r="U34" s="9" t="s">
        <v>59</v>
      </c>
      <c r="V34" s="9" t="s">
        <v>59</v>
      </c>
      <c r="W34" s="9" t="s">
        <v>59</v>
      </c>
      <c r="X34" s="9" t="s">
        <v>59</v>
      </c>
    </row>
    <row r="37" spans="1:24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2:G2"/>
    <mergeCell ref="A3:L3"/>
    <mergeCell ref="A1:X1"/>
  </mergeCells>
  <hyperlinks>
    <hyperlink ref="A37" r:id="rId1" display="© Commonwealth of Australia 2011" xr:uid="{00000000-0004-0000-0B00-000000000000}"/>
  </hyperlinks>
  <pageMargins left="0.78740157480314965" right="0.78740157480314965" top="1.0236220472440944" bottom="1.0236220472440944" header="0.78740157480314965" footer="0.78740157480314965"/>
  <pageSetup paperSize="9" scale="74" orientation="landscape" horizontalDpi="300" verticalDpi="300" r:id="rId2"/>
  <headerFooter alignWithMargins="0">
    <oddHeader>&amp;C&amp;A</oddHeader>
    <oddFooter>&amp;CPage &amp;P</oddFooter>
  </headerFooter>
  <colBreaks count="1" manualBreakCount="1">
    <brk id="12" max="36" man="1"/>
  </colBrea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CI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CI1"/>
    </sheetView>
  </sheetViews>
  <sheetFormatPr defaultColWidth="11.5703125" defaultRowHeight="12.75" x14ac:dyDescent="0.2"/>
  <cols>
    <col min="1" max="1" width="38.85546875" customWidth="1"/>
    <col min="2" max="19" width="11.5703125" style="8"/>
    <col min="20" max="21" width="11.5703125" customWidth="1"/>
    <col min="22" max="22" width="11.42578125" style="8" customWidth="1"/>
    <col min="23" max="30" width="11.5703125" style="8"/>
    <col min="31" max="33" width="12.28515625" style="8" customWidth="1"/>
    <col min="34" max="49" width="11.5703125" style="8"/>
    <col min="51" max="53" width="11.5703125" style="8"/>
    <col min="56" max="56" width="14.42578125" customWidth="1"/>
    <col min="57" max="62" width="11.5703125" style="8"/>
    <col min="63" max="64" width="11.5703125" customWidth="1"/>
    <col min="73" max="74" width="12.7109375" style="8" customWidth="1"/>
    <col min="76" max="77" width="11.5703125" style="8"/>
    <col min="84" max="86" width="12.28515625" style="8" customWidth="1"/>
  </cols>
  <sheetData>
    <row r="1" spans="1:87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</row>
    <row r="2" spans="1:87" ht="22.7" customHeight="1" x14ac:dyDescent="0.25">
      <c r="A2" s="44" t="s">
        <v>124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BG2"/>
      <c r="BX2"/>
      <c r="BY2" s="1"/>
    </row>
    <row r="3" spans="1:87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BY3" s="21"/>
    </row>
    <row r="4" spans="1:87" ht="21" customHeight="1" x14ac:dyDescent="0.2">
      <c r="A4" s="4" t="s">
        <v>57</v>
      </c>
      <c r="K4" s="9"/>
      <c r="L4" s="9"/>
      <c r="M4" s="9"/>
      <c r="N4" s="9"/>
      <c r="O4" s="9"/>
      <c r="P4" s="9"/>
      <c r="Q4" s="9"/>
      <c r="R4" s="9"/>
      <c r="S4" s="9"/>
      <c r="T4" s="4"/>
      <c r="U4" s="4"/>
      <c r="AX4" s="8"/>
      <c r="BB4" s="8"/>
    </row>
    <row r="5" spans="1:87" s="12" customFormat="1" ht="101.25" customHeight="1" x14ac:dyDescent="0.2">
      <c r="A5" s="6"/>
      <c r="B5" s="11" t="s">
        <v>112</v>
      </c>
      <c r="C5" s="11" t="s">
        <v>113</v>
      </c>
      <c r="D5" s="11" t="s">
        <v>114</v>
      </c>
      <c r="E5" s="11" t="s">
        <v>115</v>
      </c>
      <c r="F5" s="11" t="s">
        <v>116</v>
      </c>
      <c r="G5" s="11" t="s">
        <v>117</v>
      </c>
      <c r="H5" s="11" t="s">
        <v>118</v>
      </c>
      <c r="I5" s="11" t="s">
        <v>119</v>
      </c>
      <c r="J5" s="11" t="s">
        <v>107</v>
      </c>
      <c r="K5" s="11" t="s">
        <v>137</v>
      </c>
      <c r="L5" s="11" t="s">
        <v>136</v>
      </c>
      <c r="M5" s="11" t="s">
        <v>135</v>
      </c>
      <c r="N5" s="11" t="s">
        <v>134</v>
      </c>
      <c r="O5" s="11" t="s">
        <v>133</v>
      </c>
      <c r="P5" s="11" t="s">
        <v>132</v>
      </c>
      <c r="Q5" s="11" t="s">
        <v>131</v>
      </c>
      <c r="R5" s="11" t="s">
        <v>130</v>
      </c>
      <c r="S5" s="11" t="s">
        <v>129</v>
      </c>
      <c r="T5" s="11" t="s">
        <v>67</v>
      </c>
      <c r="U5" s="11" t="s">
        <v>68</v>
      </c>
      <c r="V5" s="11" t="s">
        <v>69</v>
      </c>
      <c r="W5" s="11" t="s">
        <v>70</v>
      </c>
      <c r="X5" s="11" t="s">
        <v>71</v>
      </c>
      <c r="Y5" s="11" t="s">
        <v>72</v>
      </c>
      <c r="Z5" s="11" t="s">
        <v>73</v>
      </c>
      <c r="AA5" s="11" t="s">
        <v>74</v>
      </c>
      <c r="AB5" s="11" t="s">
        <v>75</v>
      </c>
      <c r="AC5" s="11" t="str">
        <f>HYPERLINK("http://www.abs.gov.au/ausstats/subscriber.nsf/LookupAttach/3415.0Data+Cubes-26.07.1230/$File/34150DS0075_2009-10_AttCulturalVenues_Migrants.xls","Attendance at Selected Cultural Venues and Events 2009–10")</f>
        <v>Attendance at Selected Cultural Venues and Events 2009–10</v>
      </c>
      <c r="AD5" s="11" t="str">
        <f>HYPERLINK("http://www.abs.gov.au/ausstats/subscriber.nsf/LookupAttach/3415.0Data+Cubes-29.06.114/$File/34150DS0001_2005-06_AttCulturalVenues_Migrants.xls","Attendance at Selected Cultural Venues and Events 2005–06")</f>
        <v>Attendance at Selected Cultural Venues and Events 2005–06</v>
      </c>
      <c r="AE5" s="11" t="str">
        <f>HYPERLINK("https://www.abs.gov.au/statistics/people/population/births-australia/2019/33010DO006_2019.xlsx","Births 2019")</f>
        <v>Births 2019</v>
      </c>
      <c r="AF5" s="11" t="str">
        <f>HYPERLINK("http://www.abs.gov.au/ausstats/subscriber.nsf/LookupAttach/3301.0Data+Cubes-11.12.196/$File/33010Do006_2018.xlsx","Births 2018")</f>
        <v>Births 2018</v>
      </c>
      <c r="AG5" s="11" t="str">
        <f>HYPERLINK("http://www.abs.gov.au/ausstats/subscriber.nsf/LookupAttach/3301.0Data+Cubes-11.12.186/$File/33010Do006_2017.xls","Births 2017")</f>
        <v>Births 2017</v>
      </c>
      <c r="AH5" s="11" t="str">
        <f>HYPERLINK("http://www.abs.gov.au/ausstats/subscriber.nsf/LookupAttach/3301.0Data+Cubes-13.12.176/$File/33010Do006_2016.xls","Births 2016")</f>
        <v>Births 2016</v>
      </c>
      <c r="AI5" s="16" t="str">
        <f>HYPERLINK("http://www.abs.gov.au/ausstats/subscriber.nsf/LookupAttach/3301.0Data+Cubes-08.11.166/$File/33010Do006_2015.xls","Births 2015")</f>
        <v>Births 2015</v>
      </c>
      <c r="AJ5" s="16" t="str">
        <f>HYPERLINK("http://www.abs.gov.au/ausstats/subscriber.nsf/LookupAttach/3301.0Data+Cubes-29.10.159/$File/33010Do009_2014.xls","Births 2014")</f>
        <v>Births 2014</v>
      </c>
      <c r="AK5" s="16" t="s">
        <v>104</v>
      </c>
      <c r="AL5" s="16" t="s">
        <v>106</v>
      </c>
      <c r="AM5" s="16" t="str">
        <f>HYPERLINK("http://www.abs.gov.au/ausstats/subscriber.nsf/LookupAttach/3415.0Data+Cubes-23.07.1340/$File/34150DS0077_2011_Births_Migrants.xls","Births 2011")</f>
        <v>Births 2011</v>
      </c>
      <c r="AN5" s="16" t="str">
        <f>HYPERLINK("http://www.abs.gov.au/ausstats/subscriber.nsf/LookupAttach/3415.0Data+Cubes-29.11.1140/$File/34150DS0066_2010_Births_Migrants.xls","Births 2010")</f>
        <v>Births 2010</v>
      </c>
      <c r="AO5" s="11" t="str">
        <f>HYPERLINK("http://www.abs.gov.au/ausstats/subscriber.nsf/LookupAttach/3415.0Data+Cubes-29.06.115/$File/34150DS0042_2009_Births_Migrants.xls","Births 2009")</f>
        <v>Births 2009</v>
      </c>
      <c r="AP5" s="11" t="str">
        <f>HYPERLINK("http://www.abs.gov.au/ausstats/subscriber.nsf/LookupAttach/3415.0Data+Cubes-29.06.116/$File/34150DS0041_2008_Births_Migrants.xls","Births 2008")</f>
        <v>Births 2008</v>
      </c>
      <c r="AQ5" s="11" t="str">
        <f>HYPERLINK("http://www.abs.gov.au/ausstats/subscriber.nsf/LookupAttach/3415.0Data+Cubes-29.06.117/$File/34150DS0040_2007_Births_Migrants.xls","Births 2007")</f>
        <v>Births 2007</v>
      </c>
      <c r="AR5" s="11" t="str">
        <f>HYPERLINK("http://www.abs.gov.au/ausstats/subscriber.nsf/LookupAttach/3415.0Data+Cubes-29.06.118/$File/34150DS0021_2006_Births_Migrants.xls","Births 2006")</f>
        <v>Births 2006</v>
      </c>
      <c r="AS5" s="11" t="str">
        <f>HYPERLINK("http://www.abs.gov.au/ausstats/subscriber.nsf/LookupAttach/3415.0Data+Cubes-26.07.1250/$File/34150DS0074_2010_Causes of Death_Migrants.xls","Causes of Death 2010")</f>
        <v>Causes of Death 2010</v>
      </c>
      <c r="AT5" s="11" t="str">
        <f>HYPERLINK("http://www.abs.gov.au/ausstats/subscriber.nsf/LookupAttach/3415.0Data+Cubes-29.11.1150/$File/34150DS0063_2009_Causes of Death_Migrants.xls","Causes of Death 2009")</f>
        <v>Causes of Death 2009</v>
      </c>
      <c r="AU5" s="11" t="str">
        <f>HYPERLINK("http://www.abs.gov.au/ausstats/subscriber.nsf/LookupAttach/3415.0Data+Cubes-29.06.119/$File/34150DS0047_2008_Causes of Death_Migrants.xls","Causes of Death 2008")</f>
        <v>Causes of Death 2008</v>
      </c>
      <c r="AV5" s="11" t="str">
        <f>HYPERLINK("http://www.abs.gov.au/ausstats/subscriber.nsf/LookupAttach/3415.0Data+Cubes-29.06.1110/$File/34150DS0046_2007_Causes of Death_Migrants.xls","Causes of Death 2007")</f>
        <v>Causes of Death 2007</v>
      </c>
      <c r="AW5" s="11" t="str">
        <f>HYPERLINK("http://www.abs.gov.au/ausstats/subscriber.nsf/LookupAttach/3415.0Data+Cubes-29.06.1111/$File/34150DS0022_2006_Causes of Death_Migrants.xls","Causes of Death 2006")</f>
        <v>Causes of Death 2006</v>
      </c>
      <c r="AX5" s="11" t="s">
        <v>109</v>
      </c>
      <c r="AY5" s="11" t="str">
        <f>HYPERLINK("http://www.abs.gov.au/ausstats/subscriber.nsf/LookupAttach/3415.0Data+Cubes-18.12.1755/$File/34150DS0090_2016_Census_Migrants.xls","Census of Population and Housing 2016")</f>
        <v>Census of Population and Housing 2016</v>
      </c>
      <c r="AZ5" s="11" t="s">
        <v>121</v>
      </c>
      <c r="BA5" s="11" t="s">
        <v>122</v>
      </c>
      <c r="BB5" s="11" t="str">
        <f>HYPERLINK("http://www.abs.gov.au/ausstats/subscriber.nsf/LookupAttach/3415.0Data+Cubes-23.07.1360/$File/34150ds0076_2011_census_migrants.xls","Census of Population and Housing 2011")</f>
        <v>Census of Population and Housing 2011</v>
      </c>
      <c r="BC5" s="11" t="str">
        <f>HYPERLINK("http://www.abs.gov.au/ausstats/subscriber.nsf/LookupAttach/3415.0Data+Cubes-29.06.1113/$File/34150ds0018_2006_census_migrants.xls","Census of Population and Housing 2006")</f>
        <v>Census of Population and Housing 2006</v>
      </c>
      <c r="BD5" s="11" t="str">
        <f>HYPERLINK("http://www.abs.gov.au/ausstats/subscriber.nsf/LookupAttach/3415.0Data+Cubes-29.06.1114/$File/34150DS0017_2001_Census_Migrants.xls","Census of Population and Housing 2001")</f>
        <v>Census of Population and Housing 2001</v>
      </c>
      <c r="BE5" s="11" t="s">
        <v>140</v>
      </c>
      <c r="BF5" s="11" t="s">
        <v>127</v>
      </c>
      <c r="BG5" s="11" t="s">
        <v>108</v>
      </c>
      <c r="BH5" s="11" t="str">
        <f>HYPERLINK("http://www.abs.gov.au/ausstats/subscriber.nsf/LookupAttach/3302.0Data+Cubes-27.09.171/$File/33020Do001_2016.xls","Deaths 2016")</f>
        <v>Deaths 2016</v>
      </c>
      <c r="BI5" s="11" t="str">
        <f>HYPERLINK("http://www.abs.gov.au/ausstats/subscriber.nsf/LookupAttach/3302.0Data+Cubes-28.09.161/$File/33020Do001_2015.xls","Deaths 2015")</f>
        <v>Deaths 2015</v>
      </c>
      <c r="BJ5" s="11" t="str">
        <f>HYPERLINK("http://www.abs.gov.au/ausstats/subscriber.nsf/LookupAttach/3302.0Data+Cubes-12.11.159/$File/33020Do009_2014.xls","Deaths 2014")</f>
        <v>Deaths 2014</v>
      </c>
      <c r="BK5" s="11" t="str">
        <f>HYPERLINK("http://www.abs.gov.au/ausstats/subscriber.nsf/LookupAttach/3415.0Data+Cubes-19.08.15111/$File/34150DS0083_2013_Deaths_Migrants.xls","Deaths 2013")</f>
        <v>Deaths 2013</v>
      </c>
      <c r="BL5" s="11" t="str">
        <f>HYPERLINK("http://www.abs.gov.au/ausstats/subscriber.nsf/LookupAttach/3415.0Data+Cubes-19.08.15112/$File/34150DS0082_2012_Deaths_Migrants.xls","Deaths 2012")</f>
        <v>Deaths 2012</v>
      </c>
      <c r="BM5" s="11" t="str">
        <f>HYPERLINK("http://www.abs.gov.au/ausstats/subscriber.nsf/LookupAttach/3415.0Data+Cubes-23.07.13110/$File/34150DS0078_2011_Deaths_Migrants.xls","Deaths 2011")</f>
        <v>Deaths 2011</v>
      </c>
      <c r="BN5" s="11" t="str">
        <f>HYPERLINK("http://www.abs.gov.au/ausstats/subscriber.nsf/LookupAttach/3415.0Data+Cubes-26.07.12110/$File/34150DS0072_2010_Deaths_Migrants.xls","Deaths 2010")</f>
        <v>Deaths 2010</v>
      </c>
      <c r="BO5" s="11" t="str">
        <f>HYPERLINK("http://www.abs.gov.au/ausstats/subscriber.nsf/LookupAttach/3415.0Data+Cubes-29.06.1118/$File/34150DS0045_2009_Deaths_Migrants.xls","Deaths 2009")</f>
        <v>Deaths 2009</v>
      </c>
      <c r="BP5" s="11" t="str">
        <f>HYPERLINK("http://www.abs.gov.au/ausstats/subscriber.nsf/LookupAttach/3415.0Data+Cubes-29.06.1119/$File/34150DS0044_2008_Deaths_Migrants.xls","Deaths 2008")</f>
        <v>Deaths 2008</v>
      </c>
      <c r="BQ5" s="11" t="str">
        <f>HYPERLINK("http://www.abs.gov.au/ausstats/subscriber.nsf/LookupAttach/3415.0Data+Cubes-29.06.1120/$File/34150DS0043_2007_Deaths_Migrants.xls","Deaths 2007")</f>
        <v>Deaths 2007</v>
      </c>
      <c r="BR5" s="11" t="str">
        <f>HYPERLINK("http://www.abs.gov.au/ausstats/subscriber.nsf/LookupAttach/3415.0Data+Cubes-29.06.1121/$File/34150DS0026_2006_Deaths_Migrants.xls","Deaths 2006")</f>
        <v>Deaths 2006</v>
      </c>
      <c r="BS5" s="11" t="str">
        <f>HYPERLINK("http://www.abs.gov.au/ausstats/subscriber.nsf/LookupAttach/3415.0Data+Cubes-29.06.1123/$File/34150DS0027_2007_Divorces_Migrants.xls","Divorces 2007")</f>
        <v>Divorces 2007</v>
      </c>
      <c r="BT5" s="11" t="str">
        <f>HYPERLINK("http://www.abs.gov.au/ausstats/subscriber.nsf/LookupAttach/3415.0Data+Cubes-29.06.1142/$File/34150DS0029_2007_Marriages_Migrants.xls","Marriages 2007")</f>
        <v>Marriages 2007</v>
      </c>
      <c r="BU5" s="27" t="s">
        <v>141</v>
      </c>
      <c r="BV5" s="27" t="s">
        <v>128</v>
      </c>
      <c r="BW5" s="27" t="s">
        <v>120</v>
      </c>
      <c r="BX5" s="11" t="str">
        <f>HYPERLINK("http://www.abs.gov.au/ausstats/subscriber.nsf/LookupAttach/3415.0Data+Cubes-18.12.17300/$File/34150DS0091_2016_Marriages and Divorces_Migrants.xls","Marriages and Divorces 2016")</f>
        <v>Marriages and Divorces 2016</v>
      </c>
      <c r="BY5" s="11" t="str">
        <f>HYPERLINK("http://www.abs.gov.au/ausstats/subscriber.nsf/LookupAttach/3415.0Data+Cubes-28.06.16303/$File/34150DS0087_2014_Marriages and Divorces_Migrants.xls","Marriages and Divorces 2014")</f>
        <v>Marriages and Divorces 2014</v>
      </c>
      <c r="BZ5" s="11" t="str">
        <f>HYPERLINK("http://www.abs.gov.au/ausstats/subscriber.nsf/LookupAttach/3415.0Data+Cubes-19.08.15301/$File/34150DS0085_2013_Marriages and Divorces_Migrants.xls","Marriages and Divorces 2013")</f>
        <v>Marriages and Divorces 2013</v>
      </c>
      <c r="CA5" s="11" t="str">
        <f>HYPERLINK("http://www.abs.gov.au/ausstats/subscriber.nsf/LookupAttach/3415.0Data+Cubes-19.08.15302/$File/34150DS0084_2012_Marriages and Divorces_Migrants.xls","Marriages and Divorces 2012")</f>
        <v>Marriages and Divorces 2012</v>
      </c>
      <c r="CB5" s="11" t="str">
        <f>HYPERLINK("http://www.abs.gov.au/ausstats/subscriber.nsf/LookupAttach/3415.0Data+Cubes-23.07.13300/$File/34150DS0079_2011_Marriages and Divorces_Migrants.xls","Marriages and Divorces 2011")</f>
        <v>Marriages and Divorces 2011</v>
      </c>
      <c r="CC5" s="11" t="str">
        <f>HYPERLINK("http://www.abs.gov.au/ausstats/subscriber.nsf/LookupAttach/3415.0Data+Cubes-26.07.12300/$File/34150DS0069_2010_Marriages and Divorces_Migrants.xls","Marriages and Divorces 2010")</f>
        <v>Marriages and Divorces 2010</v>
      </c>
      <c r="CD5" s="11" t="str">
        <f>HYPERLINK("http://www.abs.gov.au/ausstats/subscriber.nsf/LookupAttach/3415.0Data+Cubes-29.06.1143/$File/34150DS0049_2009_Marriages and Divorces_Migrants.xls","Marriages and Divorces 2009")</f>
        <v>Marriages and Divorces 2009</v>
      </c>
      <c r="CE5" s="11" t="str">
        <f>HYPERLINK("http://www.abs.gov.au/ausstats/subscriber.nsf/LookupAttach/3415.0Data+Cubes-29.06.1144/$File/34150DS0048_2008_Marriages and Divorces_Migrants.xls","Marriages and Divorces 2008")</f>
        <v>Marriages and Divorces 2008</v>
      </c>
      <c r="CF5" s="11" t="s">
        <v>102</v>
      </c>
      <c r="CG5" s="11" t="s">
        <v>103</v>
      </c>
      <c r="CH5" s="11" t="s">
        <v>111</v>
      </c>
      <c r="CI5" s="11" t="str">
        <f>HYPERLINK("http://www.abs.gov.au/ausstats/subscriber.nsf/LookupAttach/3415.0Data+Cubes-29.06.1150/$File/34150DS0053_2006_SDB_SLCD_linked data_Experimental_estimates_Migrants.xls","Settlement Database_Census linked data Experimental estimates 2006")</f>
        <v>Settlement Database_Census linked data Experimental estimates 2006</v>
      </c>
    </row>
    <row r="6" spans="1:87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  <c r="Y6" s="9" t="s">
        <v>59</v>
      </c>
      <c r="Z6" s="9" t="s">
        <v>59</v>
      </c>
      <c r="AA6" s="9" t="s">
        <v>59</v>
      </c>
      <c r="AB6" s="9" t="s">
        <v>59</v>
      </c>
      <c r="AC6" s="9" t="s">
        <v>59</v>
      </c>
      <c r="AD6" s="9" t="s">
        <v>59</v>
      </c>
      <c r="AE6" s="9" t="s">
        <v>59</v>
      </c>
      <c r="AF6" s="9" t="s">
        <v>59</v>
      </c>
      <c r="AG6" s="9" t="s">
        <v>59</v>
      </c>
      <c r="AH6" s="9" t="s">
        <v>59</v>
      </c>
      <c r="AI6" s="9" t="s">
        <v>59</v>
      </c>
      <c r="AJ6" s="9" t="s">
        <v>59</v>
      </c>
      <c r="AK6" s="9" t="s">
        <v>59</v>
      </c>
      <c r="AL6" s="9" t="s">
        <v>59</v>
      </c>
      <c r="AM6" s="9" t="s">
        <v>59</v>
      </c>
      <c r="AN6" s="9" t="s">
        <v>59</v>
      </c>
      <c r="AO6" s="9" t="s">
        <v>59</v>
      </c>
      <c r="AP6" s="9" t="s">
        <v>59</v>
      </c>
      <c r="AQ6" s="9" t="s">
        <v>59</v>
      </c>
      <c r="AR6" s="9" t="s">
        <v>59</v>
      </c>
      <c r="AS6" s="9" t="s">
        <v>59</v>
      </c>
      <c r="AT6" s="9" t="s">
        <v>59</v>
      </c>
      <c r="AU6" s="9" t="s">
        <v>59</v>
      </c>
      <c r="AV6" s="9" t="s">
        <v>59</v>
      </c>
      <c r="AW6" s="9" t="s">
        <v>59</v>
      </c>
      <c r="AX6" s="9" t="s">
        <v>59</v>
      </c>
      <c r="AY6" s="9" t="s">
        <v>59</v>
      </c>
      <c r="AZ6" s="9" t="s">
        <v>59</v>
      </c>
      <c r="BA6" s="9" t="s">
        <v>59</v>
      </c>
      <c r="BB6" s="9" t="s">
        <v>59</v>
      </c>
      <c r="BC6" s="9" t="s">
        <v>59</v>
      </c>
      <c r="BD6" s="9" t="s">
        <v>59</v>
      </c>
      <c r="BE6" s="9" t="s">
        <v>59</v>
      </c>
      <c r="BF6" s="9" t="s">
        <v>59</v>
      </c>
      <c r="BG6" s="9" t="s">
        <v>59</v>
      </c>
      <c r="BH6" s="9" t="s">
        <v>59</v>
      </c>
      <c r="BI6" s="9" t="s">
        <v>59</v>
      </c>
      <c r="BJ6" s="9" t="s">
        <v>59</v>
      </c>
      <c r="BK6" s="9" t="s">
        <v>59</v>
      </c>
      <c r="BL6" s="9" t="s">
        <v>59</v>
      </c>
      <c r="BM6" s="9" t="s">
        <v>59</v>
      </c>
      <c r="BN6" s="9" t="s">
        <v>59</v>
      </c>
      <c r="BO6" s="9" t="s">
        <v>59</v>
      </c>
      <c r="BP6" s="9" t="s">
        <v>59</v>
      </c>
      <c r="BQ6" s="9" t="s">
        <v>59</v>
      </c>
      <c r="BR6" s="9" t="s">
        <v>59</v>
      </c>
      <c r="BS6" s="9" t="s">
        <v>59</v>
      </c>
      <c r="BT6" s="9" t="s">
        <v>59</v>
      </c>
      <c r="BU6" s="9" t="s">
        <v>59</v>
      </c>
      <c r="BV6" s="9" t="s">
        <v>59</v>
      </c>
      <c r="BW6" s="9" t="s">
        <v>59</v>
      </c>
      <c r="BX6" s="9" t="s">
        <v>59</v>
      </c>
      <c r="BY6" s="9" t="s">
        <v>59</v>
      </c>
      <c r="BZ6" s="9" t="s">
        <v>59</v>
      </c>
      <c r="CA6" s="9" t="s">
        <v>59</v>
      </c>
      <c r="CB6" s="9" t="s">
        <v>59</v>
      </c>
      <c r="CC6" s="9" t="s">
        <v>59</v>
      </c>
      <c r="CD6" s="9" t="s">
        <v>59</v>
      </c>
      <c r="CE6" s="9" t="s">
        <v>59</v>
      </c>
      <c r="CF6" s="9" t="s">
        <v>59</v>
      </c>
      <c r="CG6" s="9" t="s">
        <v>59</v>
      </c>
      <c r="CH6" s="9" t="s">
        <v>59</v>
      </c>
      <c r="CI6" s="9" t="s">
        <v>28</v>
      </c>
    </row>
    <row r="7" spans="1:87" x14ac:dyDescent="0.2">
      <c r="A7" s="3" t="s">
        <v>29</v>
      </c>
      <c r="B7" s="9" t="s">
        <v>59</v>
      </c>
      <c r="C7" s="9" t="s">
        <v>59</v>
      </c>
      <c r="D7" s="9" t="s">
        <v>59</v>
      </c>
      <c r="E7" s="9" t="s">
        <v>59</v>
      </c>
      <c r="F7" s="9" t="s">
        <v>59</v>
      </c>
      <c r="G7" s="9" t="s">
        <v>59</v>
      </c>
      <c r="H7" s="9" t="s">
        <v>59</v>
      </c>
      <c r="I7" s="9" t="s">
        <v>59</v>
      </c>
      <c r="J7" s="9" t="s">
        <v>59</v>
      </c>
      <c r="K7" s="9" t="s">
        <v>59</v>
      </c>
      <c r="L7" s="9" t="s">
        <v>59</v>
      </c>
      <c r="M7" s="9" t="s">
        <v>59</v>
      </c>
      <c r="N7" s="9" t="s">
        <v>59</v>
      </c>
      <c r="O7" s="9" t="s">
        <v>59</v>
      </c>
      <c r="P7" s="9" t="s">
        <v>59</v>
      </c>
      <c r="Q7" s="9" t="s">
        <v>59</v>
      </c>
      <c r="R7" s="9" t="s">
        <v>59</v>
      </c>
      <c r="S7" s="9" t="s">
        <v>59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  <c r="Y7" s="9" t="s">
        <v>28</v>
      </c>
      <c r="Z7" s="9" t="s">
        <v>28</v>
      </c>
      <c r="AA7" s="9" t="s">
        <v>28</v>
      </c>
      <c r="AB7" s="9" t="s">
        <v>28</v>
      </c>
      <c r="AC7" s="9" t="s">
        <v>28</v>
      </c>
      <c r="AD7" s="9" t="s">
        <v>28</v>
      </c>
      <c r="AE7" s="9" t="s">
        <v>59</v>
      </c>
      <c r="AF7" s="9" t="s">
        <v>59</v>
      </c>
      <c r="AG7" s="9" t="s">
        <v>59</v>
      </c>
      <c r="AH7" s="9" t="s">
        <v>59</v>
      </c>
      <c r="AI7" s="9" t="s">
        <v>59</v>
      </c>
      <c r="AJ7" s="9" t="s">
        <v>59</v>
      </c>
      <c r="AK7" s="9" t="s">
        <v>59</v>
      </c>
      <c r="AL7" s="9" t="s">
        <v>59</v>
      </c>
      <c r="AM7" s="9" t="s">
        <v>59</v>
      </c>
      <c r="AN7" s="9" t="s">
        <v>59</v>
      </c>
      <c r="AO7" s="9" t="s">
        <v>59</v>
      </c>
      <c r="AP7" s="9" t="s">
        <v>59</v>
      </c>
      <c r="AQ7" s="9" t="s">
        <v>59</v>
      </c>
      <c r="AR7" s="9" t="s">
        <v>59</v>
      </c>
      <c r="AS7" s="9" t="s">
        <v>28</v>
      </c>
      <c r="AT7" s="9" t="s">
        <v>28</v>
      </c>
      <c r="AU7" s="9" t="s">
        <v>28</v>
      </c>
      <c r="AV7" s="9" t="s">
        <v>28</v>
      </c>
      <c r="AW7" s="9" t="s">
        <v>28</v>
      </c>
      <c r="AX7" s="9" t="s">
        <v>28</v>
      </c>
      <c r="AY7" s="9" t="s">
        <v>59</v>
      </c>
      <c r="AZ7" s="9" t="s">
        <v>59</v>
      </c>
      <c r="BA7" s="9" t="s">
        <v>28</v>
      </c>
      <c r="BB7" s="9" t="s">
        <v>28</v>
      </c>
      <c r="BC7" s="9" t="s">
        <v>28</v>
      </c>
      <c r="BD7" s="9" t="s">
        <v>28</v>
      </c>
      <c r="BE7" s="9" t="s">
        <v>28</v>
      </c>
      <c r="BF7" s="9" t="s">
        <v>28</v>
      </c>
      <c r="BG7" s="9" t="s">
        <v>28</v>
      </c>
      <c r="BH7" s="9" t="s">
        <v>28</v>
      </c>
      <c r="BI7" s="9" t="s">
        <v>28</v>
      </c>
      <c r="BJ7" s="9" t="s">
        <v>28</v>
      </c>
      <c r="BK7" s="9" t="s">
        <v>28</v>
      </c>
      <c r="BL7" s="9" t="s">
        <v>28</v>
      </c>
      <c r="BM7" s="9" t="s">
        <v>28</v>
      </c>
      <c r="BN7" s="9" t="s">
        <v>28</v>
      </c>
      <c r="BO7" s="9" t="s">
        <v>28</v>
      </c>
      <c r="BP7" s="9" t="s">
        <v>28</v>
      </c>
      <c r="BQ7" s="9" t="s">
        <v>28</v>
      </c>
      <c r="BR7" s="9" t="s">
        <v>28</v>
      </c>
      <c r="BS7" s="9" t="s">
        <v>28</v>
      </c>
      <c r="BT7" s="9" t="s">
        <v>28</v>
      </c>
      <c r="BU7" s="9" t="s">
        <v>28</v>
      </c>
      <c r="BV7" s="9" t="s">
        <v>28</v>
      </c>
      <c r="BW7" s="9" t="s">
        <v>28</v>
      </c>
      <c r="BX7" s="9" t="s">
        <v>28</v>
      </c>
      <c r="BY7" s="9" t="s">
        <v>28</v>
      </c>
      <c r="BZ7" s="9" t="s">
        <v>28</v>
      </c>
      <c r="CA7" s="9" t="s">
        <v>28</v>
      </c>
      <c r="CB7" s="9" t="s">
        <v>28</v>
      </c>
      <c r="CC7" s="9" t="s">
        <v>28</v>
      </c>
      <c r="CD7" s="9" t="s">
        <v>28</v>
      </c>
      <c r="CE7" s="9" t="s">
        <v>28</v>
      </c>
      <c r="CF7" s="9" t="s">
        <v>28</v>
      </c>
      <c r="CG7" s="9" t="s">
        <v>28</v>
      </c>
      <c r="CH7" s="9" t="s">
        <v>28</v>
      </c>
      <c r="CI7" s="9" t="s">
        <v>28</v>
      </c>
    </row>
    <row r="8" spans="1:87" x14ac:dyDescent="0.2">
      <c r="A8" s="3" t="s">
        <v>30</v>
      </c>
      <c r="B8" s="9" t="s">
        <v>59</v>
      </c>
      <c r="C8" s="9" t="s">
        <v>59</v>
      </c>
      <c r="D8" s="9" t="s">
        <v>59</v>
      </c>
      <c r="E8" s="9" t="s">
        <v>59</v>
      </c>
      <c r="F8" s="9" t="s">
        <v>59</v>
      </c>
      <c r="G8" s="9" t="s">
        <v>59</v>
      </c>
      <c r="H8" s="9" t="s">
        <v>59</v>
      </c>
      <c r="I8" s="9" t="s">
        <v>59</v>
      </c>
      <c r="J8" s="9" t="s">
        <v>59</v>
      </c>
      <c r="K8" s="9" t="s">
        <v>59</v>
      </c>
      <c r="L8" s="9" t="s">
        <v>59</v>
      </c>
      <c r="M8" s="9" t="s">
        <v>59</v>
      </c>
      <c r="N8" s="9" t="s">
        <v>59</v>
      </c>
      <c r="O8" s="9" t="s">
        <v>59</v>
      </c>
      <c r="P8" s="9" t="s">
        <v>59</v>
      </c>
      <c r="Q8" s="9" t="s">
        <v>59</v>
      </c>
      <c r="R8" s="9" t="s">
        <v>59</v>
      </c>
      <c r="S8" s="9" t="s">
        <v>59</v>
      </c>
      <c r="T8" s="9" t="s">
        <v>28</v>
      </c>
      <c r="U8" s="9" t="s">
        <v>28</v>
      </c>
      <c r="V8" s="9" t="s">
        <v>28</v>
      </c>
      <c r="W8" s="9" t="s">
        <v>28</v>
      </c>
      <c r="X8" s="9" t="s">
        <v>28</v>
      </c>
      <c r="Y8" s="9" t="s">
        <v>28</v>
      </c>
      <c r="Z8" s="9" t="s">
        <v>28</v>
      </c>
      <c r="AA8" s="9" t="s">
        <v>28</v>
      </c>
      <c r="AB8" s="9" t="s">
        <v>28</v>
      </c>
      <c r="AC8" s="9" t="s">
        <v>28</v>
      </c>
      <c r="AD8" s="9" t="s">
        <v>28</v>
      </c>
      <c r="AE8" s="9" t="s">
        <v>59</v>
      </c>
      <c r="AF8" s="9" t="s">
        <v>59</v>
      </c>
      <c r="AG8" s="9" t="s">
        <v>59</v>
      </c>
      <c r="AH8" s="9" t="s">
        <v>59</v>
      </c>
      <c r="AI8" s="9" t="s">
        <v>59</v>
      </c>
      <c r="AJ8" s="9" t="s">
        <v>59</v>
      </c>
      <c r="AK8" s="9" t="s">
        <v>59</v>
      </c>
      <c r="AL8" s="9" t="s">
        <v>59</v>
      </c>
      <c r="AM8" s="9" t="s">
        <v>59</v>
      </c>
      <c r="AN8" s="9" t="s">
        <v>59</v>
      </c>
      <c r="AO8" s="9" t="s">
        <v>59</v>
      </c>
      <c r="AP8" s="9" t="s">
        <v>59</v>
      </c>
      <c r="AQ8" s="9" t="s">
        <v>59</v>
      </c>
      <c r="AR8" s="9" t="s">
        <v>59</v>
      </c>
      <c r="AS8" s="9" t="s">
        <v>28</v>
      </c>
      <c r="AT8" s="9" t="s">
        <v>28</v>
      </c>
      <c r="AU8" s="9" t="s">
        <v>28</v>
      </c>
      <c r="AV8" s="9" t="s">
        <v>28</v>
      </c>
      <c r="AW8" s="9" t="s">
        <v>28</v>
      </c>
      <c r="AX8" s="9" t="s">
        <v>28</v>
      </c>
      <c r="AY8" s="9" t="s">
        <v>59</v>
      </c>
      <c r="AZ8" s="9" t="s">
        <v>59</v>
      </c>
      <c r="BA8" s="9" t="s">
        <v>28</v>
      </c>
      <c r="BB8" s="9" t="s">
        <v>28</v>
      </c>
      <c r="BC8" s="9" t="s">
        <v>28</v>
      </c>
      <c r="BD8" s="9" t="s">
        <v>28</v>
      </c>
      <c r="BE8" s="9" t="s">
        <v>28</v>
      </c>
      <c r="BF8" s="9" t="s">
        <v>28</v>
      </c>
      <c r="BG8" s="9" t="s">
        <v>28</v>
      </c>
      <c r="BH8" s="9" t="s">
        <v>28</v>
      </c>
      <c r="BI8" s="9" t="s">
        <v>28</v>
      </c>
      <c r="BJ8" s="9" t="s">
        <v>28</v>
      </c>
      <c r="BK8" s="9" t="s">
        <v>28</v>
      </c>
      <c r="BL8" s="9" t="s">
        <v>28</v>
      </c>
      <c r="BM8" s="9" t="s">
        <v>28</v>
      </c>
      <c r="BN8" s="9" t="s">
        <v>28</v>
      </c>
      <c r="BO8" s="9" t="s">
        <v>28</v>
      </c>
      <c r="BP8" s="9" t="s">
        <v>28</v>
      </c>
      <c r="BQ8" s="9" t="s">
        <v>28</v>
      </c>
      <c r="BR8" s="9" t="s">
        <v>28</v>
      </c>
      <c r="BS8" s="9" t="s">
        <v>28</v>
      </c>
      <c r="BT8" s="9" t="s">
        <v>28</v>
      </c>
      <c r="BU8" s="9" t="s">
        <v>28</v>
      </c>
      <c r="BV8" s="9" t="s">
        <v>28</v>
      </c>
      <c r="BW8" s="9" t="s">
        <v>28</v>
      </c>
      <c r="BX8" s="9" t="s">
        <v>28</v>
      </c>
      <c r="BY8" s="9" t="s">
        <v>28</v>
      </c>
      <c r="BZ8" s="9" t="s">
        <v>28</v>
      </c>
      <c r="CA8" s="9" t="s">
        <v>28</v>
      </c>
      <c r="CB8" s="9" t="s">
        <v>28</v>
      </c>
      <c r="CC8" s="9" t="s">
        <v>28</v>
      </c>
      <c r="CD8" s="9" t="s">
        <v>28</v>
      </c>
      <c r="CE8" s="9" t="s">
        <v>28</v>
      </c>
      <c r="CF8" s="9" t="s">
        <v>28</v>
      </c>
      <c r="CG8" s="9" t="s">
        <v>28</v>
      </c>
      <c r="CH8" s="9" t="s">
        <v>28</v>
      </c>
      <c r="CI8" s="9" t="s">
        <v>28</v>
      </c>
    </row>
    <row r="9" spans="1:87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  <c r="Y9" s="9" t="s">
        <v>28</v>
      </c>
      <c r="Z9" s="9" t="s">
        <v>28</v>
      </c>
      <c r="AA9" s="9" t="s">
        <v>28</v>
      </c>
      <c r="AB9" s="9" t="s">
        <v>28</v>
      </c>
      <c r="AC9" s="9" t="s">
        <v>28</v>
      </c>
      <c r="AD9" s="9" t="s">
        <v>28</v>
      </c>
      <c r="AE9" s="9" t="s">
        <v>28</v>
      </c>
      <c r="AF9" s="9" t="s">
        <v>28</v>
      </c>
      <c r="AG9" s="9" t="s">
        <v>28</v>
      </c>
      <c r="AH9" s="9" t="s">
        <v>28</v>
      </c>
      <c r="AI9" s="9" t="s">
        <v>28</v>
      </c>
      <c r="AJ9" s="9" t="s">
        <v>28</v>
      </c>
      <c r="AK9" s="9" t="s">
        <v>28</v>
      </c>
      <c r="AL9" s="9" t="s">
        <v>28</v>
      </c>
      <c r="AM9" s="9" t="s">
        <v>28</v>
      </c>
      <c r="AN9" s="9" t="s">
        <v>28</v>
      </c>
      <c r="AO9" s="9" t="s">
        <v>28</v>
      </c>
      <c r="AP9" s="9" t="s">
        <v>28</v>
      </c>
      <c r="AQ9" s="9" t="s">
        <v>28</v>
      </c>
      <c r="AR9" s="9" t="s">
        <v>28</v>
      </c>
      <c r="AS9" s="9" t="s">
        <v>28</v>
      </c>
      <c r="AT9" s="9" t="s">
        <v>28</v>
      </c>
      <c r="AU9" s="9" t="s">
        <v>28</v>
      </c>
      <c r="AV9" s="9" t="s">
        <v>28</v>
      </c>
      <c r="AW9" s="9" t="s">
        <v>28</v>
      </c>
      <c r="AX9" s="9" t="s">
        <v>28</v>
      </c>
      <c r="AY9" s="9" t="s">
        <v>28</v>
      </c>
      <c r="AZ9" s="9" t="s">
        <v>28</v>
      </c>
      <c r="BA9" s="9" t="s">
        <v>28</v>
      </c>
      <c r="BB9" s="9" t="s">
        <v>28</v>
      </c>
      <c r="BC9" s="9" t="s">
        <v>28</v>
      </c>
      <c r="BD9" s="9" t="s">
        <v>28</v>
      </c>
      <c r="BE9" s="9" t="s">
        <v>28</v>
      </c>
      <c r="BF9" s="9" t="s">
        <v>28</v>
      </c>
      <c r="BG9" s="9" t="s">
        <v>28</v>
      </c>
      <c r="BH9" s="9" t="s">
        <v>28</v>
      </c>
      <c r="BI9" s="9" t="s">
        <v>28</v>
      </c>
      <c r="BJ9" s="9" t="s">
        <v>28</v>
      </c>
      <c r="BK9" s="9" t="s">
        <v>28</v>
      </c>
      <c r="BL9" s="9" t="s">
        <v>28</v>
      </c>
      <c r="BM9" s="9" t="s">
        <v>28</v>
      </c>
      <c r="BN9" s="9" t="s">
        <v>28</v>
      </c>
      <c r="BO9" s="9" t="s">
        <v>28</v>
      </c>
      <c r="BP9" s="9" t="s">
        <v>28</v>
      </c>
      <c r="BQ9" s="9" t="s">
        <v>28</v>
      </c>
      <c r="BR9" s="9" t="s">
        <v>28</v>
      </c>
      <c r="BS9" s="9" t="s">
        <v>28</v>
      </c>
      <c r="BT9" s="9" t="s">
        <v>28</v>
      </c>
      <c r="BU9" s="9" t="s">
        <v>28</v>
      </c>
      <c r="BV9" s="9" t="s">
        <v>28</v>
      </c>
      <c r="BW9" s="9" t="s">
        <v>28</v>
      </c>
      <c r="BX9" s="9" t="s">
        <v>28</v>
      </c>
      <c r="BY9" s="9" t="s">
        <v>28</v>
      </c>
      <c r="BZ9" s="9" t="s">
        <v>28</v>
      </c>
      <c r="CA9" s="9" t="s">
        <v>28</v>
      </c>
      <c r="CB9" s="9" t="s">
        <v>28</v>
      </c>
      <c r="CC9" s="9" t="s">
        <v>28</v>
      </c>
      <c r="CD9" s="9" t="s">
        <v>28</v>
      </c>
      <c r="CE9" s="9" t="s">
        <v>28</v>
      </c>
      <c r="CF9" s="9" t="s">
        <v>28</v>
      </c>
      <c r="CG9" s="9" t="s">
        <v>28</v>
      </c>
      <c r="CH9" s="9" t="s">
        <v>28</v>
      </c>
      <c r="CI9" s="9" t="s">
        <v>28</v>
      </c>
    </row>
    <row r="10" spans="1:87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59</v>
      </c>
      <c r="U10" s="9" t="s">
        <v>59</v>
      </c>
      <c r="V10" s="9" t="s">
        <v>59</v>
      </c>
      <c r="W10" s="9" t="s">
        <v>59</v>
      </c>
      <c r="X10" s="9" t="s">
        <v>59</v>
      </c>
      <c r="Y10" s="9" t="s">
        <v>59</v>
      </c>
      <c r="Z10" s="9" t="s">
        <v>59</v>
      </c>
      <c r="AA10" s="9" t="s">
        <v>59</v>
      </c>
      <c r="AB10" s="9" t="s">
        <v>59</v>
      </c>
      <c r="AC10" s="9" t="s">
        <v>28</v>
      </c>
      <c r="AD10" s="9" t="s">
        <v>28</v>
      </c>
      <c r="AE10" s="9" t="s">
        <v>28</v>
      </c>
      <c r="AF10" s="9" t="s">
        <v>28</v>
      </c>
      <c r="AG10" s="9" t="s">
        <v>28</v>
      </c>
      <c r="AH10" s="9" t="s">
        <v>28</v>
      </c>
      <c r="AI10" s="9" t="s">
        <v>28</v>
      </c>
      <c r="AJ10" s="9" t="s">
        <v>28</v>
      </c>
      <c r="AK10" s="9" t="s">
        <v>28</v>
      </c>
      <c r="AL10" s="9" t="s">
        <v>28</v>
      </c>
      <c r="AM10" s="9" t="s">
        <v>28</v>
      </c>
      <c r="AN10" s="9" t="s">
        <v>28</v>
      </c>
      <c r="AO10" s="9" t="s">
        <v>28</v>
      </c>
      <c r="AP10" s="9" t="s">
        <v>28</v>
      </c>
      <c r="AQ10" s="9" t="s">
        <v>28</v>
      </c>
      <c r="AR10" s="9" t="s">
        <v>28</v>
      </c>
      <c r="AS10" s="9" t="s">
        <v>28</v>
      </c>
      <c r="AT10" s="9" t="s">
        <v>28</v>
      </c>
      <c r="AU10" s="9" t="s">
        <v>28</v>
      </c>
      <c r="AV10" s="9" t="s">
        <v>28</v>
      </c>
      <c r="AW10" s="9" t="s">
        <v>28</v>
      </c>
      <c r="AX10" s="9" t="s">
        <v>28</v>
      </c>
      <c r="AY10" s="9" t="s">
        <v>28</v>
      </c>
      <c r="AZ10" s="9" t="s">
        <v>28</v>
      </c>
      <c r="BA10" s="9" t="s">
        <v>28</v>
      </c>
      <c r="BB10" s="9" t="s">
        <v>59</v>
      </c>
      <c r="BC10" s="9" t="s">
        <v>59</v>
      </c>
      <c r="BD10" s="9" t="s">
        <v>59</v>
      </c>
      <c r="BE10" s="9" t="s">
        <v>28</v>
      </c>
      <c r="BF10" s="9" t="s">
        <v>28</v>
      </c>
      <c r="BG10" s="9" t="s">
        <v>28</v>
      </c>
      <c r="BH10" s="9" t="s">
        <v>28</v>
      </c>
      <c r="BI10" s="9" t="s">
        <v>28</v>
      </c>
      <c r="BJ10" s="9" t="s">
        <v>28</v>
      </c>
      <c r="BK10" s="9" t="s">
        <v>28</v>
      </c>
      <c r="BL10" s="9" t="s">
        <v>28</v>
      </c>
      <c r="BM10" s="9" t="s">
        <v>28</v>
      </c>
      <c r="BN10" s="9" t="s">
        <v>28</v>
      </c>
      <c r="BO10" s="9" t="s">
        <v>28</v>
      </c>
      <c r="BP10" s="9" t="s">
        <v>28</v>
      </c>
      <c r="BQ10" s="9" t="s">
        <v>28</v>
      </c>
      <c r="BR10" s="9" t="s">
        <v>28</v>
      </c>
      <c r="BS10" s="9" t="s">
        <v>28</v>
      </c>
      <c r="BT10" s="9" t="s">
        <v>28</v>
      </c>
      <c r="BU10" s="9" t="s">
        <v>28</v>
      </c>
      <c r="BV10" s="9" t="s">
        <v>28</v>
      </c>
      <c r="BW10" s="9" t="s">
        <v>28</v>
      </c>
      <c r="BX10" s="9" t="s">
        <v>28</v>
      </c>
      <c r="BY10" s="9" t="s">
        <v>28</v>
      </c>
      <c r="BZ10" s="9" t="s">
        <v>28</v>
      </c>
      <c r="CA10" s="9" t="s">
        <v>28</v>
      </c>
      <c r="CB10" s="9" t="s">
        <v>28</v>
      </c>
      <c r="CC10" s="9" t="s">
        <v>28</v>
      </c>
      <c r="CD10" s="9" t="s">
        <v>28</v>
      </c>
      <c r="CE10" s="9" t="s">
        <v>28</v>
      </c>
      <c r="CF10" s="9" t="s">
        <v>28</v>
      </c>
      <c r="CG10" s="9" t="s">
        <v>28</v>
      </c>
      <c r="CH10" s="9" t="s">
        <v>28</v>
      </c>
      <c r="CI10" s="9" t="s">
        <v>28</v>
      </c>
    </row>
    <row r="11" spans="1:87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59</v>
      </c>
      <c r="U11" s="9" t="s">
        <v>59</v>
      </c>
      <c r="V11" s="9" t="s">
        <v>59</v>
      </c>
      <c r="W11" s="9" t="s">
        <v>59</v>
      </c>
      <c r="X11" s="9" t="s">
        <v>59</v>
      </c>
      <c r="Y11" s="9" t="s">
        <v>59</v>
      </c>
      <c r="Z11" s="9" t="s">
        <v>59</v>
      </c>
      <c r="AA11" s="9" t="s">
        <v>59</v>
      </c>
      <c r="AB11" s="9" t="s">
        <v>59</v>
      </c>
      <c r="AC11" s="9" t="s">
        <v>28</v>
      </c>
      <c r="AD11" s="9" t="s">
        <v>28</v>
      </c>
      <c r="AE11" s="9" t="s">
        <v>28</v>
      </c>
      <c r="AF11" s="9" t="s">
        <v>28</v>
      </c>
      <c r="AG11" s="9" t="s">
        <v>28</v>
      </c>
      <c r="AH11" s="9" t="s">
        <v>28</v>
      </c>
      <c r="AI11" s="9" t="s">
        <v>28</v>
      </c>
      <c r="AJ11" s="9" t="s">
        <v>28</v>
      </c>
      <c r="AK11" s="9" t="s">
        <v>28</v>
      </c>
      <c r="AL11" s="9" t="s">
        <v>28</v>
      </c>
      <c r="AM11" s="9" t="s">
        <v>28</v>
      </c>
      <c r="AN11" s="9" t="s">
        <v>28</v>
      </c>
      <c r="AO11" s="9" t="s">
        <v>28</v>
      </c>
      <c r="AP11" s="9" t="s">
        <v>28</v>
      </c>
      <c r="AQ11" s="9" t="s">
        <v>28</v>
      </c>
      <c r="AR11" s="9" t="s">
        <v>28</v>
      </c>
      <c r="AS11" s="9" t="s">
        <v>28</v>
      </c>
      <c r="AT11" s="9" t="s">
        <v>28</v>
      </c>
      <c r="AU11" s="9" t="s">
        <v>28</v>
      </c>
      <c r="AV11" s="9" t="s">
        <v>28</v>
      </c>
      <c r="AW11" s="9" t="s">
        <v>28</v>
      </c>
      <c r="AX11" s="9" t="s">
        <v>28</v>
      </c>
      <c r="AY11" s="9" t="s">
        <v>28</v>
      </c>
      <c r="AZ11" s="9" t="s">
        <v>28</v>
      </c>
      <c r="BA11" s="9" t="s">
        <v>28</v>
      </c>
      <c r="BB11" s="9" t="s">
        <v>59</v>
      </c>
      <c r="BC11" s="9" t="s">
        <v>59</v>
      </c>
      <c r="BD11" s="9" t="s">
        <v>59</v>
      </c>
      <c r="BE11" s="9" t="s">
        <v>28</v>
      </c>
      <c r="BF11" s="9" t="s">
        <v>28</v>
      </c>
      <c r="BG11" s="9" t="s">
        <v>28</v>
      </c>
      <c r="BH11" s="9" t="s">
        <v>28</v>
      </c>
      <c r="BI11" s="9" t="s">
        <v>28</v>
      </c>
      <c r="BJ11" s="9" t="s">
        <v>28</v>
      </c>
      <c r="BK11" s="9" t="s">
        <v>28</v>
      </c>
      <c r="BL11" s="9" t="s">
        <v>28</v>
      </c>
      <c r="BM11" s="9" t="s">
        <v>28</v>
      </c>
      <c r="BN11" s="9" t="s">
        <v>28</v>
      </c>
      <c r="BO11" s="9" t="s">
        <v>28</v>
      </c>
      <c r="BP11" s="9" t="s">
        <v>28</v>
      </c>
      <c r="BQ11" s="9" t="s">
        <v>28</v>
      </c>
      <c r="BR11" s="9" t="s">
        <v>28</v>
      </c>
      <c r="BS11" s="9" t="s">
        <v>28</v>
      </c>
      <c r="BT11" s="9" t="s">
        <v>28</v>
      </c>
      <c r="BU11" s="9" t="s">
        <v>28</v>
      </c>
      <c r="BV11" s="9" t="s">
        <v>28</v>
      </c>
      <c r="BW11" s="9" t="s">
        <v>28</v>
      </c>
      <c r="BX11" s="9" t="s">
        <v>28</v>
      </c>
      <c r="BY11" s="9" t="s">
        <v>28</v>
      </c>
      <c r="BZ11" s="9" t="s">
        <v>28</v>
      </c>
      <c r="CA11" s="9" t="s">
        <v>28</v>
      </c>
      <c r="CB11" s="9" t="s">
        <v>28</v>
      </c>
      <c r="CC11" s="9" t="s">
        <v>28</v>
      </c>
      <c r="CD11" s="9" t="s">
        <v>28</v>
      </c>
      <c r="CE11" s="9" t="s">
        <v>28</v>
      </c>
      <c r="CF11" s="9" t="s">
        <v>28</v>
      </c>
      <c r="CG11" s="9" t="s">
        <v>28</v>
      </c>
      <c r="CH11" s="9" t="s">
        <v>28</v>
      </c>
      <c r="CI11" s="9" t="s">
        <v>28</v>
      </c>
    </row>
    <row r="12" spans="1:87" x14ac:dyDescent="0.2">
      <c r="A12" s="3" t="s">
        <v>63</v>
      </c>
      <c r="B12" s="9" t="s">
        <v>59</v>
      </c>
      <c r="C12" s="9" t="s">
        <v>59</v>
      </c>
      <c r="D12" s="9" t="s">
        <v>59</v>
      </c>
      <c r="E12" s="9" t="s">
        <v>59</v>
      </c>
      <c r="F12" s="9" t="s">
        <v>59</v>
      </c>
      <c r="G12" s="9" t="s">
        <v>59</v>
      </c>
      <c r="H12" s="9" t="s">
        <v>59</v>
      </c>
      <c r="I12" s="9" t="s">
        <v>59</v>
      </c>
      <c r="J12" s="9" t="s">
        <v>59</v>
      </c>
      <c r="K12" s="9" t="s">
        <v>59</v>
      </c>
      <c r="L12" s="9" t="s">
        <v>59</v>
      </c>
      <c r="M12" s="9" t="s">
        <v>59</v>
      </c>
      <c r="N12" s="9" t="s">
        <v>59</v>
      </c>
      <c r="O12" s="9" t="s">
        <v>59</v>
      </c>
      <c r="P12" s="9" t="s">
        <v>59</v>
      </c>
      <c r="Q12" s="9" t="s">
        <v>59</v>
      </c>
      <c r="R12" s="9" t="s">
        <v>59</v>
      </c>
      <c r="S12" s="9" t="s">
        <v>59</v>
      </c>
      <c r="T12" s="9" t="s">
        <v>59</v>
      </c>
      <c r="U12" s="9" t="s">
        <v>59</v>
      </c>
      <c r="V12" s="9" t="s">
        <v>59</v>
      </c>
      <c r="W12" s="9" t="s">
        <v>59</v>
      </c>
      <c r="X12" s="9" t="s">
        <v>59</v>
      </c>
      <c r="Y12" s="9" t="s">
        <v>59</v>
      </c>
      <c r="Z12" s="9" t="s">
        <v>59</v>
      </c>
      <c r="AA12" s="9" t="s">
        <v>59</v>
      </c>
      <c r="AB12" s="9" t="s">
        <v>59</v>
      </c>
      <c r="AC12" s="9" t="s">
        <v>28</v>
      </c>
      <c r="AD12" s="9" t="s">
        <v>28</v>
      </c>
      <c r="AE12" s="9" t="s">
        <v>28</v>
      </c>
      <c r="AF12" s="9" t="s">
        <v>28</v>
      </c>
      <c r="AG12" s="9" t="s">
        <v>28</v>
      </c>
      <c r="AH12" s="9" t="s">
        <v>28</v>
      </c>
      <c r="AI12" s="9" t="s">
        <v>28</v>
      </c>
      <c r="AJ12" s="9" t="s">
        <v>28</v>
      </c>
      <c r="AK12" s="9" t="s">
        <v>28</v>
      </c>
      <c r="AL12" s="9" t="s">
        <v>28</v>
      </c>
      <c r="AM12" s="9" t="s">
        <v>28</v>
      </c>
      <c r="AN12" s="9" t="s">
        <v>28</v>
      </c>
      <c r="AO12" s="9" t="s">
        <v>28</v>
      </c>
      <c r="AP12" s="9" t="s">
        <v>28</v>
      </c>
      <c r="AQ12" s="9" t="s">
        <v>28</v>
      </c>
      <c r="AR12" s="9" t="s">
        <v>28</v>
      </c>
      <c r="AS12" s="9" t="s">
        <v>28</v>
      </c>
      <c r="AT12" s="9" t="s">
        <v>28</v>
      </c>
      <c r="AU12" s="9" t="s">
        <v>28</v>
      </c>
      <c r="AV12" s="9" t="s">
        <v>28</v>
      </c>
      <c r="AW12" s="9" t="s">
        <v>28</v>
      </c>
      <c r="AX12" s="9" t="s">
        <v>28</v>
      </c>
      <c r="AY12" s="9" t="s">
        <v>59</v>
      </c>
      <c r="AZ12" s="9" t="s">
        <v>28</v>
      </c>
      <c r="BA12" s="9" t="s">
        <v>28</v>
      </c>
      <c r="BB12" s="9" t="s">
        <v>59</v>
      </c>
      <c r="BC12" s="9" t="s">
        <v>59</v>
      </c>
      <c r="BD12" s="9" t="s">
        <v>59</v>
      </c>
      <c r="BE12" s="9" t="s">
        <v>28</v>
      </c>
      <c r="BF12" s="9" t="s">
        <v>28</v>
      </c>
      <c r="BG12" s="9" t="s">
        <v>28</v>
      </c>
      <c r="BH12" s="9" t="s">
        <v>28</v>
      </c>
      <c r="BI12" s="9" t="s">
        <v>28</v>
      </c>
      <c r="BJ12" s="9" t="s">
        <v>28</v>
      </c>
      <c r="BK12" s="9" t="s">
        <v>28</v>
      </c>
      <c r="BL12" s="9" t="s">
        <v>28</v>
      </c>
      <c r="BM12" s="9" t="s">
        <v>28</v>
      </c>
      <c r="BN12" s="9" t="s">
        <v>28</v>
      </c>
      <c r="BO12" s="9" t="s">
        <v>28</v>
      </c>
      <c r="BP12" s="9" t="s">
        <v>28</v>
      </c>
      <c r="BQ12" s="9" t="s">
        <v>28</v>
      </c>
      <c r="BR12" s="9" t="s">
        <v>28</v>
      </c>
      <c r="BS12" s="9" t="s">
        <v>28</v>
      </c>
      <c r="BT12" s="9" t="s">
        <v>28</v>
      </c>
      <c r="BU12" s="9" t="s">
        <v>28</v>
      </c>
      <c r="BV12" s="9" t="s">
        <v>28</v>
      </c>
      <c r="BW12" s="9" t="s">
        <v>28</v>
      </c>
      <c r="BX12" s="9" t="s">
        <v>28</v>
      </c>
      <c r="BY12" s="9" t="s">
        <v>28</v>
      </c>
      <c r="BZ12" s="9" t="s">
        <v>28</v>
      </c>
      <c r="CA12" s="9" t="s">
        <v>28</v>
      </c>
      <c r="CB12" s="9" t="s">
        <v>28</v>
      </c>
      <c r="CC12" s="9" t="s">
        <v>28</v>
      </c>
      <c r="CD12" s="9" t="s">
        <v>28</v>
      </c>
      <c r="CE12" s="9" t="s">
        <v>28</v>
      </c>
      <c r="CF12" s="9" t="s">
        <v>28</v>
      </c>
      <c r="CG12" s="9" t="s">
        <v>28</v>
      </c>
      <c r="CH12" s="9" t="s">
        <v>28</v>
      </c>
      <c r="CI12" s="9" t="s">
        <v>28</v>
      </c>
    </row>
    <row r="13" spans="1:87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28</v>
      </c>
      <c r="W13" s="9" t="s">
        <v>28</v>
      </c>
      <c r="X13" s="9" t="s">
        <v>28</v>
      </c>
      <c r="Y13" s="9" t="s">
        <v>28</v>
      </c>
      <c r="Z13" s="9" t="s">
        <v>28</v>
      </c>
      <c r="AA13" s="9" t="s">
        <v>28</v>
      </c>
      <c r="AB13" s="9" t="s">
        <v>28</v>
      </c>
      <c r="AC13" s="9" t="s">
        <v>28</v>
      </c>
      <c r="AD13" s="9" t="s">
        <v>28</v>
      </c>
      <c r="AE13" s="9" t="s">
        <v>28</v>
      </c>
      <c r="AF13" s="9" t="s">
        <v>28</v>
      </c>
      <c r="AG13" s="9" t="s">
        <v>28</v>
      </c>
      <c r="AH13" s="9" t="s">
        <v>28</v>
      </c>
      <c r="AI13" s="9" t="s">
        <v>28</v>
      </c>
      <c r="AJ13" s="9" t="s">
        <v>28</v>
      </c>
      <c r="AK13" s="9" t="s">
        <v>28</v>
      </c>
      <c r="AL13" s="9" t="s">
        <v>28</v>
      </c>
      <c r="AM13" s="9" t="s">
        <v>28</v>
      </c>
      <c r="AN13" s="9" t="s">
        <v>28</v>
      </c>
      <c r="AO13" s="9" t="s">
        <v>28</v>
      </c>
      <c r="AP13" s="9" t="s">
        <v>28</v>
      </c>
      <c r="AQ13" s="9" t="s">
        <v>28</v>
      </c>
      <c r="AR13" s="9" t="s">
        <v>28</v>
      </c>
      <c r="AS13" s="9" t="s">
        <v>28</v>
      </c>
      <c r="AT13" s="9" t="s">
        <v>28</v>
      </c>
      <c r="AU13" s="9" t="s">
        <v>28</v>
      </c>
      <c r="AV13" s="9" t="s">
        <v>28</v>
      </c>
      <c r="AW13" s="9" t="s">
        <v>28</v>
      </c>
      <c r="AX13" s="9" t="s">
        <v>28</v>
      </c>
      <c r="AY13" s="9" t="s">
        <v>28</v>
      </c>
      <c r="AZ13" s="9" t="s">
        <v>28</v>
      </c>
      <c r="BA13" s="9" t="s">
        <v>28</v>
      </c>
      <c r="BB13" s="9" t="s">
        <v>28</v>
      </c>
      <c r="BC13" s="9" t="s">
        <v>28</v>
      </c>
      <c r="BD13" s="9" t="s">
        <v>28</v>
      </c>
      <c r="BE13" s="9" t="s">
        <v>28</v>
      </c>
      <c r="BF13" s="9" t="s">
        <v>28</v>
      </c>
      <c r="BG13" s="9" t="s">
        <v>28</v>
      </c>
      <c r="BH13" s="9" t="s">
        <v>28</v>
      </c>
      <c r="BI13" s="9" t="s">
        <v>28</v>
      </c>
      <c r="BJ13" s="9" t="s">
        <v>28</v>
      </c>
      <c r="BK13" s="9" t="s">
        <v>28</v>
      </c>
      <c r="BL13" s="9" t="s">
        <v>28</v>
      </c>
      <c r="BM13" s="9" t="s">
        <v>28</v>
      </c>
      <c r="BN13" s="9" t="s">
        <v>28</v>
      </c>
      <c r="BO13" s="9" t="s">
        <v>28</v>
      </c>
      <c r="BP13" s="9" t="s">
        <v>28</v>
      </c>
      <c r="BQ13" s="9" t="s">
        <v>28</v>
      </c>
      <c r="BR13" s="9" t="s">
        <v>28</v>
      </c>
      <c r="BS13" s="9" t="s">
        <v>28</v>
      </c>
      <c r="BT13" s="9" t="s">
        <v>28</v>
      </c>
      <c r="BU13" s="9" t="s">
        <v>28</v>
      </c>
      <c r="BV13" s="9" t="s">
        <v>28</v>
      </c>
      <c r="BW13" s="9" t="s">
        <v>28</v>
      </c>
      <c r="BX13" s="9" t="s">
        <v>28</v>
      </c>
      <c r="BY13" s="9" t="s">
        <v>28</v>
      </c>
      <c r="BZ13" s="9" t="s">
        <v>28</v>
      </c>
      <c r="CA13" s="9" t="s">
        <v>28</v>
      </c>
      <c r="CB13" s="9" t="s">
        <v>28</v>
      </c>
      <c r="CC13" s="9" t="s">
        <v>28</v>
      </c>
      <c r="CD13" s="9" t="s">
        <v>28</v>
      </c>
      <c r="CE13" s="9" t="s">
        <v>28</v>
      </c>
      <c r="CF13" s="9" t="s">
        <v>28</v>
      </c>
      <c r="CG13" s="9" t="s">
        <v>28</v>
      </c>
      <c r="CH13" s="9" t="s">
        <v>28</v>
      </c>
      <c r="CI13" s="9" t="s">
        <v>28</v>
      </c>
    </row>
    <row r="14" spans="1:87" x14ac:dyDescent="0.2">
      <c r="A14" s="3" t="s">
        <v>76</v>
      </c>
      <c r="B14" s="9" t="s">
        <v>59</v>
      </c>
      <c r="C14" s="9" t="s">
        <v>59</v>
      </c>
      <c r="D14" s="9" t="s">
        <v>59</v>
      </c>
      <c r="E14" s="9" t="s">
        <v>59</v>
      </c>
      <c r="F14" s="9" t="s">
        <v>59</v>
      </c>
      <c r="G14" s="9" t="s">
        <v>59</v>
      </c>
      <c r="H14" s="9" t="s">
        <v>59</v>
      </c>
      <c r="I14" s="9" t="s">
        <v>59</v>
      </c>
      <c r="J14" s="9" t="s">
        <v>59</v>
      </c>
      <c r="K14" s="9" t="s">
        <v>59</v>
      </c>
      <c r="L14" s="9" t="s">
        <v>59</v>
      </c>
      <c r="M14" s="9" t="s">
        <v>59</v>
      </c>
      <c r="N14" s="9" t="s">
        <v>59</v>
      </c>
      <c r="O14" s="9" t="s">
        <v>59</v>
      </c>
      <c r="P14" s="9" t="s">
        <v>59</v>
      </c>
      <c r="Q14" s="9" t="s">
        <v>59</v>
      </c>
      <c r="R14" s="9" t="s">
        <v>59</v>
      </c>
      <c r="S14" s="9" t="s">
        <v>59</v>
      </c>
      <c r="T14" s="9" t="s">
        <v>59</v>
      </c>
      <c r="U14" s="9" t="s">
        <v>59</v>
      </c>
      <c r="V14" s="9" t="s">
        <v>59</v>
      </c>
      <c r="W14" s="9" t="s">
        <v>59</v>
      </c>
      <c r="X14" s="9" t="s">
        <v>59</v>
      </c>
      <c r="Y14" s="9" t="s">
        <v>59</v>
      </c>
      <c r="Z14" s="9" t="s">
        <v>59</v>
      </c>
      <c r="AA14" s="9" t="s">
        <v>59</v>
      </c>
      <c r="AB14" s="9" t="s">
        <v>59</v>
      </c>
      <c r="AC14" s="9" t="s">
        <v>28</v>
      </c>
      <c r="AD14" s="9" t="s">
        <v>28</v>
      </c>
      <c r="AE14" s="9" t="s">
        <v>28</v>
      </c>
      <c r="AF14" s="9" t="s">
        <v>28</v>
      </c>
      <c r="AG14" s="9" t="s">
        <v>28</v>
      </c>
      <c r="AH14" s="9" t="s">
        <v>28</v>
      </c>
      <c r="AI14" s="9" t="s">
        <v>28</v>
      </c>
      <c r="AJ14" s="9" t="s">
        <v>28</v>
      </c>
      <c r="AK14" s="9" t="s">
        <v>28</v>
      </c>
      <c r="AL14" s="9" t="s">
        <v>28</v>
      </c>
      <c r="AM14" s="9" t="s">
        <v>28</v>
      </c>
      <c r="AN14" s="9" t="s">
        <v>28</v>
      </c>
      <c r="AO14" s="9" t="s">
        <v>28</v>
      </c>
      <c r="AP14" s="9" t="s">
        <v>28</v>
      </c>
      <c r="AQ14" s="9" t="s">
        <v>28</v>
      </c>
      <c r="AR14" s="9" t="s">
        <v>28</v>
      </c>
      <c r="AS14" s="9" t="s">
        <v>28</v>
      </c>
      <c r="AT14" s="9" t="s">
        <v>28</v>
      </c>
      <c r="AU14" s="9" t="s">
        <v>28</v>
      </c>
      <c r="AV14" s="9" t="s">
        <v>28</v>
      </c>
      <c r="AW14" s="9" t="s">
        <v>28</v>
      </c>
      <c r="AX14" s="9" t="s">
        <v>28</v>
      </c>
      <c r="AY14" s="9" t="s">
        <v>28</v>
      </c>
      <c r="AZ14" s="9" t="s">
        <v>28</v>
      </c>
      <c r="BA14" s="9" t="s">
        <v>28</v>
      </c>
      <c r="BB14" s="9" t="s">
        <v>28</v>
      </c>
      <c r="BC14" s="9" t="s">
        <v>28</v>
      </c>
      <c r="BD14" s="9" t="s">
        <v>28</v>
      </c>
      <c r="BE14" s="9" t="s">
        <v>28</v>
      </c>
      <c r="BF14" s="9" t="s">
        <v>28</v>
      </c>
      <c r="BG14" s="9" t="s">
        <v>28</v>
      </c>
      <c r="BH14" s="9" t="s">
        <v>28</v>
      </c>
      <c r="BI14" s="9" t="s">
        <v>28</v>
      </c>
      <c r="BJ14" s="9" t="s">
        <v>28</v>
      </c>
      <c r="BK14" s="9" t="s">
        <v>28</v>
      </c>
      <c r="BL14" s="9" t="s">
        <v>28</v>
      </c>
      <c r="BM14" s="9" t="s">
        <v>28</v>
      </c>
      <c r="BN14" s="9" t="s">
        <v>28</v>
      </c>
      <c r="BO14" s="9" t="s">
        <v>28</v>
      </c>
      <c r="BP14" s="9" t="s">
        <v>28</v>
      </c>
      <c r="BQ14" s="9" t="s">
        <v>28</v>
      </c>
      <c r="BR14" s="9" t="s">
        <v>28</v>
      </c>
      <c r="BS14" s="9" t="s">
        <v>28</v>
      </c>
      <c r="BT14" s="9" t="s">
        <v>28</v>
      </c>
      <c r="BU14" s="9" t="s">
        <v>28</v>
      </c>
      <c r="BV14" s="9" t="s">
        <v>28</v>
      </c>
      <c r="BW14" s="9" t="s">
        <v>28</v>
      </c>
      <c r="BX14" s="9" t="s">
        <v>28</v>
      </c>
      <c r="BY14" s="9" t="s">
        <v>28</v>
      </c>
      <c r="BZ14" s="9" t="s">
        <v>28</v>
      </c>
      <c r="CA14" s="9" t="s">
        <v>28</v>
      </c>
      <c r="CB14" s="9" t="s">
        <v>28</v>
      </c>
      <c r="CC14" s="9" t="s">
        <v>28</v>
      </c>
      <c r="CD14" s="9" t="s">
        <v>28</v>
      </c>
      <c r="CE14" s="9" t="s">
        <v>28</v>
      </c>
      <c r="CF14" s="9" t="s">
        <v>28</v>
      </c>
      <c r="CG14" s="9" t="s">
        <v>28</v>
      </c>
      <c r="CH14" s="9" t="s">
        <v>28</v>
      </c>
      <c r="CI14" s="9" t="s">
        <v>59</v>
      </c>
    </row>
    <row r="15" spans="1:87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28</v>
      </c>
      <c r="V15" s="9" t="s">
        <v>28</v>
      </c>
      <c r="W15" s="9" t="s">
        <v>28</v>
      </c>
      <c r="X15" s="9" t="s">
        <v>28</v>
      </c>
      <c r="Y15" s="9" t="s">
        <v>28</v>
      </c>
      <c r="Z15" s="9" t="s">
        <v>28</v>
      </c>
      <c r="AA15" s="9" t="s">
        <v>28</v>
      </c>
      <c r="AB15" s="9" t="s">
        <v>28</v>
      </c>
      <c r="AC15" s="9" t="s">
        <v>28</v>
      </c>
      <c r="AD15" s="9" t="s">
        <v>28</v>
      </c>
      <c r="AE15" s="9" t="s">
        <v>28</v>
      </c>
      <c r="AF15" s="9" t="s">
        <v>28</v>
      </c>
      <c r="AG15" s="9" t="s">
        <v>28</v>
      </c>
      <c r="AH15" s="9" t="s">
        <v>28</v>
      </c>
      <c r="AI15" s="9" t="s">
        <v>28</v>
      </c>
      <c r="AJ15" s="9" t="s">
        <v>28</v>
      </c>
      <c r="AK15" s="9" t="s">
        <v>28</v>
      </c>
      <c r="AL15" s="9" t="s">
        <v>28</v>
      </c>
      <c r="AM15" s="9" t="s">
        <v>28</v>
      </c>
      <c r="AN15" s="9" t="s">
        <v>28</v>
      </c>
      <c r="AO15" s="9" t="s">
        <v>28</v>
      </c>
      <c r="AP15" s="9" t="s">
        <v>28</v>
      </c>
      <c r="AQ15" s="9" t="s">
        <v>28</v>
      </c>
      <c r="AR15" s="9" t="s">
        <v>28</v>
      </c>
      <c r="AS15" s="9" t="s">
        <v>28</v>
      </c>
      <c r="AT15" s="9" t="s">
        <v>28</v>
      </c>
      <c r="AU15" s="9" t="s">
        <v>28</v>
      </c>
      <c r="AV15" s="9" t="s">
        <v>28</v>
      </c>
      <c r="AW15" s="9" t="s">
        <v>28</v>
      </c>
      <c r="AX15" s="9" t="s">
        <v>28</v>
      </c>
      <c r="AY15" s="9" t="s">
        <v>28</v>
      </c>
      <c r="AZ15" s="9" t="s">
        <v>28</v>
      </c>
      <c r="BA15" s="9" t="s">
        <v>28</v>
      </c>
      <c r="BB15" s="9" t="s">
        <v>28</v>
      </c>
      <c r="BC15" s="9" t="s">
        <v>28</v>
      </c>
      <c r="BD15" s="9" t="s">
        <v>28</v>
      </c>
      <c r="BE15" s="9" t="s">
        <v>28</v>
      </c>
      <c r="BF15" s="9" t="s">
        <v>28</v>
      </c>
      <c r="BG15" s="9" t="s">
        <v>28</v>
      </c>
      <c r="BH15" s="9" t="s">
        <v>28</v>
      </c>
      <c r="BI15" s="9" t="s">
        <v>28</v>
      </c>
      <c r="BJ15" s="9" t="s">
        <v>28</v>
      </c>
      <c r="BK15" s="9" t="s">
        <v>28</v>
      </c>
      <c r="BL15" s="9" t="s">
        <v>28</v>
      </c>
      <c r="BM15" s="9" t="s">
        <v>28</v>
      </c>
      <c r="BN15" s="9" t="s">
        <v>28</v>
      </c>
      <c r="BO15" s="9" t="s">
        <v>28</v>
      </c>
      <c r="BP15" s="9" t="s">
        <v>28</v>
      </c>
      <c r="BQ15" s="9" t="s">
        <v>28</v>
      </c>
      <c r="BR15" s="9" t="s">
        <v>59</v>
      </c>
      <c r="BS15" s="9" t="s">
        <v>28</v>
      </c>
      <c r="BT15" s="9" t="s">
        <v>28</v>
      </c>
      <c r="BU15" s="9" t="s">
        <v>28</v>
      </c>
      <c r="BV15" s="9" t="s">
        <v>28</v>
      </c>
      <c r="BW15" s="9" t="s">
        <v>28</v>
      </c>
      <c r="BX15" s="9" t="s">
        <v>28</v>
      </c>
      <c r="BY15" s="9" t="s">
        <v>28</v>
      </c>
      <c r="BZ15" s="9" t="s">
        <v>28</v>
      </c>
      <c r="CA15" s="9" t="s">
        <v>28</v>
      </c>
      <c r="CB15" s="9" t="s">
        <v>28</v>
      </c>
      <c r="CC15" s="9" t="s">
        <v>28</v>
      </c>
      <c r="CD15" s="9" t="s">
        <v>28</v>
      </c>
      <c r="CE15" s="9" t="s">
        <v>28</v>
      </c>
      <c r="CF15" s="9" t="s">
        <v>28</v>
      </c>
      <c r="CG15" s="9" t="s">
        <v>28</v>
      </c>
      <c r="CH15" s="9" t="s">
        <v>28</v>
      </c>
      <c r="CI15" s="9" t="s">
        <v>28</v>
      </c>
    </row>
    <row r="16" spans="1:87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59</v>
      </c>
      <c r="U16" s="9" t="s">
        <v>59</v>
      </c>
      <c r="V16" s="9" t="s">
        <v>59</v>
      </c>
      <c r="W16" s="9" t="s">
        <v>59</v>
      </c>
      <c r="X16" s="9" t="s">
        <v>59</v>
      </c>
      <c r="Y16" s="9" t="s">
        <v>59</v>
      </c>
      <c r="Z16" s="9" t="s">
        <v>59</v>
      </c>
      <c r="AA16" s="9" t="s">
        <v>59</v>
      </c>
      <c r="AB16" s="9" t="s">
        <v>59</v>
      </c>
      <c r="AC16" s="9" t="s">
        <v>59</v>
      </c>
      <c r="AD16" s="9" t="s">
        <v>59</v>
      </c>
      <c r="AE16" s="9" t="s">
        <v>28</v>
      </c>
      <c r="AF16" s="9" t="s">
        <v>28</v>
      </c>
      <c r="AG16" s="9" t="s">
        <v>28</v>
      </c>
      <c r="AH16" s="9" t="s">
        <v>28</v>
      </c>
      <c r="AI16" s="9" t="s">
        <v>28</v>
      </c>
      <c r="AJ16" s="9" t="s">
        <v>28</v>
      </c>
      <c r="AK16" s="9" t="s">
        <v>28</v>
      </c>
      <c r="AL16" s="9" t="s">
        <v>28</v>
      </c>
      <c r="AM16" s="9" t="s">
        <v>28</v>
      </c>
      <c r="AN16" s="9" t="s">
        <v>28</v>
      </c>
      <c r="AO16" s="9" t="s">
        <v>28</v>
      </c>
      <c r="AP16" s="9" t="s">
        <v>28</v>
      </c>
      <c r="AQ16" s="9" t="s">
        <v>28</v>
      </c>
      <c r="AR16" s="9" t="s">
        <v>28</v>
      </c>
      <c r="AS16" s="9" t="s">
        <v>28</v>
      </c>
      <c r="AT16" s="9" t="s">
        <v>28</v>
      </c>
      <c r="AU16" s="9" t="s">
        <v>28</v>
      </c>
      <c r="AV16" s="9" t="s">
        <v>28</v>
      </c>
      <c r="AW16" s="9" t="s">
        <v>28</v>
      </c>
      <c r="AX16" s="9" t="s">
        <v>28</v>
      </c>
      <c r="AY16" s="9" t="s">
        <v>59</v>
      </c>
      <c r="AZ16" s="9" t="s">
        <v>59</v>
      </c>
      <c r="BA16" s="9" t="s">
        <v>59</v>
      </c>
      <c r="BB16" s="9" t="s">
        <v>59</v>
      </c>
      <c r="BC16" s="9" t="s">
        <v>59</v>
      </c>
      <c r="BD16" s="9" t="s">
        <v>59</v>
      </c>
      <c r="BE16" s="9" t="s">
        <v>28</v>
      </c>
      <c r="BF16" s="9" t="s">
        <v>28</v>
      </c>
      <c r="BG16" s="9" t="s">
        <v>28</v>
      </c>
      <c r="BH16" s="9" t="s">
        <v>28</v>
      </c>
      <c r="BI16" s="9" t="s">
        <v>28</v>
      </c>
      <c r="BJ16" s="9" t="s">
        <v>28</v>
      </c>
      <c r="BK16" s="9" t="s">
        <v>28</v>
      </c>
      <c r="BL16" s="9" t="s">
        <v>28</v>
      </c>
      <c r="BM16" s="9" t="s">
        <v>28</v>
      </c>
      <c r="BN16" s="9" t="s">
        <v>28</v>
      </c>
      <c r="BO16" s="9" t="s">
        <v>28</v>
      </c>
      <c r="BP16" s="9" t="s">
        <v>28</v>
      </c>
      <c r="BQ16" s="9" t="s">
        <v>28</v>
      </c>
      <c r="BR16" s="9" t="s">
        <v>28</v>
      </c>
      <c r="BS16" s="9" t="s">
        <v>28</v>
      </c>
      <c r="BT16" s="9" t="s">
        <v>28</v>
      </c>
      <c r="BU16" s="9" t="s">
        <v>28</v>
      </c>
      <c r="BV16" s="9" t="s">
        <v>28</v>
      </c>
      <c r="BW16" s="9" t="s">
        <v>28</v>
      </c>
      <c r="BX16" s="9" t="s">
        <v>28</v>
      </c>
      <c r="BY16" s="9" t="s">
        <v>28</v>
      </c>
      <c r="BZ16" s="9" t="s">
        <v>28</v>
      </c>
      <c r="CA16" s="9" t="s">
        <v>28</v>
      </c>
      <c r="CB16" s="9" t="s">
        <v>28</v>
      </c>
      <c r="CC16" s="9" t="s">
        <v>28</v>
      </c>
      <c r="CD16" s="9" t="s">
        <v>28</v>
      </c>
      <c r="CE16" s="9" t="s">
        <v>28</v>
      </c>
      <c r="CF16" s="9" t="s">
        <v>28</v>
      </c>
      <c r="CG16" s="9" t="s">
        <v>28</v>
      </c>
      <c r="CH16" s="9" t="s">
        <v>28</v>
      </c>
      <c r="CI16" s="9" t="s">
        <v>28</v>
      </c>
    </row>
    <row r="17" spans="1:87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  <c r="Y17" s="9" t="s">
        <v>28</v>
      </c>
      <c r="Z17" s="9" t="s">
        <v>28</v>
      </c>
      <c r="AA17" s="9" t="s">
        <v>28</v>
      </c>
      <c r="AB17" s="9" t="s">
        <v>28</v>
      </c>
      <c r="AC17" s="9" t="s">
        <v>28</v>
      </c>
      <c r="AD17" s="9" t="s">
        <v>28</v>
      </c>
      <c r="AE17" s="9" t="s">
        <v>28</v>
      </c>
      <c r="AF17" s="9" t="s">
        <v>28</v>
      </c>
      <c r="AG17" s="9" t="s">
        <v>28</v>
      </c>
      <c r="AH17" s="9" t="s">
        <v>28</v>
      </c>
      <c r="AI17" s="9" t="s">
        <v>28</v>
      </c>
      <c r="AJ17" s="9" t="s">
        <v>28</v>
      </c>
      <c r="AK17" s="9" t="s">
        <v>28</v>
      </c>
      <c r="AL17" s="9" t="s">
        <v>28</v>
      </c>
      <c r="AM17" s="9" t="s">
        <v>28</v>
      </c>
      <c r="AN17" s="9" t="s">
        <v>28</v>
      </c>
      <c r="AO17" s="9" t="s">
        <v>28</v>
      </c>
      <c r="AP17" s="9" t="s">
        <v>28</v>
      </c>
      <c r="AQ17" s="9" t="s">
        <v>28</v>
      </c>
      <c r="AR17" s="9" t="s">
        <v>28</v>
      </c>
      <c r="AS17" s="9" t="s">
        <v>28</v>
      </c>
      <c r="AT17" s="9" t="s">
        <v>28</v>
      </c>
      <c r="AU17" s="9" t="s">
        <v>28</v>
      </c>
      <c r="AV17" s="9" t="s">
        <v>28</v>
      </c>
      <c r="AW17" s="9" t="s">
        <v>28</v>
      </c>
      <c r="AX17" s="9" t="s">
        <v>28</v>
      </c>
      <c r="AY17" s="9" t="s">
        <v>28</v>
      </c>
      <c r="AZ17" s="9" t="s">
        <v>28</v>
      </c>
      <c r="BA17" s="9" t="s">
        <v>28</v>
      </c>
      <c r="BB17" s="9" t="s">
        <v>28</v>
      </c>
      <c r="BC17" s="9" t="s">
        <v>28</v>
      </c>
      <c r="BD17" s="9" t="s">
        <v>28</v>
      </c>
      <c r="BE17" s="9" t="s">
        <v>28</v>
      </c>
      <c r="BF17" s="9" t="s">
        <v>28</v>
      </c>
      <c r="BG17" s="9" t="s">
        <v>28</v>
      </c>
      <c r="BH17" s="9" t="s">
        <v>28</v>
      </c>
      <c r="BI17" s="9" t="s">
        <v>28</v>
      </c>
      <c r="BJ17" s="9" t="s">
        <v>28</v>
      </c>
      <c r="BK17" s="9" t="s">
        <v>28</v>
      </c>
      <c r="BL17" s="9" t="s">
        <v>28</v>
      </c>
      <c r="BM17" s="9" t="s">
        <v>28</v>
      </c>
      <c r="BN17" s="9" t="s">
        <v>28</v>
      </c>
      <c r="BO17" s="9" t="s">
        <v>28</v>
      </c>
      <c r="BP17" s="9" t="s">
        <v>28</v>
      </c>
      <c r="BQ17" s="9" t="s">
        <v>28</v>
      </c>
      <c r="BR17" s="9" t="s">
        <v>28</v>
      </c>
      <c r="BS17" s="9" t="s">
        <v>28</v>
      </c>
      <c r="BT17" s="9" t="s">
        <v>28</v>
      </c>
      <c r="BU17" s="9" t="s">
        <v>28</v>
      </c>
      <c r="BV17" s="9" t="s">
        <v>28</v>
      </c>
      <c r="BW17" s="9" t="s">
        <v>28</v>
      </c>
      <c r="BX17" s="9" t="s">
        <v>28</v>
      </c>
      <c r="BY17" s="9" t="s">
        <v>28</v>
      </c>
      <c r="BZ17" s="9" t="s">
        <v>28</v>
      </c>
      <c r="CA17" s="9" t="s">
        <v>28</v>
      </c>
      <c r="CB17" s="9" t="s">
        <v>28</v>
      </c>
      <c r="CC17" s="9" t="s">
        <v>28</v>
      </c>
      <c r="CD17" s="9" t="s">
        <v>28</v>
      </c>
      <c r="CE17" s="9" t="s">
        <v>28</v>
      </c>
      <c r="CF17" s="9" t="s">
        <v>28</v>
      </c>
      <c r="CG17" s="9" t="s">
        <v>28</v>
      </c>
      <c r="CH17" s="9" t="s">
        <v>28</v>
      </c>
      <c r="CI17" s="9" t="s">
        <v>28</v>
      </c>
    </row>
    <row r="18" spans="1:87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28</v>
      </c>
      <c r="Y18" s="9" t="s">
        <v>28</v>
      </c>
      <c r="Z18" s="9" t="s">
        <v>28</v>
      </c>
      <c r="AA18" s="9" t="s">
        <v>28</v>
      </c>
      <c r="AB18" s="9" t="s">
        <v>28</v>
      </c>
      <c r="AC18" s="9" t="s">
        <v>28</v>
      </c>
      <c r="AD18" s="9" t="s">
        <v>28</v>
      </c>
      <c r="AE18" s="9" t="s">
        <v>28</v>
      </c>
      <c r="AF18" s="9" t="s">
        <v>28</v>
      </c>
      <c r="AG18" s="9" t="s">
        <v>28</v>
      </c>
      <c r="AH18" s="9" t="s">
        <v>28</v>
      </c>
      <c r="AI18" s="9" t="s">
        <v>28</v>
      </c>
      <c r="AJ18" s="9" t="s">
        <v>28</v>
      </c>
      <c r="AK18" s="9" t="s">
        <v>28</v>
      </c>
      <c r="AL18" s="9" t="s">
        <v>28</v>
      </c>
      <c r="AM18" s="9" t="s">
        <v>28</v>
      </c>
      <c r="AN18" s="9" t="s">
        <v>28</v>
      </c>
      <c r="AO18" s="9" t="s">
        <v>28</v>
      </c>
      <c r="AP18" s="9" t="s">
        <v>28</v>
      </c>
      <c r="AQ18" s="9" t="s">
        <v>28</v>
      </c>
      <c r="AR18" s="9" t="s">
        <v>28</v>
      </c>
      <c r="AS18" s="9" t="s">
        <v>28</v>
      </c>
      <c r="AT18" s="9" t="s">
        <v>28</v>
      </c>
      <c r="AU18" s="9" t="s">
        <v>28</v>
      </c>
      <c r="AV18" s="9" t="s">
        <v>28</v>
      </c>
      <c r="AW18" s="9" t="s">
        <v>28</v>
      </c>
      <c r="AX18" s="9" t="s">
        <v>28</v>
      </c>
      <c r="AY18" s="9" t="s">
        <v>28</v>
      </c>
      <c r="AZ18" s="9" t="s">
        <v>28</v>
      </c>
      <c r="BA18" s="9" t="s">
        <v>28</v>
      </c>
      <c r="BB18" s="9" t="s">
        <v>28</v>
      </c>
      <c r="BC18" s="9" t="s">
        <v>28</v>
      </c>
      <c r="BD18" s="9" t="s">
        <v>28</v>
      </c>
      <c r="BE18" s="9" t="s">
        <v>28</v>
      </c>
      <c r="BF18" s="9" t="s">
        <v>28</v>
      </c>
      <c r="BG18" s="9" t="s">
        <v>28</v>
      </c>
      <c r="BH18" s="9" t="s">
        <v>28</v>
      </c>
      <c r="BI18" s="9" t="s">
        <v>28</v>
      </c>
      <c r="BJ18" s="9" t="s">
        <v>28</v>
      </c>
      <c r="BK18" s="9" t="s">
        <v>28</v>
      </c>
      <c r="BL18" s="9" t="s">
        <v>28</v>
      </c>
      <c r="BM18" s="9" t="s">
        <v>28</v>
      </c>
      <c r="BN18" s="9" t="s">
        <v>28</v>
      </c>
      <c r="BO18" s="9" t="s">
        <v>28</v>
      </c>
      <c r="BP18" s="9" t="s">
        <v>28</v>
      </c>
      <c r="BQ18" s="9" t="s">
        <v>28</v>
      </c>
      <c r="BR18" s="9" t="s">
        <v>28</v>
      </c>
      <c r="BS18" s="9" t="s">
        <v>28</v>
      </c>
      <c r="BT18" s="9" t="s">
        <v>28</v>
      </c>
      <c r="BU18" s="9" t="s">
        <v>28</v>
      </c>
      <c r="BV18" s="9" t="s">
        <v>28</v>
      </c>
      <c r="BW18" s="9" t="s">
        <v>28</v>
      </c>
      <c r="BX18" s="9" t="s">
        <v>28</v>
      </c>
      <c r="BY18" s="9" t="s">
        <v>28</v>
      </c>
      <c r="BZ18" s="9" t="s">
        <v>28</v>
      </c>
      <c r="CA18" s="9" t="s">
        <v>28</v>
      </c>
      <c r="CB18" s="9" t="s">
        <v>28</v>
      </c>
      <c r="CC18" s="9" t="s">
        <v>28</v>
      </c>
      <c r="CD18" s="9" t="s">
        <v>28</v>
      </c>
      <c r="CE18" s="9" t="s">
        <v>28</v>
      </c>
      <c r="CF18" s="9" t="s">
        <v>28</v>
      </c>
      <c r="CG18" s="9" t="s">
        <v>28</v>
      </c>
      <c r="CH18" s="9" t="s">
        <v>28</v>
      </c>
      <c r="CI18" s="9" t="s">
        <v>28</v>
      </c>
    </row>
    <row r="19" spans="1:87" x14ac:dyDescent="0.2">
      <c r="A19" s="3" t="s">
        <v>36</v>
      </c>
      <c r="B19" s="9" t="s">
        <v>59</v>
      </c>
      <c r="C19" s="9" t="s">
        <v>59</v>
      </c>
      <c r="D19" s="9" t="s">
        <v>59</v>
      </c>
      <c r="E19" s="9" t="s">
        <v>59</v>
      </c>
      <c r="F19" s="9" t="s">
        <v>59</v>
      </c>
      <c r="G19" s="9" t="s">
        <v>59</v>
      </c>
      <c r="H19" s="9" t="s">
        <v>59</v>
      </c>
      <c r="I19" s="9" t="s">
        <v>59</v>
      </c>
      <c r="J19" s="9" t="s">
        <v>59</v>
      </c>
      <c r="K19" s="9" t="s">
        <v>59</v>
      </c>
      <c r="L19" s="9" t="s">
        <v>59</v>
      </c>
      <c r="M19" s="9" t="s">
        <v>59</v>
      </c>
      <c r="N19" s="9" t="s">
        <v>59</v>
      </c>
      <c r="O19" s="9" t="s">
        <v>59</v>
      </c>
      <c r="P19" s="9" t="s">
        <v>59</v>
      </c>
      <c r="Q19" s="9" t="s">
        <v>59</v>
      </c>
      <c r="R19" s="9" t="s">
        <v>59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9" t="s">
        <v>59</v>
      </c>
      <c r="Y19" s="9" t="s">
        <v>59</v>
      </c>
      <c r="Z19" s="9" t="s">
        <v>59</v>
      </c>
      <c r="AA19" s="9" t="s">
        <v>59</v>
      </c>
      <c r="AB19" s="9" t="s">
        <v>59</v>
      </c>
      <c r="AC19" s="9" t="s">
        <v>28</v>
      </c>
      <c r="AD19" s="9" t="s">
        <v>28</v>
      </c>
      <c r="AE19" s="9" t="s">
        <v>28</v>
      </c>
      <c r="AF19" s="9" t="s">
        <v>28</v>
      </c>
      <c r="AG19" s="9" t="s">
        <v>28</v>
      </c>
      <c r="AH19" s="9" t="s">
        <v>28</v>
      </c>
      <c r="AI19" s="9" t="s">
        <v>28</v>
      </c>
      <c r="AJ19" s="9" t="s">
        <v>28</v>
      </c>
      <c r="AK19" s="9" t="s">
        <v>28</v>
      </c>
      <c r="AL19" s="9" t="s">
        <v>28</v>
      </c>
      <c r="AM19" s="9" t="s">
        <v>28</v>
      </c>
      <c r="AN19" s="9" t="s">
        <v>28</v>
      </c>
      <c r="AO19" s="9" t="s">
        <v>28</v>
      </c>
      <c r="AP19" s="9" t="s">
        <v>28</v>
      </c>
      <c r="AQ19" s="9" t="s">
        <v>28</v>
      </c>
      <c r="AR19" s="9" t="s">
        <v>28</v>
      </c>
      <c r="AS19" s="9" t="s">
        <v>28</v>
      </c>
      <c r="AT19" s="9" t="s">
        <v>28</v>
      </c>
      <c r="AU19" s="9" t="s">
        <v>28</v>
      </c>
      <c r="AV19" s="9" t="s">
        <v>28</v>
      </c>
      <c r="AW19" s="9" t="s">
        <v>28</v>
      </c>
      <c r="AX19" s="9" t="s">
        <v>28</v>
      </c>
      <c r="AY19" s="9" t="s">
        <v>59</v>
      </c>
      <c r="AZ19" s="9" t="s">
        <v>59</v>
      </c>
      <c r="BA19" s="9" t="s">
        <v>28</v>
      </c>
      <c r="BB19" s="9" t="s">
        <v>59</v>
      </c>
      <c r="BC19" s="9" t="s">
        <v>59</v>
      </c>
      <c r="BD19" s="9" t="s">
        <v>59</v>
      </c>
      <c r="BE19" s="9" t="s">
        <v>28</v>
      </c>
      <c r="BF19" s="9" t="s">
        <v>28</v>
      </c>
      <c r="BG19" s="9" t="s">
        <v>28</v>
      </c>
      <c r="BH19" s="9" t="s">
        <v>28</v>
      </c>
      <c r="BI19" s="9" t="s">
        <v>28</v>
      </c>
      <c r="BJ19" s="9" t="s">
        <v>28</v>
      </c>
      <c r="BK19" s="9" t="s">
        <v>28</v>
      </c>
      <c r="BL19" s="9" t="s">
        <v>28</v>
      </c>
      <c r="BM19" s="9" t="s">
        <v>28</v>
      </c>
      <c r="BN19" s="9" t="s">
        <v>28</v>
      </c>
      <c r="BO19" s="9" t="s">
        <v>28</v>
      </c>
      <c r="BP19" s="9" t="s">
        <v>28</v>
      </c>
      <c r="BQ19" s="9" t="s">
        <v>28</v>
      </c>
      <c r="BR19" s="9" t="s">
        <v>28</v>
      </c>
      <c r="BS19" s="9" t="s">
        <v>28</v>
      </c>
      <c r="BT19" s="9" t="s">
        <v>28</v>
      </c>
      <c r="BU19" s="9" t="s">
        <v>28</v>
      </c>
      <c r="BV19" s="9" t="s">
        <v>28</v>
      </c>
      <c r="BW19" s="9" t="s">
        <v>28</v>
      </c>
      <c r="BX19" s="9" t="s">
        <v>28</v>
      </c>
      <c r="BY19" s="9" t="s">
        <v>28</v>
      </c>
      <c r="BZ19" s="9" t="s">
        <v>28</v>
      </c>
      <c r="CA19" s="9" t="s">
        <v>28</v>
      </c>
      <c r="CB19" s="9" t="s">
        <v>28</v>
      </c>
      <c r="CC19" s="9" t="s">
        <v>28</v>
      </c>
      <c r="CD19" s="9" t="s">
        <v>28</v>
      </c>
      <c r="CE19" s="9" t="s">
        <v>28</v>
      </c>
      <c r="CF19" s="9" t="s">
        <v>28</v>
      </c>
      <c r="CG19" s="9" t="s">
        <v>28</v>
      </c>
      <c r="CH19" s="9" t="s">
        <v>28</v>
      </c>
      <c r="CI19" s="9" t="s">
        <v>59</v>
      </c>
    </row>
    <row r="20" spans="1:87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  <c r="Y20" s="9" t="s">
        <v>28</v>
      </c>
      <c r="Z20" s="9" t="s">
        <v>28</v>
      </c>
      <c r="AA20" s="9" t="s">
        <v>28</v>
      </c>
      <c r="AB20" s="9" t="s">
        <v>28</v>
      </c>
      <c r="AC20" s="9" t="s">
        <v>28</v>
      </c>
      <c r="AD20" s="9" t="s">
        <v>28</v>
      </c>
      <c r="AE20" s="9" t="s">
        <v>28</v>
      </c>
      <c r="AF20" s="9" t="s">
        <v>28</v>
      </c>
      <c r="AG20" s="9" t="s">
        <v>28</v>
      </c>
      <c r="AH20" s="9" t="s">
        <v>28</v>
      </c>
      <c r="AI20" s="9" t="s">
        <v>28</v>
      </c>
      <c r="AJ20" s="9" t="s">
        <v>28</v>
      </c>
      <c r="AK20" s="9" t="s">
        <v>28</v>
      </c>
      <c r="AL20" s="9" t="s">
        <v>28</v>
      </c>
      <c r="AM20" s="9" t="s">
        <v>28</v>
      </c>
      <c r="AN20" s="9" t="s">
        <v>28</v>
      </c>
      <c r="AO20" s="9" t="s">
        <v>28</v>
      </c>
      <c r="AP20" s="9" t="s">
        <v>28</v>
      </c>
      <c r="AQ20" s="9" t="s">
        <v>28</v>
      </c>
      <c r="AR20" s="9" t="s">
        <v>28</v>
      </c>
      <c r="AS20" s="9" t="s">
        <v>28</v>
      </c>
      <c r="AT20" s="9" t="s">
        <v>28</v>
      </c>
      <c r="AU20" s="9" t="s">
        <v>28</v>
      </c>
      <c r="AV20" s="9" t="s">
        <v>28</v>
      </c>
      <c r="AW20" s="9" t="s">
        <v>28</v>
      </c>
      <c r="AX20" s="9" t="s">
        <v>28</v>
      </c>
      <c r="AY20" s="9" t="s">
        <v>28</v>
      </c>
      <c r="AZ20" s="9" t="s">
        <v>28</v>
      </c>
      <c r="BA20" s="9" t="s">
        <v>28</v>
      </c>
      <c r="BB20" s="9" t="s">
        <v>28</v>
      </c>
      <c r="BC20" s="9" t="s">
        <v>28</v>
      </c>
      <c r="BD20" s="9" t="s">
        <v>28</v>
      </c>
      <c r="BE20" s="9" t="s">
        <v>28</v>
      </c>
      <c r="BF20" s="9" t="s">
        <v>28</v>
      </c>
      <c r="BG20" s="9" t="s">
        <v>28</v>
      </c>
      <c r="BH20" s="9" t="s">
        <v>28</v>
      </c>
      <c r="BI20" s="9" t="s">
        <v>28</v>
      </c>
      <c r="BJ20" s="9" t="s">
        <v>28</v>
      </c>
      <c r="BK20" s="9" t="s">
        <v>28</v>
      </c>
      <c r="BL20" s="9" t="s">
        <v>28</v>
      </c>
      <c r="BM20" s="9" t="s">
        <v>28</v>
      </c>
      <c r="BN20" s="9" t="s">
        <v>28</v>
      </c>
      <c r="BO20" s="9" t="s">
        <v>28</v>
      </c>
      <c r="BP20" s="9" t="s">
        <v>28</v>
      </c>
      <c r="BQ20" s="9" t="s">
        <v>28</v>
      </c>
      <c r="BR20" s="9" t="s">
        <v>28</v>
      </c>
      <c r="BS20" s="9" t="s">
        <v>28</v>
      </c>
      <c r="BT20" s="9" t="s">
        <v>28</v>
      </c>
      <c r="BU20" s="9" t="s">
        <v>28</v>
      </c>
      <c r="BV20" s="9" t="s">
        <v>28</v>
      </c>
      <c r="BW20" s="9" t="s">
        <v>28</v>
      </c>
      <c r="BX20" s="9" t="s">
        <v>28</v>
      </c>
      <c r="BY20" s="9" t="s">
        <v>28</v>
      </c>
      <c r="BZ20" s="9" t="s">
        <v>28</v>
      </c>
      <c r="CA20" s="9" t="s">
        <v>28</v>
      </c>
      <c r="CB20" s="9" t="s">
        <v>28</v>
      </c>
      <c r="CC20" s="9" t="s">
        <v>28</v>
      </c>
      <c r="CD20" s="9" t="s">
        <v>28</v>
      </c>
      <c r="CE20" s="9" t="s">
        <v>28</v>
      </c>
      <c r="CF20" s="9" t="s">
        <v>28</v>
      </c>
      <c r="CG20" s="9" t="s">
        <v>28</v>
      </c>
      <c r="CH20" s="9" t="s">
        <v>28</v>
      </c>
      <c r="CI20" s="9" t="s">
        <v>28</v>
      </c>
    </row>
    <row r="21" spans="1:87" x14ac:dyDescent="0.2">
      <c r="A21" s="3" t="s">
        <v>38</v>
      </c>
      <c r="B21" s="9" t="s">
        <v>59</v>
      </c>
      <c r="C21" s="9" t="s">
        <v>59</v>
      </c>
      <c r="D21" s="9" t="s">
        <v>59</v>
      </c>
      <c r="E21" s="9" t="s">
        <v>59</v>
      </c>
      <c r="F21" s="9" t="s">
        <v>59</v>
      </c>
      <c r="G21" s="9" t="s">
        <v>59</v>
      </c>
      <c r="H21" s="9" t="s">
        <v>59</v>
      </c>
      <c r="I21" s="9" t="s">
        <v>59</v>
      </c>
      <c r="J21" s="9" t="s">
        <v>59</v>
      </c>
      <c r="K21" s="9" t="s">
        <v>59</v>
      </c>
      <c r="L21" s="9" t="s">
        <v>59</v>
      </c>
      <c r="M21" s="9" t="s">
        <v>59</v>
      </c>
      <c r="N21" s="9" t="s">
        <v>59</v>
      </c>
      <c r="O21" s="9" t="s">
        <v>59</v>
      </c>
      <c r="P21" s="9" t="s">
        <v>59</v>
      </c>
      <c r="Q21" s="9" t="s">
        <v>59</v>
      </c>
      <c r="R21" s="9" t="s">
        <v>59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9" t="s">
        <v>59</v>
      </c>
      <c r="Y21" s="9" t="s">
        <v>59</v>
      </c>
      <c r="Z21" s="9" t="s">
        <v>59</v>
      </c>
      <c r="AA21" s="9" t="s">
        <v>59</v>
      </c>
      <c r="AB21" s="9" t="s">
        <v>59</v>
      </c>
      <c r="AC21" s="9" t="s">
        <v>28</v>
      </c>
      <c r="AD21" s="9" t="s">
        <v>28</v>
      </c>
      <c r="AE21" s="9" t="s">
        <v>28</v>
      </c>
      <c r="AF21" s="9" t="s">
        <v>28</v>
      </c>
      <c r="AG21" s="9" t="s">
        <v>28</v>
      </c>
      <c r="AH21" s="9" t="s">
        <v>28</v>
      </c>
      <c r="AI21" s="9" t="s">
        <v>28</v>
      </c>
      <c r="AJ21" s="9" t="s">
        <v>28</v>
      </c>
      <c r="AK21" s="9" t="s">
        <v>28</v>
      </c>
      <c r="AL21" s="9" t="s">
        <v>28</v>
      </c>
      <c r="AM21" s="9" t="s">
        <v>28</v>
      </c>
      <c r="AN21" s="9" t="s">
        <v>28</v>
      </c>
      <c r="AO21" s="9" t="s">
        <v>28</v>
      </c>
      <c r="AP21" s="9" t="s">
        <v>28</v>
      </c>
      <c r="AQ21" s="9" t="s">
        <v>28</v>
      </c>
      <c r="AR21" s="9" t="s">
        <v>28</v>
      </c>
      <c r="AS21" s="9" t="s">
        <v>28</v>
      </c>
      <c r="AT21" s="9" t="s">
        <v>28</v>
      </c>
      <c r="AU21" s="9" t="s">
        <v>28</v>
      </c>
      <c r="AV21" s="9" t="s">
        <v>28</v>
      </c>
      <c r="AW21" s="9" t="s">
        <v>28</v>
      </c>
      <c r="AX21" s="9" t="s">
        <v>28</v>
      </c>
      <c r="AY21" s="9" t="s">
        <v>59</v>
      </c>
      <c r="AZ21" s="9" t="s">
        <v>28</v>
      </c>
      <c r="BA21" s="9" t="s">
        <v>28</v>
      </c>
      <c r="BB21" s="9" t="s">
        <v>59</v>
      </c>
      <c r="BC21" s="9" t="s">
        <v>59</v>
      </c>
      <c r="BD21" s="9" t="s">
        <v>59</v>
      </c>
      <c r="BE21" s="9" t="s">
        <v>28</v>
      </c>
      <c r="BF21" s="9" t="s">
        <v>28</v>
      </c>
      <c r="BG21" s="9" t="s">
        <v>28</v>
      </c>
      <c r="BH21" s="9" t="s">
        <v>28</v>
      </c>
      <c r="BI21" s="9" t="s">
        <v>28</v>
      </c>
      <c r="BJ21" s="9" t="s">
        <v>28</v>
      </c>
      <c r="BK21" s="9" t="s">
        <v>28</v>
      </c>
      <c r="BL21" s="9" t="s">
        <v>28</v>
      </c>
      <c r="BM21" s="9" t="s">
        <v>28</v>
      </c>
      <c r="BN21" s="9" t="s">
        <v>28</v>
      </c>
      <c r="BO21" s="9" t="s">
        <v>28</v>
      </c>
      <c r="BP21" s="9" t="s">
        <v>28</v>
      </c>
      <c r="BQ21" s="9" t="s">
        <v>28</v>
      </c>
      <c r="BR21" s="9" t="s">
        <v>28</v>
      </c>
      <c r="BS21" s="9" t="s">
        <v>28</v>
      </c>
      <c r="BT21" s="9" t="s">
        <v>28</v>
      </c>
      <c r="BU21" s="9" t="s">
        <v>28</v>
      </c>
      <c r="BV21" s="9" t="s">
        <v>28</v>
      </c>
      <c r="BW21" s="9" t="s">
        <v>28</v>
      </c>
      <c r="BX21" s="9" t="s">
        <v>28</v>
      </c>
      <c r="BY21" s="9" t="s">
        <v>28</v>
      </c>
      <c r="BZ21" s="9" t="s">
        <v>28</v>
      </c>
      <c r="CA21" s="9" t="s">
        <v>28</v>
      </c>
      <c r="CB21" s="9" t="s">
        <v>28</v>
      </c>
      <c r="CC21" s="9" t="s">
        <v>28</v>
      </c>
      <c r="CD21" s="9" t="s">
        <v>28</v>
      </c>
      <c r="CE21" s="9" t="s">
        <v>28</v>
      </c>
      <c r="CF21" s="9" t="s">
        <v>28</v>
      </c>
      <c r="CG21" s="9" t="s">
        <v>28</v>
      </c>
      <c r="CH21" s="9" t="s">
        <v>28</v>
      </c>
      <c r="CI21" s="9" t="s">
        <v>28</v>
      </c>
    </row>
    <row r="22" spans="1:87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28</v>
      </c>
      <c r="Y22" s="9" t="s">
        <v>28</v>
      </c>
      <c r="Z22" s="9" t="s">
        <v>28</v>
      </c>
      <c r="AA22" s="9" t="s">
        <v>28</v>
      </c>
      <c r="AB22" s="9" t="s">
        <v>28</v>
      </c>
      <c r="AC22" s="9" t="s">
        <v>28</v>
      </c>
      <c r="AD22" s="9" t="s">
        <v>28</v>
      </c>
      <c r="AE22" s="9" t="s">
        <v>28</v>
      </c>
      <c r="AF22" s="9" t="s">
        <v>28</v>
      </c>
      <c r="AG22" s="9" t="s">
        <v>28</v>
      </c>
      <c r="AH22" s="9" t="s">
        <v>28</v>
      </c>
      <c r="AI22" s="9" t="s">
        <v>28</v>
      </c>
      <c r="AJ22" s="9" t="s">
        <v>28</v>
      </c>
      <c r="AK22" s="9" t="s">
        <v>28</v>
      </c>
      <c r="AL22" s="9" t="s">
        <v>28</v>
      </c>
      <c r="AM22" s="9" t="s">
        <v>28</v>
      </c>
      <c r="AN22" s="9" t="s">
        <v>28</v>
      </c>
      <c r="AO22" s="9" t="s">
        <v>28</v>
      </c>
      <c r="AP22" s="9" t="s">
        <v>28</v>
      </c>
      <c r="AQ22" s="9" t="s">
        <v>28</v>
      </c>
      <c r="AR22" s="9" t="s">
        <v>28</v>
      </c>
      <c r="AS22" s="9" t="s">
        <v>28</v>
      </c>
      <c r="AT22" s="9" t="s">
        <v>28</v>
      </c>
      <c r="AU22" s="9" t="s">
        <v>28</v>
      </c>
      <c r="AV22" s="9" t="s">
        <v>28</v>
      </c>
      <c r="AW22" s="9" t="s">
        <v>28</v>
      </c>
      <c r="AX22" s="9" t="s">
        <v>28</v>
      </c>
      <c r="AY22" s="9" t="s">
        <v>28</v>
      </c>
      <c r="AZ22" s="9" t="s">
        <v>28</v>
      </c>
      <c r="BA22" s="9" t="s">
        <v>28</v>
      </c>
      <c r="BB22" s="9" t="s">
        <v>28</v>
      </c>
      <c r="BC22" s="9" t="s">
        <v>28</v>
      </c>
      <c r="BD22" s="9" t="s">
        <v>28</v>
      </c>
      <c r="BE22" s="9" t="s">
        <v>28</v>
      </c>
      <c r="BF22" s="9" t="s">
        <v>28</v>
      </c>
      <c r="BG22" s="9" t="s">
        <v>28</v>
      </c>
      <c r="BH22" s="9" t="s">
        <v>28</v>
      </c>
      <c r="BI22" s="9" t="s">
        <v>28</v>
      </c>
      <c r="BJ22" s="9" t="s">
        <v>28</v>
      </c>
      <c r="BK22" s="9" t="s">
        <v>28</v>
      </c>
      <c r="BL22" s="9" t="s">
        <v>28</v>
      </c>
      <c r="BM22" s="9" t="s">
        <v>28</v>
      </c>
      <c r="BN22" s="9" t="s">
        <v>28</v>
      </c>
      <c r="BO22" s="9" t="s">
        <v>28</v>
      </c>
      <c r="BP22" s="9" t="s">
        <v>28</v>
      </c>
      <c r="BQ22" s="9" t="s">
        <v>28</v>
      </c>
      <c r="BR22" s="9" t="s">
        <v>28</v>
      </c>
      <c r="BS22" s="9" t="s">
        <v>28</v>
      </c>
      <c r="BT22" s="9" t="s">
        <v>28</v>
      </c>
      <c r="BU22" s="9" t="s">
        <v>28</v>
      </c>
      <c r="BV22" s="9" t="s">
        <v>28</v>
      </c>
      <c r="BW22" s="9" t="s">
        <v>28</v>
      </c>
      <c r="BX22" s="9" t="s">
        <v>28</v>
      </c>
      <c r="BY22" s="9" t="s">
        <v>28</v>
      </c>
      <c r="BZ22" s="9" t="s">
        <v>28</v>
      </c>
      <c r="CA22" s="9" t="s">
        <v>28</v>
      </c>
      <c r="CB22" s="9" t="s">
        <v>28</v>
      </c>
      <c r="CC22" s="9" t="s">
        <v>28</v>
      </c>
      <c r="CD22" s="9" t="s">
        <v>28</v>
      </c>
      <c r="CE22" s="9" t="s">
        <v>28</v>
      </c>
      <c r="CF22" s="9" t="s">
        <v>28</v>
      </c>
      <c r="CG22" s="9" t="s">
        <v>28</v>
      </c>
      <c r="CH22" s="9" t="s">
        <v>28</v>
      </c>
      <c r="CI22" s="9" t="s">
        <v>28</v>
      </c>
    </row>
    <row r="23" spans="1:87" x14ac:dyDescent="0.2">
      <c r="A23" s="3" t="s">
        <v>64</v>
      </c>
      <c r="B23" s="9" t="s">
        <v>59</v>
      </c>
      <c r="C23" s="9" t="s">
        <v>59</v>
      </c>
      <c r="D23" s="9" t="s">
        <v>59</v>
      </c>
      <c r="E23" s="9" t="s">
        <v>59</v>
      </c>
      <c r="F23" s="9" t="s">
        <v>59</v>
      </c>
      <c r="G23" s="9" t="s">
        <v>59</v>
      </c>
      <c r="H23" s="9" t="s">
        <v>59</v>
      </c>
      <c r="I23" s="9" t="s">
        <v>59</v>
      </c>
      <c r="J23" s="9" t="s">
        <v>59</v>
      </c>
      <c r="K23" s="9" t="s">
        <v>59</v>
      </c>
      <c r="L23" s="9" t="s">
        <v>59</v>
      </c>
      <c r="M23" s="9" t="s">
        <v>59</v>
      </c>
      <c r="N23" s="9" t="s">
        <v>59</v>
      </c>
      <c r="O23" s="9" t="s">
        <v>59</v>
      </c>
      <c r="P23" s="9" t="s">
        <v>59</v>
      </c>
      <c r="Q23" s="9" t="s">
        <v>59</v>
      </c>
      <c r="R23" s="9" t="s">
        <v>59</v>
      </c>
      <c r="S23" s="9" t="s">
        <v>59</v>
      </c>
      <c r="T23" s="9" t="s">
        <v>59</v>
      </c>
      <c r="U23" s="9" t="s">
        <v>59</v>
      </c>
      <c r="V23" s="9" t="s">
        <v>59</v>
      </c>
      <c r="W23" s="9" t="s">
        <v>59</v>
      </c>
      <c r="X23" s="9" t="s">
        <v>59</v>
      </c>
      <c r="Y23" s="9" t="s">
        <v>59</v>
      </c>
      <c r="Z23" s="9" t="s">
        <v>59</v>
      </c>
      <c r="AA23" s="9" t="s">
        <v>59</v>
      </c>
      <c r="AB23" s="9" t="s">
        <v>59</v>
      </c>
      <c r="AC23" s="9" t="s">
        <v>28</v>
      </c>
      <c r="AD23" s="9" t="s">
        <v>28</v>
      </c>
      <c r="AE23" s="9" t="s">
        <v>28</v>
      </c>
      <c r="AF23" s="9" t="s">
        <v>28</v>
      </c>
      <c r="AG23" s="9" t="s">
        <v>28</v>
      </c>
      <c r="AH23" s="9" t="s">
        <v>28</v>
      </c>
      <c r="AI23" s="9" t="s">
        <v>28</v>
      </c>
      <c r="AJ23" s="9" t="s">
        <v>28</v>
      </c>
      <c r="AK23" s="9" t="s">
        <v>28</v>
      </c>
      <c r="AL23" s="9" t="s">
        <v>28</v>
      </c>
      <c r="AM23" s="9" t="s">
        <v>28</v>
      </c>
      <c r="AN23" s="9" t="s">
        <v>28</v>
      </c>
      <c r="AO23" s="9" t="s">
        <v>28</v>
      </c>
      <c r="AP23" s="9" t="s">
        <v>28</v>
      </c>
      <c r="AQ23" s="9" t="s">
        <v>28</v>
      </c>
      <c r="AR23" s="9" t="s">
        <v>28</v>
      </c>
      <c r="AS23" s="9" t="s">
        <v>28</v>
      </c>
      <c r="AT23" s="9" t="s">
        <v>28</v>
      </c>
      <c r="AU23" s="9" t="s">
        <v>28</v>
      </c>
      <c r="AV23" s="9" t="s">
        <v>28</v>
      </c>
      <c r="AW23" s="9" t="s">
        <v>28</v>
      </c>
      <c r="AX23" s="9" t="s">
        <v>28</v>
      </c>
      <c r="AY23" s="9" t="s">
        <v>28</v>
      </c>
      <c r="AZ23" s="9" t="s">
        <v>28</v>
      </c>
      <c r="BA23" s="9" t="s">
        <v>28</v>
      </c>
      <c r="BB23" s="9" t="s">
        <v>28</v>
      </c>
      <c r="BC23" s="9" t="s">
        <v>28</v>
      </c>
      <c r="BD23" s="9" t="s">
        <v>28</v>
      </c>
      <c r="BE23" s="9" t="s">
        <v>28</v>
      </c>
      <c r="BF23" s="9" t="s">
        <v>28</v>
      </c>
      <c r="BG23" s="9" t="s">
        <v>28</v>
      </c>
      <c r="BH23" s="9" t="s">
        <v>28</v>
      </c>
      <c r="BI23" s="9" t="s">
        <v>28</v>
      </c>
      <c r="BJ23" s="9" t="s">
        <v>28</v>
      </c>
      <c r="BK23" s="9" t="s">
        <v>28</v>
      </c>
      <c r="BL23" s="9" t="s">
        <v>28</v>
      </c>
      <c r="BM23" s="9" t="s">
        <v>28</v>
      </c>
      <c r="BN23" s="9" t="s">
        <v>28</v>
      </c>
      <c r="BO23" s="9" t="s">
        <v>28</v>
      </c>
      <c r="BP23" s="9" t="s">
        <v>28</v>
      </c>
      <c r="BQ23" s="9" t="s">
        <v>28</v>
      </c>
      <c r="BR23" s="9" t="s">
        <v>28</v>
      </c>
      <c r="BS23" s="9" t="s">
        <v>28</v>
      </c>
      <c r="BT23" s="9" t="s">
        <v>28</v>
      </c>
      <c r="BU23" s="9" t="s">
        <v>28</v>
      </c>
      <c r="BV23" s="9" t="s">
        <v>28</v>
      </c>
      <c r="BW23" s="9" t="s">
        <v>28</v>
      </c>
      <c r="BX23" s="9" t="s">
        <v>28</v>
      </c>
      <c r="BY23" s="9" t="s">
        <v>28</v>
      </c>
      <c r="BZ23" s="9" t="s">
        <v>28</v>
      </c>
      <c r="CA23" s="9" t="s">
        <v>28</v>
      </c>
      <c r="CB23" s="9" t="s">
        <v>28</v>
      </c>
      <c r="CC23" s="9" t="s">
        <v>28</v>
      </c>
      <c r="CD23" s="9" t="s">
        <v>28</v>
      </c>
      <c r="CE23" s="9" t="s">
        <v>28</v>
      </c>
      <c r="CF23" s="9" t="s">
        <v>28</v>
      </c>
      <c r="CG23" s="9" t="s">
        <v>28</v>
      </c>
      <c r="CH23" s="9" t="s">
        <v>28</v>
      </c>
      <c r="CI23" s="9" t="s">
        <v>28</v>
      </c>
    </row>
    <row r="24" spans="1:87" x14ac:dyDescent="0.2">
      <c r="A24" s="3" t="s">
        <v>40</v>
      </c>
      <c r="B24" s="9" t="s">
        <v>59</v>
      </c>
      <c r="C24" s="9" t="s">
        <v>59</v>
      </c>
      <c r="D24" s="9" t="s">
        <v>59</v>
      </c>
      <c r="E24" s="9" t="s">
        <v>59</v>
      </c>
      <c r="F24" s="9" t="s">
        <v>59</v>
      </c>
      <c r="G24" s="9" t="s">
        <v>59</v>
      </c>
      <c r="H24" s="9" t="s">
        <v>59</v>
      </c>
      <c r="I24" s="9" t="s">
        <v>59</v>
      </c>
      <c r="J24" s="9" t="s">
        <v>59</v>
      </c>
      <c r="K24" s="9" t="s">
        <v>59</v>
      </c>
      <c r="L24" s="9" t="s">
        <v>59</v>
      </c>
      <c r="M24" s="9" t="s">
        <v>59</v>
      </c>
      <c r="N24" s="9" t="s">
        <v>59</v>
      </c>
      <c r="O24" s="9" t="s">
        <v>59</v>
      </c>
      <c r="P24" s="9" t="s">
        <v>59</v>
      </c>
      <c r="Q24" s="9" t="s">
        <v>59</v>
      </c>
      <c r="R24" s="9" t="s">
        <v>59</v>
      </c>
      <c r="S24" s="9" t="s">
        <v>59</v>
      </c>
      <c r="T24" s="9" t="s">
        <v>59</v>
      </c>
      <c r="U24" s="9" t="s">
        <v>59</v>
      </c>
      <c r="V24" s="9" t="s">
        <v>59</v>
      </c>
      <c r="W24" s="9" t="s">
        <v>59</v>
      </c>
      <c r="X24" s="9" t="s">
        <v>59</v>
      </c>
      <c r="Y24" s="9" t="s">
        <v>59</v>
      </c>
      <c r="Z24" s="9" t="s">
        <v>59</v>
      </c>
      <c r="AA24" s="9" t="s">
        <v>59</v>
      </c>
      <c r="AB24" s="9" t="s">
        <v>59</v>
      </c>
      <c r="AC24" s="9" t="s">
        <v>28</v>
      </c>
      <c r="AD24" s="9" t="s">
        <v>28</v>
      </c>
      <c r="AE24" s="9" t="s">
        <v>28</v>
      </c>
      <c r="AF24" s="9" t="s">
        <v>28</v>
      </c>
      <c r="AG24" s="9" t="s">
        <v>28</v>
      </c>
      <c r="AH24" s="9" t="s">
        <v>28</v>
      </c>
      <c r="AI24" s="9" t="s">
        <v>28</v>
      </c>
      <c r="AJ24" s="9" t="s">
        <v>28</v>
      </c>
      <c r="AK24" s="9" t="s">
        <v>28</v>
      </c>
      <c r="AL24" s="9" t="s">
        <v>28</v>
      </c>
      <c r="AM24" s="9" t="s">
        <v>28</v>
      </c>
      <c r="AN24" s="9" t="s">
        <v>28</v>
      </c>
      <c r="AO24" s="9" t="s">
        <v>28</v>
      </c>
      <c r="AP24" s="9" t="s">
        <v>28</v>
      </c>
      <c r="AQ24" s="9" t="s">
        <v>28</v>
      </c>
      <c r="AR24" s="9" t="s">
        <v>28</v>
      </c>
      <c r="AS24" s="9" t="s">
        <v>28</v>
      </c>
      <c r="AT24" s="9" t="s">
        <v>28</v>
      </c>
      <c r="AU24" s="9" t="s">
        <v>28</v>
      </c>
      <c r="AV24" s="9" t="s">
        <v>28</v>
      </c>
      <c r="AW24" s="9" t="s">
        <v>28</v>
      </c>
      <c r="AX24" s="9" t="s">
        <v>28</v>
      </c>
      <c r="AY24" s="9" t="s">
        <v>59</v>
      </c>
      <c r="AZ24" s="9" t="s">
        <v>28</v>
      </c>
      <c r="BA24" s="9" t="s">
        <v>28</v>
      </c>
      <c r="BB24" s="9" t="s">
        <v>59</v>
      </c>
      <c r="BC24" s="9" t="s">
        <v>59</v>
      </c>
      <c r="BD24" s="9" t="s">
        <v>59</v>
      </c>
      <c r="BE24" s="9" t="s">
        <v>28</v>
      </c>
      <c r="BF24" s="9" t="s">
        <v>28</v>
      </c>
      <c r="BG24" s="9" t="s">
        <v>28</v>
      </c>
      <c r="BH24" s="9" t="s">
        <v>28</v>
      </c>
      <c r="BI24" s="9" t="s">
        <v>28</v>
      </c>
      <c r="BJ24" s="9" t="s">
        <v>28</v>
      </c>
      <c r="BK24" s="9" t="s">
        <v>28</v>
      </c>
      <c r="BL24" s="9" t="s">
        <v>28</v>
      </c>
      <c r="BM24" s="9" t="s">
        <v>28</v>
      </c>
      <c r="BN24" s="9" t="s">
        <v>28</v>
      </c>
      <c r="BO24" s="9" t="s">
        <v>28</v>
      </c>
      <c r="BP24" s="9" t="s">
        <v>28</v>
      </c>
      <c r="BQ24" s="9" t="s">
        <v>28</v>
      </c>
      <c r="BR24" s="9" t="s">
        <v>28</v>
      </c>
      <c r="BS24" s="9" t="s">
        <v>28</v>
      </c>
      <c r="BT24" s="9" t="s">
        <v>28</v>
      </c>
      <c r="BU24" s="9" t="s">
        <v>28</v>
      </c>
      <c r="BV24" s="9" t="s">
        <v>28</v>
      </c>
      <c r="BW24" s="9" t="s">
        <v>28</v>
      </c>
      <c r="BX24" s="9" t="s">
        <v>28</v>
      </c>
      <c r="BY24" s="9" t="s">
        <v>28</v>
      </c>
      <c r="BZ24" s="9" t="s">
        <v>28</v>
      </c>
      <c r="CA24" s="9" t="s">
        <v>28</v>
      </c>
      <c r="CB24" s="9" t="s">
        <v>28</v>
      </c>
      <c r="CC24" s="9" t="s">
        <v>28</v>
      </c>
      <c r="CD24" s="9" t="s">
        <v>28</v>
      </c>
      <c r="CE24" s="9" t="s">
        <v>28</v>
      </c>
      <c r="CF24" s="9" t="s">
        <v>28</v>
      </c>
      <c r="CG24" s="9" t="s">
        <v>28</v>
      </c>
      <c r="CH24" s="9" t="s">
        <v>28</v>
      </c>
      <c r="CI24" s="9" t="s">
        <v>59</v>
      </c>
    </row>
    <row r="25" spans="1:87" x14ac:dyDescent="0.2">
      <c r="A25" s="3" t="s">
        <v>77</v>
      </c>
      <c r="B25" s="9" t="s">
        <v>28</v>
      </c>
      <c r="C25" s="9" t="s">
        <v>28</v>
      </c>
      <c r="D25" s="9" t="s">
        <v>28</v>
      </c>
      <c r="E25" s="9" t="s">
        <v>28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28</v>
      </c>
      <c r="Q25" s="9" t="s">
        <v>28</v>
      </c>
      <c r="R25" s="9" t="s">
        <v>28</v>
      </c>
      <c r="S25" s="9" t="s">
        <v>28</v>
      </c>
      <c r="T25" s="9" t="s">
        <v>28</v>
      </c>
      <c r="U25" s="9" t="s">
        <v>28</v>
      </c>
      <c r="V25" s="9" t="s">
        <v>28</v>
      </c>
      <c r="W25" s="9" t="s">
        <v>28</v>
      </c>
      <c r="X25" s="9" t="s">
        <v>28</v>
      </c>
      <c r="Y25" s="9" t="s">
        <v>28</v>
      </c>
      <c r="Z25" s="9" t="s">
        <v>28</v>
      </c>
      <c r="AA25" s="9" t="s">
        <v>28</v>
      </c>
      <c r="AB25" s="9" t="s">
        <v>28</v>
      </c>
      <c r="AC25" s="9" t="s">
        <v>28</v>
      </c>
      <c r="AD25" s="9" t="s">
        <v>28</v>
      </c>
      <c r="AE25" s="9" t="s">
        <v>28</v>
      </c>
      <c r="AF25" s="9" t="s">
        <v>28</v>
      </c>
      <c r="AG25" s="9" t="s">
        <v>28</v>
      </c>
      <c r="AH25" s="9" t="s">
        <v>28</v>
      </c>
      <c r="AI25" s="9" t="s">
        <v>28</v>
      </c>
      <c r="AJ25" s="9" t="s">
        <v>28</v>
      </c>
      <c r="AK25" s="9" t="s">
        <v>28</v>
      </c>
      <c r="AL25" s="9" t="s">
        <v>28</v>
      </c>
      <c r="AM25" s="9" t="s">
        <v>28</v>
      </c>
      <c r="AN25" s="9" t="s">
        <v>28</v>
      </c>
      <c r="AO25" s="9" t="s">
        <v>28</v>
      </c>
      <c r="AP25" s="9" t="s">
        <v>28</v>
      </c>
      <c r="AQ25" s="9" t="s">
        <v>28</v>
      </c>
      <c r="AR25" s="9" t="s">
        <v>28</v>
      </c>
      <c r="AS25" s="9" t="s">
        <v>28</v>
      </c>
      <c r="AT25" s="9" t="s">
        <v>28</v>
      </c>
      <c r="AU25" s="9" t="s">
        <v>28</v>
      </c>
      <c r="AV25" s="9" t="s">
        <v>28</v>
      </c>
      <c r="AW25" s="9" t="s">
        <v>28</v>
      </c>
      <c r="AX25" s="9" t="s">
        <v>28</v>
      </c>
      <c r="AY25" s="9" t="s">
        <v>28</v>
      </c>
      <c r="AZ25" s="9" t="s">
        <v>28</v>
      </c>
      <c r="BA25" s="9" t="s">
        <v>28</v>
      </c>
      <c r="BB25" s="9" t="s">
        <v>28</v>
      </c>
      <c r="BC25" s="9" t="s">
        <v>28</v>
      </c>
      <c r="BD25" s="9" t="s">
        <v>28</v>
      </c>
      <c r="BE25" s="9" t="s">
        <v>28</v>
      </c>
      <c r="BF25" s="9" t="s">
        <v>28</v>
      </c>
      <c r="BG25" s="9" t="s">
        <v>28</v>
      </c>
      <c r="BH25" s="9" t="s">
        <v>28</v>
      </c>
      <c r="BI25" s="9" t="s">
        <v>28</v>
      </c>
      <c r="BJ25" s="9" t="s">
        <v>28</v>
      </c>
      <c r="BK25" s="9" t="s">
        <v>28</v>
      </c>
      <c r="BL25" s="9" t="s">
        <v>28</v>
      </c>
      <c r="BM25" s="9" t="s">
        <v>28</v>
      </c>
      <c r="BN25" s="9" t="s">
        <v>28</v>
      </c>
      <c r="BO25" s="9" t="s">
        <v>28</v>
      </c>
      <c r="BP25" s="9" t="s">
        <v>28</v>
      </c>
      <c r="BQ25" s="9" t="s">
        <v>28</v>
      </c>
      <c r="BR25" s="9" t="s">
        <v>28</v>
      </c>
      <c r="BS25" s="9" t="s">
        <v>28</v>
      </c>
      <c r="BT25" s="9" t="s">
        <v>28</v>
      </c>
      <c r="BU25" s="9" t="s">
        <v>28</v>
      </c>
      <c r="BV25" s="9" t="s">
        <v>28</v>
      </c>
      <c r="BW25" s="9" t="s">
        <v>28</v>
      </c>
      <c r="BX25" s="9" t="s">
        <v>28</v>
      </c>
      <c r="BY25" s="9" t="s">
        <v>28</v>
      </c>
      <c r="BZ25" s="9" t="s">
        <v>28</v>
      </c>
      <c r="CA25" s="9" t="s">
        <v>28</v>
      </c>
      <c r="CB25" s="9" t="s">
        <v>28</v>
      </c>
      <c r="CC25" s="9" t="s">
        <v>28</v>
      </c>
      <c r="CD25" s="9" t="s">
        <v>28</v>
      </c>
      <c r="CE25" s="9" t="s">
        <v>28</v>
      </c>
      <c r="CF25" s="9" t="s">
        <v>28</v>
      </c>
      <c r="CG25" s="9" t="s">
        <v>28</v>
      </c>
      <c r="CH25" s="9" t="s">
        <v>28</v>
      </c>
      <c r="CI25" s="9" t="s">
        <v>28</v>
      </c>
    </row>
    <row r="26" spans="1:87" x14ac:dyDescent="0.2">
      <c r="A26" s="3" t="s">
        <v>41</v>
      </c>
      <c r="B26" s="9" t="s">
        <v>59</v>
      </c>
      <c r="C26" s="9" t="s">
        <v>59</v>
      </c>
      <c r="D26" s="9" t="s">
        <v>59</v>
      </c>
      <c r="E26" s="9" t="s">
        <v>59</v>
      </c>
      <c r="F26" s="9" t="s">
        <v>59</v>
      </c>
      <c r="G26" s="9" t="s">
        <v>59</v>
      </c>
      <c r="H26" s="9" t="s">
        <v>59</v>
      </c>
      <c r="I26" s="9" t="s">
        <v>59</v>
      </c>
      <c r="J26" s="9" t="s">
        <v>59</v>
      </c>
      <c r="K26" s="9" t="s">
        <v>59</v>
      </c>
      <c r="L26" s="9" t="s">
        <v>59</v>
      </c>
      <c r="M26" s="9" t="s">
        <v>59</v>
      </c>
      <c r="N26" s="9" t="s">
        <v>59</v>
      </c>
      <c r="O26" s="9" t="s">
        <v>59</v>
      </c>
      <c r="P26" s="9" t="s">
        <v>59</v>
      </c>
      <c r="Q26" s="9" t="s">
        <v>59</v>
      </c>
      <c r="R26" s="9" t="s">
        <v>59</v>
      </c>
      <c r="S26" s="9" t="s">
        <v>59</v>
      </c>
      <c r="T26" s="9" t="s">
        <v>59</v>
      </c>
      <c r="U26" s="9" t="s">
        <v>59</v>
      </c>
      <c r="V26" s="9" t="s">
        <v>59</v>
      </c>
      <c r="W26" s="9" t="s">
        <v>59</v>
      </c>
      <c r="X26" s="9" t="s">
        <v>59</v>
      </c>
      <c r="Y26" s="9" t="s">
        <v>59</v>
      </c>
      <c r="Z26" s="9" t="s">
        <v>59</v>
      </c>
      <c r="AA26" s="9" t="s">
        <v>59</v>
      </c>
      <c r="AB26" s="9" t="s">
        <v>59</v>
      </c>
      <c r="AC26" s="9" t="s">
        <v>28</v>
      </c>
      <c r="AD26" s="9" t="s">
        <v>28</v>
      </c>
      <c r="AE26" s="9" t="s">
        <v>28</v>
      </c>
      <c r="AF26" s="9" t="s">
        <v>28</v>
      </c>
      <c r="AG26" s="9" t="s">
        <v>28</v>
      </c>
      <c r="AH26" s="9" t="s">
        <v>28</v>
      </c>
      <c r="AI26" s="9" t="s">
        <v>28</v>
      </c>
      <c r="AJ26" s="9" t="s">
        <v>28</v>
      </c>
      <c r="AK26" s="9" t="s">
        <v>28</v>
      </c>
      <c r="AL26" s="9" t="s">
        <v>28</v>
      </c>
      <c r="AM26" s="9" t="s">
        <v>28</v>
      </c>
      <c r="AN26" s="9" t="s">
        <v>28</v>
      </c>
      <c r="AO26" s="9" t="s">
        <v>28</v>
      </c>
      <c r="AP26" s="9" t="s">
        <v>28</v>
      </c>
      <c r="AQ26" s="9" t="s">
        <v>28</v>
      </c>
      <c r="AR26" s="9" t="s">
        <v>28</v>
      </c>
      <c r="AS26" s="9" t="s">
        <v>28</v>
      </c>
      <c r="AT26" s="9" t="s">
        <v>28</v>
      </c>
      <c r="AU26" s="9" t="s">
        <v>28</v>
      </c>
      <c r="AV26" s="9" t="s">
        <v>28</v>
      </c>
      <c r="AW26" s="9" t="s">
        <v>28</v>
      </c>
      <c r="AX26" s="9" t="s">
        <v>28</v>
      </c>
      <c r="AY26" s="9" t="s">
        <v>59</v>
      </c>
      <c r="AZ26" s="9" t="s">
        <v>59</v>
      </c>
      <c r="BA26" s="9" t="s">
        <v>28</v>
      </c>
      <c r="BB26" s="9" t="s">
        <v>59</v>
      </c>
      <c r="BC26" s="9" t="s">
        <v>59</v>
      </c>
      <c r="BD26" s="9" t="s">
        <v>59</v>
      </c>
      <c r="BE26" s="9" t="s">
        <v>28</v>
      </c>
      <c r="BF26" s="9" t="s">
        <v>28</v>
      </c>
      <c r="BG26" s="9" t="s">
        <v>28</v>
      </c>
      <c r="BH26" s="9" t="s">
        <v>28</v>
      </c>
      <c r="BI26" s="9" t="s">
        <v>28</v>
      </c>
      <c r="BJ26" s="9" t="s">
        <v>28</v>
      </c>
      <c r="BK26" s="9" t="s">
        <v>28</v>
      </c>
      <c r="BL26" s="9" t="s">
        <v>28</v>
      </c>
      <c r="BM26" s="9" t="s">
        <v>28</v>
      </c>
      <c r="BN26" s="9" t="s">
        <v>28</v>
      </c>
      <c r="BO26" s="9" t="s">
        <v>28</v>
      </c>
      <c r="BP26" s="9" t="s">
        <v>28</v>
      </c>
      <c r="BQ26" s="9" t="s">
        <v>28</v>
      </c>
      <c r="BR26" s="9" t="s">
        <v>28</v>
      </c>
      <c r="BS26" s="9" t="s">
        <v>28</v>
      </c>
      <c r="BT26" s="9" t="s">
        <v>28</v>
      </c>
      <c r="BU26" s="9" t="s">
        <v>28</v>
      </c>
      <c r="BV26" s="9" t="s">
        <v>28</v>
      </c>
      <c r="BW26" s="9" t="s">
        <v>28</v>
      </c>
      <c r="BX26" s="9" t="s">
        <v>28</v>
      </c>
      <c r="BY26" s="9" t="s">
        <v>28</v>
      </c>
      <c r="BZ26" s="9" t="s">
        <v>28</v>
      </c>
      <c r="CA26" s="9" t="s">
        <v>28</v>
      </c>
      <c r="CB26" s="9" t="s">
        <v>28</v>
      </c>
      <c r="CC26" s="9" t="s">
        <v>28</v>
      </c>
      <c r="CD26" s="9" t="s">
        <v>28</v>
      </c>
      <c r="CE26" s="9" t="s">
        <v>28</v>
      </c>
      <c r="CF26" s="9" t="s">
        <v>28</v>
      </c>
      <c r="CG26" s="9" t="s">
        <v>28</v>
      </c>
      <c r="CH26" s="9" t="s">
        <v>28</v>
      </c>
      <c r="CI26" s="9" t="s">
        <v>28</v>
      </c>
    </row>
    <row r="27" spans="1:87" x14ac:dyDescent="0.2">
      <c r="A27" s="3" t="s">
        <v>42</v>
      </c>
      <c r="B27" s="9" t="s">
        <v>59</v>
      </c>
      <c r="C27" s="9" t="s">
        <v>59</v>
      </c>
      <c r="D27" s="9" t="s">
        <v>59</v>
      </c>
      <c r="E27" s="9" t="s">
        <v>59</v>
      </c>
      <c r="F27" s="9" t="s">
        <v>59</v>
      </c>
      <c r="G27" s="9" t="s">
        <v>59</v>
      </c>
      <c r="H27" s="9" t="s">
        <v>59</v>
      </c>
      <c r="I27" s="9" t="s">
        <v>59</v>
      </c>
      <c r="J27" s="9" t="s">
        <v>59</v>
      </c>
      <c r="K27" s="9" t="s">
        <v>59</v>
      </c>
      <c r="L27" s="9" t="s">
        <v>59</v>
      </c>
      <c r="M27" s="9" t="s">
        <v>59</v>
      </c>
      <c r="N27" s="9" t="s">
        <v>59</v>
      </c>
      <c r="O27" s="9" t="s">
        <v>59</v>
      </c>
      <c r="P27" s="9" t="s">
        <v>59</v>
      </c>
      <c r="Q27" s="9" t="s">
        <v>59</v>
      </c>
      <c r="R27" s="9" t="s">
        <v>59</v>
      </c>
      <c r="S27" s="9" t="s">
        <v>59</v>
      </c>
      <c r="T27" s="9" t="s">
        <v>59</v>
      </c>
      <c r="U27" s="9" t="s">
        <v>59</v>
      </c>
      <c r="V27" s="9" t="s">
        <v>59</v>
      </c>
      <c r="W27" s="9" t="s">
        <v>59</v>
      </c>
      <c r="X27" s="9" t="s">
        <v>59</v>
      </c>
      <c r="Y27" s="9" t="s">
        <v>59</v>
      </c>
      <c r="Z27" s="9" t="s">
        <v>59</v>
      </c>
      <c r="AA27" s="9" t="s">
        <v>59</v>
      </c>
      <c r="AB27" s="9" t="s">
        <v>59</v>
      </c>
      <c r="AC27" s="9" t="s">
        <v>28</v>
      </c>
      <c r="AD27" s="9" t="s">
        <v>28</v>
      </c>
      <c r="AE27" s="9" t="s">
        <v>28</v>
      </c>
      <c r="AF27" s="9" t="s">
        <v>28</v>
      </c>
      <c r="AG27" s="9" t="s">
        <v>28</v>
      </c>
      <c r="AH27" s="9" t="s">
        <v>28</v>
      </c>
      <c r="AI27" s="9" t="s">
        <v>28</v>
      </c>
      <c r="AJ27" s="9" t="s">
        <v>28</v>
      </c>
      <c r="AK27" s="9" t="s">
        <v>28</v>
      </c>
      <c r="AL27" s="9" t="s">
        <v>28</v>
      </c>
      <c r="AM27" s="9" t="s">
        <v>28</v>
      </c>
      <c r="AN27" s="9" t="s">
        <v>28</v>
      </c>
      <c r="AO27" s="9" t="s">
        <v>28</v>
      </c>
      <c r="AP27" s="9" t="s">
        <v>28</v>
      </c>
      <c r="AQ27" s="9" t="s">
        <v>28</v>
      </c>
      <c r="AR27" s="9" t="s">
        <v>28</v>
      </c>
      <c r="AS27" s="9" t="s">
        <v>28</v>
      </c>
      <c r="AT27" s="9" t="s">
        <v>28</v>
      </c>
      <c r="AU27" s="9" t="s">
        <v>28</v>
      </c>
      <c r="AV27" s="9" t="s">
        <v>28</v>
      </c>
      <c r="AW27" s="9" t="s">
        <v>28</v>
      </c>
      <c r="AX27" s="9" t="s">
        <v>28</v>
      </c>
      <c r="AY27" s="9" t="s">
        <v>59</v>
      </c>
      <c r="AZ27" s="9" t="s">
        <v>59</v>
      </c>
      <c r="BA27" s="9" t="s">
        <v>59</v>
      </c>
      <c r="BB27" s="9" t="s">
        <v>59</v>
      </c>
      <c r="BC27" s="9" t="s">
        <v>59</v>
      </c>
      <c r="BD27" s="9" t="s">
        <v>59</v>
      </c>
      <c r="BE27" s="9" t="s">
        <v>28</v>
      </c>
      <c r="BF27" s="9" t="s">
        <v>28</v>
      </c>
      <c r="BG27" s="9" t="s">
        <v>28</v>
      </c>
      <c r="BH27" s="9" t="s">
        <v>28</v>
      </c>
      <c r="BI27" s="9" t="s">
        <v>28</v>
      </c>
      <c r="BJ27" s="9" t="s">
        <v>28</v>
      </c>
      <c r="BK27" s="9" t="s">
        <v>28</v>
      </c>
      <c r="BL27" s="9" t="s">
        <v>28</v>
      </c>
      <c r="BM27" s="9" t="s">
        <v>28</v>
      </c>
      <c r="BN27" s="9" t="s">
        <v>28</v>
      </c>
      <c r="BO27" s="9" t="s">
        <v>28</v>
      </c>
      <c r="BP27" s="9" t="s">
        <v>28</v>
      </c>
      <c r="BQ27" s="9" t="s">
        <v>28</v>
      </c>
      <c r="BR27" s="9" t="s">
        <v>28</v>
      </c>
      <c r="BS27" s="9" t="s">
        <v>28</v>
      </c>
      <c r="BT27" s="9" t="s">
        <v>28</v>
      </c>
      <c r="BU27" s="9" t="s">
        <v>28</v>
      </c>
      <c r="BV27" s="9" t="s">
        <v>28</v>
      </c>
      <c r="BW27" s="9" t="s">
        <v>28</v>
      </c>
      <c r="BX27" s="9" t="s">
        <v>28</v>
      </c>
      <c r="BY27" s="9" t="s">
        <v>28</v>
      </c>
      <c r="BZ27" s="9" t="s">
        <v>28</v>
      </c>
      <c r="CA27" s="9" t="s">
        <v>28</v>
      </c>
      <c r="CB27" s="9" t="s">
        <v>28</v>
      </c>
      <c r="CC27" s="9" t="s">
        <v>28</v>
      </c>
      <c r="CD27" s="9" t="s">
        <v>28</v>
      </c>
      <c r="CE27" s="9" t="s">
        <v>28</v>
      </c>
      <c r="CF27" s="9" t="s">
        <v>28</v>
      </c>
      <c r="CG27" s="9" t="s">
        <v>28</v>
      </c>
      <c r="CH27" s="9" t="s">
        <v>28</v>
      </c>
      <c r="CI27" s="9" t="s">
        <v>28</v>
      </c>
    </row>
    <row r="28" spans="1:87" x14ac:dyDescent="0.2">
      <c r="A28" s="3" t="s">
        <v>43</v>
      </c>
      <c r="B28" s="9" t="s">
        <v>59</v>
      </c>
      <c r="C28" s="9" t="s">
        <v>59</v>
      </c>
      <c r="D28" s="9" t="s">
        <v>59</v>
      </c>
      <c r="E28" s="9" t="s">
        <v>59</v>
      </c>
      <c r="F28" s="9" t="s">
        <v>59</v>
      </c>
      <c r="G28" s="9" t="s">
        <v>59</v>
      </c>
      <c r="H28" s="9" t="s">
        <v>59</v>
      </c>
      <c r="I28" s="9" t="s">
        <v>59</v>
      </c>
      <c r="J28" s="9" t="s">
        <v>59</v>
      </c>
      <c r="K28" s="9" t="s">
        <v>59</v>
      </c>
      <c r="L28" s="9" t="s">
        <v>59</v>
      </c>
      <c r="M28" s="9" t="s">
        <v>59</v>
      </c>
      <c r="N28" s="9" t="s">
        <v>59</v>
      </c>
      <c r="O28" s="9" t="s">
        <v>59</v>
      </c>
      <c r="P28" s="9" t="s">
        <v>59</v>
      </c>
      <c r="Q28" s="9" t="s">
        <v>59</v>
      </c>
      <c r="R28" s="9" t="s">
        <v>59</v>
      </c>
      <c r="S28" s="9" t="s">
        <v>59</v>
      </c>
      <c r="T28" s="9" t="s">
        <v>59</v>
      </c>
      <c r="U28" s="9" t="s">
        <v>59</v>
      </c>
      <c r="V28" s="9" t="s">
        <v>59</v>
      </c>
      <c r="W28" s="9" t="s">
        <v>59</v>
      </c>
      <c r="X28" s="9" t="s">
        <v>59</v>
      </c>
      <c r="Y28" s="9" t="s">
        <v>59</v>
      </c>
      <c r="Z28" s="9" t="s">
        <v>59</v>
      </c>
      <c r="AA28" s="9" t="s">
        <v>59</v>
      </c>
      <c r="AB28" s="9" t="s">
        <v>59</v>
      </c>
      <c r="AC28" s="9" t="s">
        <v>28</v>
      </c>
      <c r="AD28" s="9" t="s">
        <v>28</v>
      </c>
      <c r="AE28" s="9" t="s">
        <v>28</v>
      </c>
      <c r="AF28" s="9" t="s">
        <v>28</v>
      </c>
      <c r="AG28" s="9" t="s">
        <v>28</v>
      </c>
      <c r="AH28" s="9" t="s">
        <v>28</v>
      </c>
      <c r="AI28" s="9" t="s">
        <v>28</v>
      </c>
      <c r="AJ28" s="9" t="s">
        <v>28</v>
      </c>
      <c r="AK28" s="9" t="s">
        <v>28</v>
      </c>
      <c r="AL28" s="9" t="s">
        <v>28</v>
      </c>
      <c r="AM28" s="9" t="s">
        <v>28</v>
      </c>
      <c r="AN28" s="9" t="s">
        <v>28</v>
      </c>
      <c r="AO28" s="9" t="s">
        <v>28</v>
      </c>
      <c r="AP28" s="9" t="s">
        <v>28</v>
      </c>
      <c r="AQ28" s="9" t="s">
        <v>28</v>
      </c>
      <c r="AR28" s="9" t="s">
        <v>28</v>
      </c>
      <c r="AS28" s="9" t="s">
        <v>28</v>
      </c>
      <c r="AT28" s="9" t="s">
        <v>28</v>
      </c>
      <c r="AU28" s="9" t="s">
        <v>28</v>
      </c>
      <c r="AV28" s="9" t="s">
        <v>28</v>
      </c>
      <c r="AW28" s="9" t="s">
        <v>28</v>
      </c>
      <c r="AX28" s="9" t="s">
        <v>28</v>
      </c>
      <c r="AY28" s="9" t="s">
        <v>28</v>
      </c>
      <c r="AZ28" s="9" t="s">
        <v>28</v>
      </c>
      <c r="BA28" s="9" t="s">
        <v>28</v>
      </c>
      <c r="BB28" s="9" t="s">
        <v>28</v>
      </c>
      <c r="BC28" s="9" t="s">
        <v>28</v>
      </c>
      <c r="BD28" s="9" t="s">
        <v>28</v>
      </c>
      <c r="BE28" s="9" t="s">
        <v>28</v>
      </c>
      <c r="BF28" s="9" t="s">
        <v>28</v>
      </c>
      <c r="BG28" s="9" t="s">
        <v>28</v>
      </c>
      <c r="BH28" s="9" t="s">
        <v>28</v>
      </c>
      <c r="BI28" s="9" t="s">
        <v>28</v>
      </c>
      <c r="BJ28" s="9" t="s">
        <v>28</v>
      </c>
      <c r="BK28" s="9" t="s">
        <v>28</v>
      </c>
      <c r="BL28" s="9" t="s">
        <v>28</v>
      </c>
      <c r="BM28" s="9" t="s">
        <v>28</v>
      </c>
      <c r="BN28" s="9" t="s">
        <v>28</v>
      </c>
      <c r="BO28" s="9" t="s">
        <v>28</v>
      </c>
      <c r="BP28" s="9" t="s">
        <v>28</v>
      </c>
      <c r="BQ28" s="9" t="s">
        <v>28</v>
      </c>
      <c r="BR28" s="9" t="s">
        <v>28</v>
      </c>
      <c r="BS28" s="9" t="s">
        <v>28</v>
      </c>
      <c r="BT28" s="9" t="s">
        <v>28</v>
      </c>
      <c r="BU28" s="9" t="s">
        <v>28</v>
      </c>
      <c r="BV28" s="9" t="s">
        <v>28</v>
      </c>
      <c r="BW28" s="9" t="s">
        <v>28</v>
      </c>
      <c r="BX28" s="9" t="s">
        <v>28</v>
      </c>
      <c r="BY28" s="9" t="s">
        <v>28</v>
      </c>
      <c r="BZ28" s="9" t="s">
        <v>28</v>
      </c>
      <c r="CA28" s="9" t="s">
        <v>28</v>
      </c>
      <c r="CB28" s="9" t="s">
        <v>28</v>
      </c>
      <c r="CC28" s="9" t="s">
        <v>28</v>
      </c>
      <c r="CD28" s="9" t="s">
        <v>28</v>
      </c>
      <c r="CE28" s="9" t="s">
        <v>28</v>
      </c>
      <c r="CF28" s="9" t="s">
        <v>28</v>
      </c>
      <c r="CG28" s="9" t="s">
        <v>28</v>
      </c>
      <c r="CH28" s="9" t="s">
        <v>28</v>
      </c>
      <c r="CI28" s="9" t="s">
        <v>59</v>
      </c>
    </row>
    <row r="29" spans="1:87" x14ac:dyDescent="0.2">
      <c r="A29" s="3" t="s">
        <v>65</v>
      </c>
      <c r="B29" s="9" t="s">
        <v>59</v>
      </c>
      <c r="C29" s="9" t="s">
        <v>59</v>
      </c>
      <c r="D29" s="9" t="s">
        <v>59</v>
      </c>
      <c r="E29" s="9" t="s">
        <v>59</v>
      </c>
      <c r="F29" s="9" t="s">
        <v>59</v>
      </c>
      <c r="G29" s="9" t="s">
        <v>59</v>
      </c>
      <c r="H29" s="9" t="s">
        <v>59</v>
      </c>
      <c r="I29" s="9" t="s">
        <v>59</v>
      </c>
      <c r="J29" s="9" t="s">
        <v>59</v>
      </c>
      <c r="K29" s="9" t="s">
        <v>59</v>
      </c>
      <c r="L29" s="9" t="s">
        <v>59</v>
      </c>
      <c r="M29" s="9" t="s">
        <v>59</v>
      </c>
      <c r="N29" s="9" t="s">
        <v>59</v>
      </c>
      <c r="O29" s="9" t="s">
        <v>59</v>
      </c>
      <c r="P29" s="9" t="s">
        <v>59</v>
      </c>
      <c r="Q29" s="9" t="s">
        <v>59</v>
      </c>
      <c r="R29" s="9" t="s">
        <v>59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9" t="s">
        <v>59</v>
      </c>
      <c r="Y29" s="9" t="s">
        <v>59</v>
      </c>
      <c r="Z29" s="9" t="s">
        <v>59</v>
      </c>
      <c r="AA29" s="9" t="s">
        <v>59</v>
      </c>
      <c r="AB29" s="9" t="s">
        <v>59</v>
      </c>
      <c r="AC29" s="9" t="s">
        <v>28</v>
      </c>
      <c r="AD29" s="9" t="s">
        <v>28</v>
      </c>
      <c r="AE29" s="9" t="s">
        <v>28</v>
      </c>
      <c r="AF29" s="9" t="s">
        <v>28</v>
      </c>
      <c r="AG29" s="9" t="s">
        <v>28</v>
      </c>
      <c r="AH29" s="9" t="s">
        <v>28</v>
      </c>
      <c r="AI29" s="9" t="s">
        <v>28</v>
      </c>
      <c r="AJ29" s="9" t="s">
        <v>28</v>
      </c>
      <c r="AK29" s="9" t="s">
        <v>28</v>
      </c>
      <c r="AL29" s="9" t="s">
        <v>28</v>
      </c>
      <c r="AM29" s="9" t="s">
        <v>28</v>
      </c>
      <c r="AN29" s="9" t="s">
        <v>28</v>
      </c>
      <c r="AO29" s="9" t="s">
        <v>28</v>
      </c>
      <c r="AP29" s="9" t="s">
        <v>28</v>
      </c>
      <c r="AQ29" s="9" t="s">
        <v>28</v>
      </c>
      <c r="AR29" s="9" t="s">
        <v>28</v>
      </c>
      <c r="AS29" s="9" t="s">
        <v>28</v>
      </c>
      <c r="AT29" s="9" t="s">
        <v>28</v>
      </c>
      <c r="AU29" s="9" t="s">
        <v>28</v>
      </c>
      <c r="AV29" s="9" t="s">
        <v>28</v>
      </c>
      <c r="AW29" s="9" t="s">
        <v>28</v>
      </c>
      <c r="AX29" s="9" t="s">
        <v>28</v>
      </c>
      <c r="AY29" s="9" t="s">
        <v>28</v>
      </c>
      <c r="AZ29" s="9" t="s">
        <v>28</v>
      </c>
      <c r="BA29" s="9" t="s">
        <v>28</v>
      </c>
      <c r="BB29" s="9" t="s">
        <v>28</v>
      </c>
      <c r="BC29" s="9" t="s">
        <v>28</v>
      </c>
      <c r="BD29" s="9" t="s">
        <v>28</v>
      </c>
      <c r="BE29" s="9" t="s">
        <v>28</v>
      </c>
      <c r="BF29" s="9" t="s">
        <v>28</v>
      </c>
      <c r="BG29" s="9" t="s">
        <v>28</v>
      </c>
      <c r="BH29" s="9" t="s">
        <v>28</v>
      </c>
      <c r="BI29" s="9" t="s">
        <v>28</v>
      </c>
      <c r="BJ29" s="9" t="s">
        <v>28</v>
      </c>
      <c r="BK29" s="9" t="s">
        <v>28</v>
      </c>
      <c r="BL29" s="9" t="s">
        <v>28</v>
      </c>
      <c r="BM29" s="9" t="s">
        <v>28</v>
      </c>
      <c r="BN29" s="9" t="s">
        <v>28</v>
      </c>
      <c r="BO29" s="9" t="s">
        <v>28</v>
      </c>
      <c r="BP29" s="9" t="s">
        <v>28</v>
      </c>
      <c r="BQ29" s="9" t="s">
        <v>28</v>
      </c>
      <c r="BR29" s="9" t="s">
        <v>28</v>
      </c>
      <c r="BS29" s="9" t="s">
        <v>28</v>
      </c>
      <c r="BT29" s="9" t="s">
        <v>28</v>
      </c>
      <c r="BU29" s="9" t="s">
        <v>28</v>
      </c>
      <c r="BV29" s="9" t="s">
        <v>28</v>
      </c>
      <c r="BW29" s="9" t="s">
        <v>28</v>
      </c>
      <c r="BX29" s="9" t="s">
        <v>28</v>
      </c>
      <c r="BY29" s="9" t="s">
        <v>28</v>
      </c>
      <c r="BZ29" s="9" t="s">
        <v>28</v>
      </c>
      <c r="CA29" s="9" t="s">
        <v>28</v>
      </c>
      <c r="CB29" s="9" t="s">
        <v>28</v>
      </c>
      <c r="CC29" s="9" t="s">
        <v>28</v>
      </c>
      <c r="CD29" s="9" t="s">
        <v>28</v>
      </c>
      <c r="CE29" s="9" t="s">
        <v>28</v>
      </c>
      <c r="CF29" s="9" t="s">
        <v>28</v>
      </c>
      <c r="CG29" s="9" t="s">
        <v>28</v>
      </c>
      <c r="CH29" s="9" t="s">
        <v>28</v>
      </c>
      <c r="CI29" s="9" t="s">
        <v>59</v>
      </c>
    </row>
    <row r="30" spans="1:87" x14ac:dyDescent="0.2">
      <c r="A30" s="3" t="s">
        <v>66</v>
      </c>
      <c r="B30" s="9" t="s">
        <v>59</v>
      </c>
      <c r="C30" s="9" t="s">
        <v>59</v>
      </c>
      <c r="D30" s="9" t="s">
        <v>59</v>
      </c>
      <c r="E30" s="9" t="s">
        <v>59</v>
      </c>
      <c r="F30" s="9" t="s">
        <v>59</v>
      </c>
      <c r="G30" s="9" t="s">
        <v>59</v>
      </c>
      <c r="H30" s="9" t="s">
        <v>59</v>
      </c>
      <c r="I30" s="9" t="s">
        <v>59</v>
      </c>
      <c r="J30" s="9" t="s">
        <v>59</v>
      </c>
      <c r="K30" s="9" t="s">
        <v>59</v>
      </c>
      <c r="L30" s="9" t="s">
        <v>59</v>
      </c>
      <c r="M30" s="9" t="s">
        <v>59</v>
      </c>
      <c r="N30" s="9" t="s">
        <v>59</v>
      </c>
      <c r="O30" s="9" t="s">
        <v>59</v>
      </c>
      <c r="P30" s="9" t="s">
        <v>59</v>
      </c>
      <c r="Q30" s="9" t="s">
        <v>59</v>
      </c>
      <c r="R30" s="9" t="s">
        <v>59</v>
      </c>
      <c r="S30" s="9" t="s">
        <v>59</v>
      </c>
      <c r="T30" s="9" t="s">
        <v>59</v>
      </c>
      <c r="U30" s="9" t="s">
        <v>59</v>
      </c>
      <c r="V30" s="9" t="s">
        <v>59</v>
      </c>
      <c r="W30" s="9" t="s">
        <v>59</v>
      </c>
      <c r="X30" s="9" t="s">
        <v>59</v>
      </c>
      <c r="Y30" s="9" t="s">
        <v>59</v>
      </c>
      <c r="Z30" s="9" t="s">
        <v>59</v>
      </c>
      <c r="AA30" s="9" t="s">
        <v>59</v>
      </c>
      <c r="AB30" s="9" t="s">
        <v>59</v>
      </c>
      <c r="AC30" s="9" t="s">
        <v>28</v>
      </c>
      <c r="AD30" s="9" t="s">
        <v>28</v>
      </c>
      <c r="AE30" s="9" t="s">
        <v>28</v>
      </c>
      <c r="AF30" s="9" t="s">
        <v>28</v>
      </c>
      <c r="AG30" s="9" t="s">
        <v>28</v>
      </c>
      <c r="AH30" s="9" t="s">
        <v>28</v>
      </c>
      <c r="AI30" s="9" t="s">
        <v>28</v>
      </c>
      <c r="AJ30" s="9" t="s">
        <v>28</v>
      </c>
      <c r="AK30" s="9" t="s">
        <v>28</v>
      </c>
      <c r="AL30" s="9" t="s">
        <v>28</v>
      </c>
      <c r="AM30" s="9" t="s">
        <v>28</v>
      </c>
      <c r="AN30" s="9" t="s">
        <v>28</v>
      </c>
      <c r="AO30" s="9" t="s">
        <v>28</v>
      </c>
      <c r="AP30" s="9" t="s">
        <v>28</v>
      </c>
      <c r="AQ30" s="9" t="s">
        <v>28</v>
      </c>
      <c r="AR30" s="9" t="s">
        <v>28</v>
      </c>
      <c r="AS30" s="9" t="s">
        <v>28</v>
      </c>
      <c r="AT30" s="9" t="s">
        <v>28</v>
      </c>
      <c r="AU30" s="9" t="s">
        <v>28</v>
      </c>
      <c r="AV30" s="9" t="s">
        <v>28</v>
      </c>
      <c r="AW30" s="9" t="s">
        <v>28</v>
      </c>
      <c r="AX30" s="9" t="s">
        <v>28</v>
      </c>
      <c r="AY30" s="9" t="s">
        <v>28</v>
      </c>
      <c r="AZ30" s="9" t="s">
        <v>28</v>
      </c>
      <c r="BA30" s="9" t="s">
        <v>28</v>
      </c>
      <c r="BB30" s="9" t="s">
        <v>28</v>
      </c>
      <c r="BC30" s="9" t="s">
        <v>28</v>
      </c>
      <c r="BD30" s="9" t="s">
        <v>28</v>
      </c>
      <c r="BE30" s="9" t="s">
        <v>28</v>
      </c>
      <c r="BF30" s="9" t="s">
        <v>28</v>
      </c>
      <c r="BG30" s="9" t="s">
        <v>28</v>
      </c>
      <c r="BH30" s="9" t="s">
        <v>28</v>
      </c>
      <c r="BI30" s="9" t="s">
        <v>28</v>
      </c>
      <c r="BJ30" s="9" t="s">
        <v>28</v>
      </c>
      <c r="BK30" s="9" t="s">
        <v>28</v>
      </c>
      <c r="BL30" s="9" t="s">
        <v>28</v>
      </c>
      <c r="BM30" s="9" t="s">
        <v>28</v>
      </c>
      <c r="BN30" s="9" t="s">
        <v>28</v>
      </c>
      <c r="BO30" s="9" t="s">
        <v>28</v>
      </c>
      <c r="BP30" s="9" t="s">
        <v>28</v>
      </c>
      <c r="BQ30" s="9" t="s">
        <v>28</v>
      </c>
      <c r="BR30" s="9" t="s">
        <v>28</v>
      </c>
      <c r="BS30" s="9" t="s">
        <v>28</v>
      </c>
      <c r="BT30" s="9" t="s">
        <v>28</v>
      </c>
      <c r="BU30" s="9" t="s">
        <v>28</v>
      </c>
      <c r="BV30" s="9" t="s">
        <v>28</v>
      </c>
      <c r="BW30" s="9" t="s">
        <v>28</v>
      </c>
      <c r="BX30" s="9" t="s">
        <v>28</v>
      </c>
      <c r="BY30" s="9" t="s">
        <v>28</v>
      </c>
      <c r="BZ30" s="9" t="s">
        <v>28</v>
      </c>
      <c r="CA30" s="9" t="s">
        <v>28</v>
      </c>
      <c r="CB30" s="9" t="s">
        <v>28</v>
      </c>
      <c r="CC30" s="9" t="s">
        <v>28</v>
      </c>
      <c r="CD30" s="9" t="s">
        <v>28</v>
      </c>
      <c r="CE30" s="9" t="s">
        <v>28</v>
      </c>
      <c r="CF30" s="9" t="s">
        <v>28</v>
      </c>
      <c r="CG30" s="9" t="s">
        <v>28</v>
      </c>
      <c r="CH30" s="9" t="s">
        <v>28</v>
      </c>
      <c r="CI30" s="9" t="s">
        <v>28</v>
      </c>
    </row>
    <row r="31" spans="1:87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  <c r="Y31" s="9" t="s">
        <v>59</v>
      </c>
      <c r="Z31" s="9" t="s">
        <v>59</v>
      </c>
      <c r="AA31" s="9" t="s">
        <v>59</v>
      </c>
      <c r="AB31" s="9" t="s">
        <v>59</v>
      </c>
      <c r="AC31" s="9" t="s">
        <v>59</v>
      </c>
      <c r="AD31" s="9" t="s">
        <v>59</v>
      </c>
      <c r="AE31" s="9" t="s">
        <v>59</v>
      </c>
      <c r="AF31" s="9" t="s">
        <v>59</v>
      </c>
      <c r="AG31" s="9" t="s">
        <v>59</v>
      </c>
      <c r="AH31" s="9" t="s">
        <v>59</v>
      </c>
      <c r="AI31" s="9" t="s">
        <v>59</v>
      </c>
      <c r="AJ31" s="9" t="s">
        <v>59</v>
      </c>
      <c r="AK31" s="9" t="s">
        <v>59</v>
      </c>
      <c r="AL31" s="9" t="s">
        <v>59</v>
      </c>
      <c r="AM31" s="9" t="s">
        <v>59</v>
      </c>
      <c r="AN31" s="9" t="s">
        <v>59</v>
      </c>
      <c r="AO31" s="9" t="s">
        <v>59</v>
      </c>
      <c r="AP31" s="9" t="s">
        <v>59</v>
      </c>
      <c r="AQ31" s="9" t="s">
        <v>59</v>
      </c>
      <c r="AR31" s="9" t="s">
        <v>59</v>
      </c>
      <c r="AS31" s="9" t="s">
        <v>59</v>
      </c>
      <c r="AT31" s="9" t="s">
        <v>59</v>
      </c>
      <c r="AU31" s="9" t="s">
        <v>59</v>
      </c>
      <c r="AV31" s="9" t="s">
        <v>59</v>
      </c>
      <c r="AW31" s="9" t="s">
        <v>59</v>
      </c>
      <c r="AX31" s="9" t="s">
        <v>59</v>
      </c>
      <c r="AY31" s="9" t="s">
        <v>59</v>
      </c>
      <c r="AZ31" s="9" t="s">
        <v>59</v>
      </c>
      <c r="BA31" s="9" t="s">
        <v>59</v>
      </c>
      <c r="BB31" s="9" t="s">
        <v>59</v>
      </c>
      <c r="BC31" s="9" t="s">
        <v>59</v>
      </c>
      <c r="BD31" s="9" t="s">
        <v>59</v>
      </c>
      <c r="BE31" s="9" t="s">
        <v>59</v>
      </c>
      <c r="BF31" s="9" t="s">
        <v>59</v>
      </c>
      <c r="BG31" s="9" t="s">
        <v>59</v>
      </c>
      <c r="BH31" s="9" t="s">
        <v>59</v>
      </c>
      <c r="BI31" s="9" t="s">
        <v>59</v>
      </c>
      <c r="BJ31" s="9" t="s">
        <v>59</v>
      </c>
      <c r="BK31" s="9" t="s">
        <v>59</v>
      </c>
      <c r="BL31" s="9" t="s">
        <v>59</v>
      </c>
      <c r="BM31" s="9" t="s">
        <v>59</v>
      </c>
      <c r="BN31" s="9" t="s">
        <v>59</v>
      </c>
      <c r="BO31" s="9" t="s">
        <v>59</v>
      </c>
      <c r="BP31" s="9" t="s">
        <v>59</v>
      </c>
      <c r="BQ31" s="9" t="s">
        <v>59</v>
      </c>
      <c r="BR31" s="9" t="s">
        <v>59</v>
      </c>
      <c r="BS31" s="9" t="s">
        <v>59</v>
      </c>
      <c r="BT31" s="9" t="s">
        <v>59</v>
      </c>
      <c r="BU31" s="9" t="s">
        <v>59</v>
      </c>
      <c r="BV31" s="9" t="s">
        <v>59</v>
      </c>
      <c r="BW31" s="9" t="s">
        <v>59</v>
      </c>
      <c r="BX31" s="9" t="s">
        <v>59</v>
      </c>
      <c r="BY31" s="9" t="s">
        <v>59</v>
      </c>
      <c r="BZ31" s="9" t="s">
        <v>59</v>
      </c>
      <c r="CA31" s="9" t="s">
        <v>59</v>
      </c>
      <c r="CB31" s="9" t="s">
        <v>59</v>
      </c>
      <c r="CC31" s="9" t="s">
        <v>59</v>
      </c>
      <c r="CD31" s="9" t="s">
        <v>59</v>
      </c>
      <c r="CE31" s="9" t="s">
        <v>59</v>
      </c>
      <c r="CF31" s="9" t="s">
        <v>28</v>
      </c>
      <c r="CG31" s="9" t="s">
        <v>28</v>
      </c>
      <c r="CH31" s="9" t="s">
        <v>28</v>
      </c>
      <c r="CI31" s="9" t="s">
        <v>59</v>
      </c>
    </row>
    <row r="32" spans="1:87" x14ac:dyDescent="0.2">
      <c r="A32" s="3" t="s">
        <v>45</v>
      </c>
      <c r="B32" s="9" t="s">
        <v>59</v>
      </c>
      <c r="C32" s="9" t="s">
        <v>59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W32" s="9" t="s">
        <v>59</v>
      </c>
      <c r="X32" s="9" t="s">
        <v>59</v>
      </c>
      <c r="Y32" s="9" t="s">
        <v>59</v>
      </c>
      <c r="Z32" s="9" t="s">
        <v>59</v>
      </c>
      <c r="AA32" s="9" t="s">
        <v>59</v>
      </c>
      <c r="AB32" s="9" t="s">
        <v>59</v>
      </c>
      <c r="AC32" s="9" t="s">
        <v>59</v>
      </c>
      <c r="AD32" s="9" t="s">
        <v>59</v>
      </c>
      <c r="AE32" s="9" t="s">
        <v>28</v>
      </c>
      <c r="AF32" s="9" t="s">
        <v>28</v>
      </c>
      <c r="AG32" s="9" t="s">
        <v>28</v>
      </c>
      <c r="AH32" s="9" t="s">
        <v>28</v>
      </c>
      <c r="AI32" s="9" t="s">
        <v>28</v>
      </c>
      <c r="AJ32" s="9" t="s">
        <v>28</v>
      </c>
      <c r="AK32" s="9" t="s">
        <v>28</v>
      </c>
      <c r="AL32" s="9" t="s">
        <v>28</v>
      </c>
      <c r="AM32" s="9" t="s">
        <v>28</v>
      </c>
      <c r="AN32" s="9" t="s">
        <v>28</v>
      </c>
      <c r="AO32" s="9" t="s">
        <v>28</v>
      </c>
      <c r="AP32" s="9" t="s">
        <v>28</v>
      </c>
      <c r="AQ32" s="9" t="s">
        <v>28</v>
      </c>
      <c r="AR32" s="9" t="s">
        <v>28</v>
      </c>
      <c r="AS32" s="9" t="s">
        <v>28</v>
      </c>
      <c r="AT32" s="9" t="s">
        <v>28</v>
      </c>
      <c r="AU32" s="9" t="s">
        <v>28</v>
      </c>
      <c r="AV32" s="9" t="s">
        <v>28</v>
      </c>
      <c r="AW32" s="9" t="s">
        <v>28</v>
      </c>
      <c r="AX32" s="9" t="s">
        <v>59</v>
      </c>
      <c r="AY32" s="9" t="s">
        <v>59</v>
      </c>
      <c r="AZ32" s="9" t="s">
        <v>59</v>
      </c>
      <c r="BA32" s="9" t="s">
        <v>59</v>
      </c>
      <c r="BB32" s="9" t="s">
        <v>59</v>
      </c>
      <c r="BC32" s="9" t="s">
        <v>59</v>
      </c>
      <c r="BD32" s="9" t="s">
        <v>59</v>
      </c>
      <c r="BE32" s="9" t="s">
        <v>28</v>
      </c>
      <c r="BF32" s="9" t="s">
        <v>28</v>
      </c>
      <c r="BG32" s="9" t="s">
        <v>28</v>
      </c>
      <c r="BH32" s="9" t="s">
        <v>28</v>
      </c>
      <c r="BI32" s="9" t="s">
        <v>28</v>
      </c>
      <c r="BJ32" s="9" t="s">
        <v>28</v>
      </c>
      <c r="BK32" s="9" t="s">
        <v>28</v>
      </c>
      <c r="BL32" s="9" t="s">
        <v>28</v>
      </c>
      <c r="BM32" s="9" t="s">
        <v>28</v>
      </c>
      <c r="BN32" s="9" t="s">
        <v>28</v>
      </c>
      <c r="BO32" s="9" t="s">
        <v>28</v>
      </c>
      <c r="BP32" s="9" t="s">
        <v>28</v>
      </c>
      <c r="BQ32" s="9" t="s">
        <v>28</v>
      </c>
      <c r="BR32" s="9" t="s">
        <v>28</v>
      </c>
      <c r="BS32" s="9" t="s">
        <v>28</v>
      </c>
      <c r="BT32" s="9" t="s">
        <v>28</v>
      </c>
      <c r="BU32" s="9" t="s">
        <v>28</v>
      </c>
      <c r="BV32" s="9" t="s">
        <v>28</v>
      </c>
      <c r="BW32" s="9" t="s">
        <v>28</v>
      </c>
      <c r="BX32" s="9" t="s">
        <v>28</v>
      </c>
      <c r="BY32" s="9" t="s">
        <v>28</v>
      </c>
      <c r="BZ32" s="9" t="s">
        <v>28</v>
      </c>
      <c r="CA32" s="9" t="s">
        <v>28</v>
      </c>
      <c r="CB32" s="9" t="s">
        <v>28</v>
      </c>
      <c r="CC32" s="9" t="s">
        <v>28</v>
      </c>
      <c r="CD32" s="9" t="s">
        <v>28</v>
      </c>
      <c r="CE32" s="9" t="s">
        <v>28</v>
      </c>
      <c r="CF32" s="9" t="s">
        <v>28</v>
      </c>
      <c r="CG32" s="9" t="s">
        <v>28</v>
      </c>
      <c r="CH32" s="9" t="s">
        <v>28</v>
      </c>
      <c r="CI32" s="9" t="s">
        <v>59</v>
      </c>
    </row>
    <row r="33" spans="1:87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59</v>
      </c>
      <c r="U33" s="9" t="s">
        <v>59</v>
      </c>
      <c r="V33" s="9" t="s">
        <v>59</v>
      </c>
      <c r="W33" s="9" t="s">
        <v>59</v>
      </c>
      <c r="X33" s="9" t="s">
        <v>59</v>
      </c>
      <c r="Y33" s="9" t="s">
        <v>59</v>
      </c>
      <c r="Z33" s="9" t="s">
        <v>59</v>
      </c>
      <c r="AA33" s="9" t="s">
        <v>59</v>
      </c>
      <c r="AB33" s="9" t="s">
        <v>59</v>
      </c>
      <c r="AC33" s="9" t="s">
        <v>59</v>
      </c>
      <c r="AD33" s="9" t="s">
        <v>59</v>
      </c>
      <c r="AE33" s="9" t="s">
        <v>28</v>
      </c>
      <c r="AF33" s="9" t="s">
        <v>28</v>
      </c>
      <c r="AG33" s="9" t="s">
        <v>28</v>
      </c>
      <c r="AH33" s="9" t="s">
        <v>28</v>
      </c>
      <c r="AI33" s="9" t="s">
        <v>28</v>
      </c>
      <c r="AJ33" s="9" t="s">
        <v>28</v>
      </c>
      <c r="AK33" s="9" t="s">
        <v>28</v>
      </c>
      <c r="AL33" s="9" t="s">
        <v>28</v>
      </c>
      <c r="AM33" s="9" t="s">
        <v>28</v>
      </c>
      <c r="AN33" s="9" t="s">
        <v>28</v>
      </c>
      <c r="AO33" s="9" t="s">
        <v>28</v>
      </c>
      <c r="AP33" s="9" t="s">
        <v>28</v>
      </c>
      <c r="AQ33" s="9" t="s">
        <v>28</v>
      </c>
      <c r="AR33" s="9" t="s">
        <v>28</v>
      </c>
      <c r="AS33" s="9" t="s">
        <v>28</v>
      </c>
      <c r="AT33" s="9" t="s">
        <v>28</v>
      </c>
      <c r="AU33" s="9" t="s">
        <v>28</v>
      </c>
      <c r="AV33" s="9" t="s">
        <v>28</v>
      </c>
      <c r="AW33" s="9" t="s">
        <v>28</v>
      </c>
      <c r="AX33" s="9" t="s">
        <v>28</v>
      </c>
      <c r="AY33" s="9" t="s">
        <v>59</v>
      </c>
      <c r="AZ33" s="9" t="s">
        <v>59</v>
      </c>
      <c r="BA33" s="9" t="s">
        <v>28</v>
      </c>
      <c r="BB33" s="9" t="s">
        <v>59</v>
      </c>
      <c r="BC33" s="9" t="s">
        <v>59</v>
      </c>
      <c r="BD33" s="9" t="s">
        <v>59</v>
      </c>
      <c r="BE33" s="9" t="s">
        <v>28</v>
      </c>
      <c r="BF33" s="9" t="s">
        <v>28</v>
      </c>
      <c r="BG33" s="9" t="s">
        <v>28</v>
      </c>
      <c r="BH33" s="9" t="s">
        <v>28</v>
      </c>
      <c r="BI33" s="9" t="s">
        <v>28</v>
      </c>
      <c r="BJ33" s="9" t="s">
        <v>28</v>
      </c>
      <c r="BK33" s="9" t="s">
        <v>28</v>
      </c>
      <c r="BL33" s="9" t="s">
        <v>28</v>
      </c>
      <c r="BM33" s="9" t="s">
        <v>28</v>
      </c>
      <c r="BN33" s="9" t="s">
        <v>28</v>
      </c>
      <c r="BO33" s="9" t="s">
        <v>28</v>
      </c>
      <c r="BP33" s="9" t="s">
        <v>28</v>
      </c>
      <c r="BQ33" s="9" t="s">
        <v>28</v>
      </c>
      <c r="BR33" s="9" t="s">
        <v>28</v>
      </c>
      <c r="BS33" s="9" t="s">
        <v>28</v>
      </c>
      <c r="BT33" s="9" t="s">
        <v>28</v>
      </c>
      <c r="BU33" s="9" t="s">
        <v>28</v>
      </c>
      <c r="BV33" s="9" t="s">
        <v>28</v>
      </c>
      <c r="BW33" s="9" t="s">
        <v>28</v>
      </c>
      <c r="BX33" s="9" t="s">
        <v>28</v>
      </c>
      <c r="BY33" s="9" t="s">
        <v>28</v>
      </c>
      <c r="BZ33" s="9" t="s">
        <v>28</v>
      </c>
      <c r="CA33" s="9" t="s">
        <v>28</v>
      </c>
      <c r="CB33" s="9" t="s">
        <v>28</v>
      </c>
      <c r="CC33" s="9" t="s">
        <v>28</v>
      </c>
      <c r="CD33" s="9" t="s">
        <v>28</v>
      </c>
      <c r="CE33" s="9" t="s">
        <v>28</v>
      </c>
      <c r="CF33" s="9" t="s">
        <v>28</v>
      </c>
      <c r="CG33" s="9" t="s">
        <v>28</v>
      </c>
      <c r="CH33" s="9" t="s">
        <v>28</v>
      </c>
      <c r="CI33" s="9" t="s">
        <v>59</v>
      </c>
    </row>
    <row r="34" spans="1:87" x14ac:dyDescent="0.2">
      <c r="A34" s="3" t="s">
        <v>47</v>
      </c>
      <c r="B34" s="9" t="s">
        <v>59</v>
      </c>
      <c r="C34" s="9" t="s">
        <v>59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59</v>
      </c>
      <c r="L34" s="9" t="s">
        <v>59</v>
      </c>
      <c r="M34" s="9" t="s">
        <v>59</v>
      </c>
      <c r="N34" s="9" t="s">
        <v>59</v>
      </c>
      <c r="O34" s="9" t="s">
        <v>59</v>
      </c>
      <c r="P34" s="9" t="s">
        <v>59</v>
      </c>
      <c r="Q34" s="9" t="s">
        <v>59</v>
      </c>
      <c r="R34" s="9" t="s">
        <v>59</v>
      </c>
      <c r="S34" s="9" t="s">
        <v>59</v>
      </c>
      <c r="T34" s="9" t="s">
        <v>59</v>
      </c>
      <c r="U34" s="9" t="s">
        <v>59</v>
      </c>
      <c r="V34" s="9" t="s">
        <v>59</v>
      </c>
      <c r="W34" s="9" t="s">
        <v>59</v>
      </c>
      <c r="X34" s="9" t="s">
        <v>59</v>
      </c>
      <c r="Y34" s="9" t="s">
        <v>59</v>
      </c>
      <c r="Z34" s="9" t="s">
        <v>59</v>
      </c>
      <c r="AA34" s="9" t="s">
        <v>59</v>
      </c>
      <c r="AB34" s="9" t="s">
        <v>59</v>
      </c>
      <c r="AC34" s="9" t="s">
        <v>59</v>
      </c>
      <c r="AD34" s="9" t="s">
        <v>59</v>
      </c>
      <c r="AE34" s="9" t="s">
        <v>28</v>
      </c>
      <c r="AF34" s="9" t="s">
        <v>28</v>
      </c>
      <c r="AG34" s="9" t="s">
        <v>28</v>
      </c>
      <c r="AH34" s="9" t="s">
        <v>28</v>
      </c>
      <c r="AI34" s="9" t="s">
        <v>28</v>
      </c>
      <c r="AJ34" s="9" t="s">
        <v>28</v>
      </c>
      <c r="AK34" s="9" t="s">
        <v>28</v>
      </c>
      <c r="AL34" s="9" t="s">
        <v>28</v>
      </c>
      <c r="AM34" s="9" t="s">
        <v>28</v>
      </c>
      <c r="AN34" s="9" t="s">
        <v>28</v>
      </c>
      <c r="AO34" s="9" t="s">
        <v>28</v>
      </c>
      <c r="AP34" s="9" t="s">
        <v>28</v>
      </c>
      <c r="AQ34" s="9" t="s">
        <v>28</v>
      </c>
      <c r="AR34" s="9" t="s">
        <v>28</v>
      </c>
      <c r="AS34" s="9" t="s">
        <v>28</v>
      </c>
      <c r="AT34" s="9" t="s">
        <v>28</v>
      </c>
      <c r="AU34" s="9" t="s">
        <v>28</v>
      </c>
      <c r="AV34" s="9" t="s">
        <v>28</v>
      </c>
      <c r="AW34" s="9" t="s">
        <v>28</v>
      </c>
      <c r="AX34" s="9" t="s">
        <v>28</v>
      </c>
      <c r="AY34" s="9" t="s">
        <v>59</v>
      </c>
      <c r="AZ34" s="9" t="s">
        <v>28</v>
      </c>
      <c r="BA34" s="9" t="s">
        <v>28</v>
      </c>
      <c r="BB34" s="9" t="s">
        <v>59</v>
      </c>
      <c r="BC34" s="9" t="s">
        <v>59</v>
      </c>
      <c r="BD34" s="9" t="s">
        <v>59</v>
      </c>
      <c r="BE34" s="9" t="s">
        <v>28</v>
      </c>
      <c r="BF34" s="9" t="s">
        <v>28</v>
      </c>
      <c r="BG34" s="9" t="s">
        <v>28</v>
      </c>
      <c r="BH34" s="9" t="s">
        <v>28</v>
      </c>
      <c r="BI34" s="9" t="s">
        <v>28</v>
      </c>
      <c r="BJ34" s="9" t="s">
        <v>28</v>
      </c>
      <c r="BK34" s="9" t="s">
        <v>28</v>
      </c>
      <c r="BL34" s="9" t="s">
        <v>28</v>
      </c>
      <c r="BM34" s="9" t="s">
        <v>28</v>
      </c>
      <c r="BN34" s="9" t="s">
        <v>28</v>
      </c>
      <c r="BO34" s="9" t="s">
        <v>28</v>
      </c>
      <c r="BP34" s="9" t="s">
        <v>28</v>
      </c>
      <c r="BQ34" s="9" t="s">
        <v>28</v>
      </c>
      <c r="BR34" s="9" t="s">
        <v>28</v>
      </c>
      <c r="BS34" s="9" t="s">
        <v>28</v>
      </c>
      <c r="BT34" s="9" t="s">
        <v>28</v>
      </c>
      <c r="BU34" s="9" t="s">
        <v>28</v>
      </c>
      <c r="BV34" s="9" t="s">
        <v>28</v>
      </c>
      <c r="BW34" s="9" t="s">
        <v>28</v>
      </c>
      <c r="BX34" s="9" t="s">
        <v>28</v>
      </c>
      <c r="BY34" s="9" t="s">
        <v>28</v>
      </c>
      <c r="BZ34" s="9" t="s">
        <v>28</v>
      </c>
      <c r="CA34" s="9" t="s">
        <v>28</v>
      </c>
      <c r="CB34" s="9" t="s">
        <v>28</v>
      </c>
      <c r="CC34" s="9" t="s">
        <v>28</v>
      </c>
      <c r="CD34" s="9" t="s">
        <v>28</v>
      </c>
      <c r="CE34" s="9" t="s">
        <v>28</v>
      </c>
      <c r="CF34" s="9" t="s">
        <v>28</v>
      </c>
      <c r="CG34" s="9" t="s">
        <v>28</v>
      </c>
      <c r="CH34" s="9" t="s">
        <v>28</v>
      </c>
      <c r="CI34" s="9" t="s">
        <v>59</v>
      </c>
    </row>
    <row r="37" spans="1:87" x14ac:dyDescent="0.2">
      <c r="A37" s="5" t="s">
        <v>126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5"/>
      <c r="U37" s="5"/>
    </row>
  </sheetData>
  <sheetProtection formatCells="0" formatColumns="0" formatRows="0" insertColumns="0" insertRows="0" insertHyperlinks="0" deleteColumns="0" deleteRows="0"/>
  <mergeCells count="3">
    <mergeCell ref="A2:X2"/>
    <mergeCell ref="A3:AA3"/>
    <mergeCell ref="A1:CI1"/>
  </mergeCells>
  <hyperlinks>
    <hyperlink ref="T5" r:id="rId1" xr:uid="{00000000-0004-0000-0C00-000000000000}"/>
    <hyperlink ref="V5" r:id="rId2" xr:uid="{00000000-0004-0000-0C00-000001000000}"/>
    <hyperlink ref="W5" r:id="rId3" xr:uid="{00000000-0004-0000-0C00-000002000000}"/>
    <hyperlink ref="X5" r:id="rId4" xr:uid="{00000000-0004-0000-0C00-000003000000}"/>
    <hyperlink ref="U5" r:id="rId5" xr:uid="{00000000-0004-0000-0C00-000004000000}"/>
    <hyperlink ref="Y5" r:id="rId6" xr:uid="{00000000-0004-0000-0C00-000005000000}"/>
    <hyperlink ref="Z5" r:id="rId7" xr:uid="{00000000-0004-0000-0C00-000006000000}"/>
    <hyperlink ref="AA5" r:id="rId8" xr:uid="{00000000-0004-0000-0C00-000007000000}"/>
    <hyperlink ref="AB5" r:id="rId9" xr:uid="{00000000-0004-0000-0C00-000008000000}"/>
    <hyperlink ref="A37" r:id="rId10" display="© Commonwealth of Australia 2011" xr:uid="{00000000-0004-0000-0C00-000009000000}"/>
    <hyperlink ref="AK5" r:id="rId11" xr:uid="{00000000-0004-0000-0C00-00000A000000}"/>
    <hyperlink ref="AL5" r:id="rId12" xr:uid="{00000000-0004-0000-0C00-00000B000000}"/>
    <hyperlink ref="AX5" r:id="rId13" xr:uid="{00000000-0004-0000-0C00-00000C000000}"/>
    <hyperlink ref="BG5" r:id="rId14" xr:uid="{00000000-0004-0000-0C00-00000D000000}"/>
    <hyperlink ref="B5" r:id="rId15" xr:uid="{00000000-0004-0000-0C00-00000E000000}"/>
    <hyperlink ref="C5" r:id="rId16" xr:uid="{00000000-0004-0000-0C00-00000F000000}"/>
    <hyperlink ref="D5" r:id="rId17" xr:uid="{00000000-0004-0000-0C00-000010000000}"/>
    <hyperlink ref="E5" r:id="rId18" xr:uid="{00000000-0004-0000-0C00-000011000000}"/>
    <hyperlink ref="F5" r:id="rId19" xr:uid="{00000000-0004-0000-0C00-000012000000}"/>
    <hyperlink ref="G5" r:id="rId20" xr:uid="{00000000-0004-0000-0C00-000013000000}"/>
    <hyperlink ref="H5" r:id="rId21" xr:uid="{00000000-0004-0000-0C00-000014000000}"/>
    <hyperlink ref="I5" r:id="rId22" xr:uid="{00000000-0004-0000-0C00-000015000000}"/>
    <hyperlink ref="J5" r:id="rId23" xr:uid="{00000000-0004-0000-0C00-000016000000}"/>
    <hyperlink ref="CH5" r:id="rId24" display="Migration Australia 2016-17- State and Territoty Composition of Country of Birth " xr:uid="{00000000-0004-0000-0C00-000017000000}"/>
    <hyperlink ref="CG5" r:id="rId25" xr:uid="{00000000-0004-0000-0C00-000018000000}"/>
    <hyperlink ref="CF5" r:id="rId26" xr:uid="{00000000-0004-0000-0C00-000019000000}"/>
    <hyperlink ref="BA5" r:id="rId27" xr:uid="{00000000-0004-0000-0C00-00001A000000}"/>
    <hyperlink ref="AZ5" r:id="rId28" xr:uid="{00000000-0004-0000-0C00-00001B000000}"/>
    <hyperlink ref="BW5" r:id="rId29" xr:uid="{00000000-0004-0000-0C00-00001C000000}"/>
    <hyperlink ref="BF5" r:id="rId30" xr:uid="{00000000-0004-0000-0C00-00001D000000}"/>
    <hyperlink ref="K5" r:id="rId31" display="Insights from the Australian Census and Temporary Entrants Integrated Dataset 2016 Datacube - Australia" xr:uid="{00000000-0004-0000-0C00-00001E000000}"/>
    <hyperlink ref="L5" r:id="rId32" display="Insights from the Australian Census and Temporary Entrants Integrated Dataset 2016 Datacube - Australian Capital Territory" xr:uid="{00000000-0004-0000-0C00-00001F000000}"/>
    <hyperlink ref="M5" r:id="rId33" display="Insights from the Australian Census and Temporary Entrants Integrated Dataset 2016 Datacube - New South Wales" xr:uid="{00000000-0004-0000-0C00-000020000000}"/>
    <hyperlink ref="N5" r:id="rId34" display="Insights from the Australian Census and Temporary Entrants Integrated Dataset 2016 Datacube - Northern Territory" xr:uid="{00000000-0004-0000-0C00-000021000000}"/>
    <hyperlink ref="O5" r:id="rId35" display="Insights from the Australian Census and Temporary Entrants Integrated Dataset 2016 Datacube - Queensland " xr:uid="{00000000-0004-0000-0C00-000022000000}"/>
    <hyperlink ref="P5" r:id="rId36" display="Insights from the Australian Census and Temporary Entrants Integrated Dataset 2016 Datacube - South Australia" xr:uid="{00000000-0004-0000-0C00-000023000000}"/>
    <hyperlink ref="Q5" r:id="rId37" display="Insights from the Australian Census and Temporary Entrants Integrated Dataset 2016 Datacube - Tasmania " xr:uid="{00000000-0004-0000-0C00-000024000000}"/>
    <hyperlink ref="R5" r:id="rId38" display="Insights from the Australian Census and Temporary Entrants Integrated Dataset 2016 Datacube - Victoria " xr:uid="{00000000-0004-0000-0C00-000025000000}"/>
    <hyperlink ref="S5" r:id="rId39" xr:uid="{00000000-0004-0000-0C00-000026000000}"/>
    <hyperlink ref="BV5" r:id="rId40" xr:uid="{00000000-0004-0000-0C00-000027000000}"/>
    <hyperlink ref="BE5" r:id="rId41" xr:uid="{088E904B-C263-4890-8BCD-97AD79BCD2F9}"/>
    <hyperlink ref="BU5" r:id="rId42" display="Marriages and Divorces 2018" xr:uid="{F24703E2-AC2C-4024-8C70-2A19DB82DCC4}"/>
  </hyperlinks>
  <pageMargins left="0.78740157480314965" right="0.78740157480314965" top="1.0236220472440944" bottom="1.0236220472440944" header="0.78740157480314965" footer="0.78740157480314965"/>
  <pageSetup paperSize="9" scale="72" fitToWidth="0" orientation="landscape" horizontalDpi="300" verticalDpi="300" r:id="rId43"/>
  <headerFooter alignWithMargins="0">
    <oddHeader>&amp;C&amp;A</oddHeader>
    <oddFooter>&amp;CPage &amp;P</oddFooter>
  </headerFooter>
  <colBreaks count="1" manualBreakCount="1">
    <brk id="36" max="36" man="1"/>
  </colBreak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70"/>
  <sheetViews>
    <sheetView zoomScaleNormal="100" workbookViewId="0">
      <pane xSplit="1" ySplit="6" topLeftCell="O7" activePane="bottomRight" state="frozen"/>
      <selection activeCell="A3" sqref="A3:C3"/>
      <selection pane="topRight" activeCell="A3" sqref="A3:C3"/>
      <selection pane="bottomLeft" activeCell="A3" sqref="A3:C3"/>
      <selection pane="bottomRight" sqref="A1:AD1"/>
    </sheetView>
  </sheetViews>
  <sheetFormatPr defaultColWidth="12.7109375" defaultRowHeight="12.75" x14ac:dyDescent="0.2"/>
  <cols>
    <col min="1" max="1" width="86.85546875" customWidth="1"/>
    <col min="2" max="5" width="10.5703125" bestFit="1" customWidth="1"/>
    <col min="6" max="8" width="10.42578125" bestFit="1" customWidth="1"/>
    <col min="9" max="10" width="10.5703125" bestFit="1" customWidth="1"/>
    <col min="11" max="11" width="10.85546875" bestFit="1" customWidth="1"/>
    <col min="12" max="13" width="9.42578125" bestFit="1" customWidth="1"/>
    <col min="14" max="14" width="10.5703125" bestFit="1" customWidth="1"/>
    <col min="15" max="15" width="11" bestFit="1" customWidth="1"/>
    <col min="16" max="16" width="10.42578125" bestFit="1" customWidth="1"/>
    <col min="17" max="17" width="10.28515625" bestFit="1" customWidth="1"/>
    <col min="18" max="18" width="10" bestFit="1" customWidth="1"/>
    <col min="19" max="19" width="10.140625" bestFit="1" customWidth="1"/>
    <col min="20" max="21" width="10.5703125" bestFit="1" customWidth="1"/>
    <col min="22" max="22" width="9.7109375" bestFit="1" customWidth="1"/>
    <col min="23" max="25" width="9.42578125" bestFit="1" customWidth="1"/>
    <col min="26" max="26" width="10.5703125" bestFit="1" customWidth="1"/>
    <col min="27" max="30" width="13.5703125" customWidth="1"/>
  </cols>
  <sheetData>
    <row r="1" spans="1:30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1:30" ht="22.7" customHeight="1" x14ac:dyDescent="0.25">
      <c r="A2" s="44" t="s">
        <v>124</v>
      </c>
      <c r="B2" s="44"/>
      <c r="C2" s="4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30" x14ac:dyDescent="0.2">
      <c r="A3" s="47" t="s">
        <v>139</v>
      </c>
      <c r="B3" s="47"/>
      <c r="C3" s="47"/>
      <c r="D3" s="4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0" ht="55.5" customHeight="1" x14ac:dyDescent="0.2">
      <c r="A4" s="17"/>
      <c r="B4" s="50" t="s">
        <v>93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22.7" customHeight="1" x14ac:dyDescent="0.2">
      <c r="B5" s="49" t="s">
        <v>79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9" customFormat="1" ht="67.5" x14ac:dyDescent="0.2">
      <c r="A6" s="20" t="s">
        <v>78</v>
      </c>
      <c r="B6" s="22" t="s">
        <v>85</v>
      </c>
      <c r="C6" s="22" t="s">
        <v>86</v>
      </c>
      <c r="D6" s="22" t="s">
        <v>87</v>
      </c>
      <c r="E6" s="22" t="s">
        <v>88</v>
      </c>
      <c r="F6" s="22" t="s">
        <v>89</v>
      </c>
      <c r="G6" s="22" t="s">
        <v>62</v>
      </c>
      <c r="H6" s="22" t="s">
        <v>63</v>
      </c>
      <c r="I6" s="22" t="s">
        <v>90</v>
      </c>
      <c r="J6" s="22" t="s">
        <v>76</v>
      </c>
      <c r="K6" s="22" t="s">
        <v>33</v>
      </c>
      <c r="L6" s="22" t="s">
        <v>34</v>
      </c>
      <c r="M6" s="22" t="s">
        <v>35</v>
      </c>
      <c r="N6" s="22" t="s">
        <v>60</v>
      </c>
      <c r="O6" s="22" t="s">
        <v>91</v>
      </c>
      <c r="P6" s="22" t="s">
        <v>37</v>
      </c>
      <c r="Q6" s="22" t="s">
        <v>38</v>
      </c>
      <c r="R6" s="22" t="s">
        <v>39</v>
      </c>
      <c r="S6" s="22" t="s">
        <v>64</v>
      </c>
      <c r="T6" s="22" t="s">
        <v>40</v>
      </c>
      <c r="U6" s="22" t="s">
        <v>77</v>
      </c>
      <c r="V6" s="22" t="s">
        <v>41</v>
      </c>
      <c r="W6" s="22" t="s">
        <v>42</v>
      </c>
      <c r="X6" s="22" t="s">
        <v>43</v>
      </c>
      <c r="Y6" s="22" t="s">
        <v>65</v>
      </c>
      <c r="Z6" s="22" t="s">
        <v>92</v>
      </c>
      <c r="AA6" s="22" t="s">
        <v>44</v>
      </c>
      <c r="AB6" s="22" t="s">
        <v>45</v>
      </c>
      <c r="AC6" s="22" t="s">
        <v>46</v>
      </c>
      <c r="AD6" s="22" t="s">
        <v>47</v>
      </c>
    </row>
    <row r="7" spans="1:30" x14ac:dyDescent="0.2">
      <c r="A7" s="11" t="str">
        <f>HYPERLINK("http://www.abs.gov.au/ausstats/subscriber.nsf/LookupAttach/3415.0Data+Cubes-29.06.112/$File/34150DS0019_2006_07_Adult_Learning_Migrants.xls","Adult Learning 2006")</f>
        <v>Adult Learning 2006</v>
      </c>
      <c r="B7" s="9" t="s">
        <v>59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59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  <c r="Y7" s="9" t="s">
        <v>28</v>
      </c>
      <c r="Z7" s="9" t="s">
        <v>28</v>
      </c>
      <c r="AA7" s="9" t="s">
        <v>59</v>
      </c>
      <c r="AB7" s="9" t="s">
        <v>59</v>
      </c>
      <c r="AC7" s="9" t="s">
        <v>59</v>
      </c>
      <c r="AD7" s="9" t="s">
        <v>28</v>
      </c>
    </row>
    <row r="8" spans="1:30" x14ac:dyDescent="0.2">
      <c r="A8" s="11" t="str">
        <f>HYPERLINK("http://www.abs.gov.au/ausstats/subscriber.nsf/LookupAttach/3415.0Data+Cubes-29.06.113/$File/34150DS0020_2006_ALLS_Migrants.xls","Adult Literacy and Life Skills 2006")</f>
        <v>Adult Literacy and Life Skills 2006</v>
      </c>
      <c r="B8" s="9" t="s">
        <v>59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59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59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  <c r="W8" s="9" t="s">
        <v>28</v>
      </c>
      <c r="X8" s="9" t="s">
        <v>28</v>
      </c>
      <c r="Y8" s="9" t="s">
        <v>28</v>
      </c>
      <c r="Z8" s="9" t="s">
        <v>28</v>
      </c>
      <c r="AA8" s="9" t="s">
        <v>59</v>
      </c>
      <c r="AB8" s="9" t="s">
        <v>28</v>
      </c>
      <c r="AC8" s="9" t="s">
        <v>59</v>
      </c>
      <c r="AD8" s="9" t="s">
        <v>28</v>
      </c>
    </row>
    <row r="9" spans="1:30" x14ac:dyDescent="0.2">
      <c r="A9" s="11" t="s">
        <v>112</v>
      </c>
      <c r="B9" s="9" t="s">
        <v>59</v>
      </c>
      <c r="C9" s="9" t="s">
        <v>59</v>
      </c>
      <c r="D9" s="9" t="s">
        <v>59</v>
      </c>
      <c r="E9" s="9" t="s">
        <v>28</v>
      </c>
      <c r="F9" s="9" t="s">
        <v>28</v>
      </c>
      <c r="G9" s="9" t="s">
        <v>28</v>
      </c>
      <c r="H9" s="9" t="s">
        <v>59</v>
      </c>
      <c r="I9" s="9" t="s">
        <v>28</v>
      </c>
      <c r="J9" s="9" t="s">
        <v>59</v>
      </c>
      <c r="K9" s="9" t="s">
        <v>28</v>
      </c>
      <c r="L9" s="9" t="s">
        <v>59</v>
      </c>
      <c r="M9" s="9" t="s">
        <v>28</v>
      </c>
      <c r="N9" s="9" t="s">
        <v>28</v>
      </c>
      <c r="O9" s="9" t="s">
        <v>59</v>
      </c>
      <c r="P9" s="9" t="s">
        <v>28</v>
      </c>
      <c r="Q9" s="9" t="s">
        <v>59</v>
      </c>
      <c r="R9" s="9" t="s">
        <v>28</v>
      </c>
      <c r="S9" s="9" t="s">
        <v>59</v>
      </c>
      <c r="T9" s="9" t="s">
        <v>59</v>
      </c>
      <c r="U9" s="9" t="s">
        <v>28</v>
      </c>
      <c r="V9" s="9" t="s">
        <v>59</v>
      </c>
      <c r="W9" s="9" t="s">
        <v>59</v>
      </c>
      <c r="X9" s="9" t="s">
        <v>59</v>
      </c>
      <c r="Y9" s="9" t="s">
        <v>59</v>
      </c>
      <c r="Z9" s="9" t="s">
        <v>59</v>
      </c>
      <c r="AA9" s="9" t="s">
        <v>59</v>
      </c>
      <c r="AB9" s="9" t="s">
        <v>59</v>
      </c>
      <c r="AC9" s="9" t="s">
        <v>59</v>
      </c>
      <c r="AD9" s="9" t="s">
        <v>59</v>
      </c>
    </row>
    <row r="10" spans="1:30" x14ac:dyDescent="0.2">
      <c r="A10" s="11" t="s">
        <v>113</v>
      </c>
      <c r="B10" s="9" t="s">
        <v>59</v>
      </c>
      <c r="C10" s="9" t="s">
        <v>59</v>
      </c>
      <c r="D10" s="9" t="s">
        <v>59</v>
      </c>
      <c r="E10" s="9" t="s">
        <v>28</v>
      </c>
      <c r="F10" s="9" t="s">
        <v>28</v>
      </c>
      <c r="G10" s="9" t="s">
        <v>28</v>
      </c>
      <c r="H10" s="9" t="s">
        <v>59</v>
      </c>
      <c r="I10" s="9" t="s">
        <v>28</v>
      </c>
      <c r="J10" s="9" t="s">
        <v>59</v>
      </c>
      <c r="K10" s="9" t="s">
        <v>28</v>
      </c>
      <c r="L10" s="9" t="s">
        <v>59</v>
      </c>
      <c r="M10" s="9" t="s">
        <v>28</v>
      </c>
      <c r="N10" s="9" t="s">
        <v>28</v>
      </c>
      <c r="O10" s="9" t="s">
        <v>59</v>
      </c>
      <c r="P10" s="9" t="s">
        <v>28</v>
      </c>
      <c r="Q10" s="9" t="s">
        <v>59</v>
      </c>
      <c r="R10" s="9" t="s">
        <v>28</v>
      </c>
      <c r="S10" s="9" t="s">
        <v>59</v>
      </c>
      <c r="T10" s="9" t="s">
        <v>59</v>
      </c>
      <c r="U10" s="9" t="s">
        <v>28</v>
      </c>
      <c r="V10" s="9" t="s">
        <v>59</v>
      </c>
      <c r="W10" s="9" t="s">
        <v>59</v>
      </c>
      <c r="X10" s="9" t="s">
        <v>59</v>
      </c>
      <c r="Y10" s="9" t="s">
        <v>59</v>
      </c>
      <c r="Z10" s="9" t="s">
        <v>59</v>
      </c>
      <c r="AA10" s="9" t="s">
        <v>59</v>
      </c>
      <c r="AB10" s="9" t="s">
        <v>59</v>
      </c>
      <c r="AC10" s="9" t="s">
        <v>59</v>
      </c>
      <c r="AD10" s="9" t="s">
        <v>59</v>
      </c>
    </row>
    <row r="11" spans="1:30" x14ac:dyDescent="0.2">
      <c r="A11" s="11" t="s">
        <v>114</v>
      </c>
      <c r="B11" s="9" t="s">
        <v>59</v>
      </c>
      <c r="C11" s="9" t="s">
        <v>59</v>
      </c>
      <c r="D11" s="9" t="s">
        <v>59</v>
      </c>
      <c r="E11" s="9" t="s">
        <v>28</v>
      </c>
      <c r="F11" s="9" t="s">
        <v>28</v>
      </c>
      <c r="G11" s="9" t="s">
        <v>28</v>
      </c>
      <c r="H11" s="9" t="s">
        <v>59</v>
      </c>
      <c r="I11" s="9" t="s">
        <v>28</v>
      </c>
      <c r="J11" s="9" t="s">
        <v>59</v>
      </c>
      <c r="K11" s="9" t="s">
        <v>28</v>
      </c>
      <c r="L11" s="9" t="s">
        <v>59</v>
      </c>
      <c r="M11" s="9" t="s">
        <v>28</v>
      </c>
      <c r="N11" s="9" t="s">
        <v>28</v>
      </c>
      <c r="O11" s="9" t="s">
        <v>59</v>
      </c>
      <c r="P11" s="9" t="s">
        <v>28</v>
      </c>
      <c r="Q11" s="9" t="s">
        <v>59</v>
      </c>
      <c r="R11" s="9" t="s">
        <v>28</v>
      </c>
      <c r="S11" s="9" t="s">
        <v>59</v>
      </c>
      <c r="T11" s="9" t="s">
        <v>59</v>
      </c>
      <c r="U11" s="9" t="s">
        <v>28</v>
      </c>
      <c r="V11" s="9" t="s">
        <v>59</v>
      </c>
      <c r="W11" s="9" t="s">
        <v>59</v>
      </c>
      <c r="X11" s="9" t="s">
        <v>59</v>
      </c>
      <c r="Y11" s="9" t="s">
        <v>59</v>
      </c>
      <c r="Z11" s="9" t="s">
        <v>59</v>
      </c>
      <c r="AA11" s="9" t="s">
        <v>59</v>
      </c>
      <c r="AB11" s="9" t="s">
        <v>59</v>
      </c>
      <c r="AC11" s="9" t="s">
        <v>59</v>
      </c>
      <c r="AD11" s="9" t="s">
        <v>59</v>
      </c>
    </row>
    <row r="12" spans="1:30" x14ac:dyDescent="0.2">
      <c r="A12" s="11" t="s">
        <v>115</v>
      </c>
      <c r="B12" s="9" t="s">
        <v>59</v>
      </c>
      <c r="C12" s="9" t="s">
        <v>59</v>
      </c>
      <c r="D12" s="9" t="s">
        <v>59</v>
      </c>
      <c r="E12" s="9" t="s">
        <v>28</v>
      </c>
      <c r="F12" s="9" t="s">
        <v>28</v>
      </c>
      <c r="G12" s="9" t="s">
        <v>28</v>
      </c>
      <c r="H12" s="9" t="s">
        <v>59</v>
      </c>
      <c r="I12" s="9" t="s">
        <v>28</v>
      </c>
      <c r="J12" s="9" t="s">
        <v>59</v>
      </c>
      <c r="K12" s="9" t="s">
        <v>28</v>
      </c>
      <c r="L12" s="9" t="s">
        <v>59</v>
      </c>
      <c r="M12" s="9" t="s">
        <v>28</v>
      </c>
      <c r="N12" s="9" t="s">
        <v>28</v>
      </c>
      <c r="O12" s="9" t="s">
        <v>59</v>
      </c>
      <c r="P12" s="9" t="s">
        <v>28</v>
      </c>
      <c r="Q12" s="9" t="s">
        <v>59</v>
      </c>
      <c r="R12" s="9" t="s">
        <v>28</v>
      </c>
      <c r="S12" s="9" t="s">
        <v>59</v>
      </c>
      <c r="T12" s="9" t="s">
        <v>59</v>
      </c>
      <c r="U12" s="9" t="s">
        <v>28</v>
      </c>
      <c r="V12" s="9" t="s">
        <v>59</v>
      </c>
      <c r="W12" s="9" t="s">
        <v>59</v>
      </c>
      <c r="X12" s="9" t="s">
        <v>59</v>
      </c>
      <c r="Y12" s="9" t="s">
        <v>59</v>
      </c>
      <c r="Z12" s="9" t="s">
        <v>59</v>
      </c>
      <c r="AA12" s="9" t="s">
        <v>59</v>
      </c>
      <c r="AB12" s="9" t="s">
        <v>59</v>
      </c>
      <c r="AC12" s="9" t="s">
        <v>59</v>
      </c>
      <c r="AD12" s="9" t="s">
        <v>59</v>
      </c>
    </row>
    <row r="13" spans="1:30" x14ac:dyDescent="0.2">
      <c r="A13" s="11" t="s">
        <v>116</v>
      </c>
      <c r="B13" s="9" t="s">
        <v>59</v>
      </c>
      <c r="C13" s="9" t="s">
        <v>59</v>
      </c>
      <c r="D13" s="9" t="s">
        <v>59</v>
      </c>
      <c r="E13" s="9" t="s">
        <v>28</v>
      </c>
      <c r="F13" s="9" t="s">
        <v>28</v>
      </c>
      <c r="G13" s="9" t="s">
        <v>28</v>
      </c>
      <c r="H13" s="9" t="s">
        <v>59</v>
      </c>
      <c r="I13" s="9" t="s">
        <v>28</v>
      </c>
      <c r="J13" s="9" t="s">
        <v>59</v>
      </c>
      <c r="K13" s="9" t="s">
        <v>28</v>
      </c>
      <c r="L13" s="9" t="s">
        <v>59</v>
      </c>
      <c r="M13" s="9" t="s">
        <v>28</v>
      </c>
      <c r="N13" s="9" t="s">
        <v>28</v>
      </c>
      <c r="O13" s="9" t="s">
        <v>59</v>
      </c>
      <c r="P13" s="9" t="s">
        <v>28</v>
      </c>
      <c r="Q13" s="9" t="s">
        <v>59</v>
      </c>
      <c r="R13" s="9" t="s">
        <v>28</v>
      </c>
      <c r="S13" s="9" t="s">
        <v>59</v>
      </c>
      <c r="T13" s="9" t="s">
        <v>59</v>
      </c>
      <c r="U13" s="9" t="s">
        <v>28</v>
      </c>
      <c r="V13" s="9" t="s">
        <v>59</v>
      </c>
      <c r="W13" s="9" t="s">
        <v>59</v>
      </c>
      <c r="X13" s="9" t="s">
        <v>59</v>
      </c>
      <c r="Y13" s="9" t="s">
        <v>59</v>
      </c>
      <c r="Z13" s="9" t="s">
        <v>59</v>
      </c>
      <c r="AA13" s="9" t="s">
        <v>59</v>
      </c>
      <c r="AB13" s="9" t="s">
        <v>59</v>
      </c>
      <c r="AC13" s="9" t="s">
        <v>59</v>
      </c>
      <c r="AD13" s="9" t="s">
        <v>59</v>
      </c>
    </row>
    <row r="14" spans="1:30" x14ac:dyDescent="0.2">
      <c r="A14" s="11" t="s">
        <v>117</v>
      </c>
      <c r="B14" s="9" t="s">
        <v>59</v>
      </c>
      <c r="C14" s="9" t="s">
        <v>59</v>
      </c>
      <c r="D14" s="9" t="s">
        <v>59</v>
      </c>
      <c r="E14" s="9" t="s">
        <v>28</v>
      </c>
      <c r="F14" s="9" t="s">
        <v>28</v>
      </c>
      <c r="G14" s="9" t="s">
        <v>28</v>
      </c>
      <c r="H14" s="9" t="s">
        <v>59</v>
      </c>
      <c r="I14" s="9" t="s">
        <v>28</v>
      </c>
      <c r="J14" s="9" t="s">
        <v>59</v>
      </c>
      <c r="K14" s="9" t="s">
        <v>28</v>
      </c>
      <c r="L14" s="9" t="s">
        <v>59</v>
      </c>
      <c r="M14" s="9" t="s">
        <v>28</v>
      </c>
      <c r="N14" s="9" t="s">
        <v>28</v>
      </c>
      <c r="O14" s="9" t="s">
        <v>59</v>
      </c>
      <c r="P14" s="9" t="s">
        <v>28</v>
      </c>
      <c r="Q14" s="9" t="s">
        <v>59</v>
      </c>
      <c r="R14" s="9" t="s">
        <v>28</v>
      </c>
      <c r="S14" s="9" t="s">
        <v>59</v>
      </c>
      <c r="T14" s="9" t="s">
        <v>59</v>
      </c>
      <c r="U14" s="9" t="s">
        <v>28</v>
      </c>
      <c r="V14" s="9" t="s">
        <v>59</v>
      </c>
      <c r="W14" s="9" t="s">
        <v>59</v>
      </c>
      <c r="X14" s="9" t="s">
        <v>59</v>
      </c>
      <c r="Y14" s="9" t="s">
        <v>59</v>
      </c>
      <c r="Z14" s="9" t="s">
        <v>59</v>
      </c>
      <c r="AA14" s="9" t="s">
        <v>59</v>
      </c>
      <c r="AB14" s="9" t="s">
        <v>59</v>
      </c>
      <c r="AC14" s="9" t="s">
        <v>59</v>
      </c>
      <c r="AD14" s="9" t="s">
        <v>59</v>
      </c>
    </row>
    <row r="15" spans="1:30" x14ac:dyDescent="0.2">
      <c r="A15" s="11" t="s">
        <v>118</v>
      </c>
      <c r="B15" s="9" t="s">
        <v>59</v>
      </c>
      <c r="C15" s="9" t="s">
        <v>59</v>
      </c>
      <c r="D15" s="9" t="s">
        <v>59</v>
      </c>
      <c r="E15" s="9" t="s">
        <v>28</v>
      </c>
      <c r="F15" s="9" t="s">
        <v>28</v>
      </c>
      <c r="G15" s="9" t="s">
        <v>28</v>
      </c>
      <c r="H15" s="9" t="s">
        <v>59</v>
      </c>
      <c r="I15" s="9" t="s">
        <v>28</v>
      </c>
      <c r="J15" s="9" t="s">
        <v>59</v>
      </c>
      <c r="K15" s="9" t="s">
        <v>28</v>
      </c>
      <c r="L15" s="9" t="s">
        <v>59</v>
      </c>
      <c r="M15" s="9" t="s">
        <v>28</v>
      </c>
      <c r="N15" s="9" t="s">
        <v>28</v>
      </c>
      <c r="O15" s="9" t="s">
        <v>59</v>
      </c>
      <c r="P15" s="9" t="s">
        <v>28</v>
      </c>
      <c r="Q15" s="9" t="s">
        <v>59</v>
      </c>
      <c r="R15" s="9" t="s">
        <v>28</v>
      </c>
      <c r="S15" s="9" t="s">
        <v>59</v>
      </c>
      <c r="T15" s="9" t="s">
        <v>59</v>
      </c>
      <c r="U15" s="9" t="s">
        <v>28</v>
      </c>
      <c r="V15" s="9" t="s">
        <v>59</v>
      </c>
      <c r="W15" s="9" t="s">
        <v>59</v>
      </c>
      <c r="X15" s="9" t="s">
        <v>59</v>
      </c>
      <c r="Y15" s="9" t="s">
        <v>59</v>
      </c>
      <c r="Z15" s="9" t="s">
        <v>59</v>
      </c>
      <c r="AA15" s="9" t="s">
        <v>59</v>
      </c>
      <c r="AB15" s="9" t="s">
        <v>59</v>
      </c>
      <c r="AC15" s="9" t="s">
        <v>59</v>
      </c>
      <c r="AD15" s="9" t="s">
        <v>59</v>
      </c>
    </row>
    <row r="16" spans="1:30" x14ac:dyDescent="0.2">
      <c r="A16" s="11" t="s">
        <v>119</v>
      </c>
      <c r="B16" s="9" t="s">
        <v>59</v>
      </c>
      <c r="C16" s="9" t="s">
        <v>59</v>
      </c>
      <c r="D16" s="9" t="s">
        <v>59</v>
      </c>
      <c r="E16" s="9" t="s">
        <v>28</v>
      </c>
      <c r="F16" s="9" t="s">
        <v>28</v>
      </c>
      <c r="G16" s="9" t="s">
        <v>28</v>
      </c>
      <c r="H16" s="9" t="s">
        <v>59</v>
      </c>
      <c r="I16" s="9" t="s">
        <v>28</v>
      </c>
      <c r="J16" s="9" t="s">
        <v>59</v>
      </c>
      <c r="K16" s="9" t="s">
        <v>28</v>
      </c>
      <c r="L16" s="9" t="s">
        <v>59</v>
      </c>
      <c r="M16" s="9" t="s">
        <v>28</v>
      </c>
      <c r="N16" s="9" t="s">
        <v>28</v>
      </c>
      <c r="O16" s="9" t="s">
        <v>59</v>
      </c>
      <c r="P16" s="9" t="s">
        <v>28</v>
      </c>
      <c r="Q16" s="9" t="s">
        <v>59</v>
      </c>
      <c r="R16" s="9" t="s">
        <v>28</v>
      </c>
      <c r="S16" s="9" t="s">
        <v>59</v>
      </c>
      <c r="T16" s="9" t="s">
        <v>59</v>
      </c>
      <c r="U16" s="9" t="s">
        <v>28</v>
      </c>
      <c r="V16" s="9" t="s">
        <v>59</v>
      </c>
      <c r="W16" s="9" t="s">
        <v>59</v>
      </c>
      <c r="X16" s="9" t="s">
        <v>59</v>
      </c>
      <c r="Y16" s="9" t="s">
        <v>59</v>
      </c>
      <c r="Z16" s="9" t="s">
        <v>59</v>
      </c>
      <c r="AA16" s="9" t="s">
        <v>59</v>
      </c>
      <c r="AB16" s="9" t="s">
        <v>59</v>
      </c>
      <c r="AC16" s="9" t="s">
        <v>59</v>
      </c>
      <c r="AD16" s="9" t="s">
        <v>59</v>
      </c>
    </row>
    <row r="17" spans="1:30" x14ac:dyDescent="0.2">
      <c r="A17" s="11" t="s">
        <v>107</v>
      </c>
      <c r="B17" s="9" t="s">
        <v>59</v>
      </c>
      <c r="C17" s="9" t="s">
        <v>59</v>
      </c>
      <c r="D17" s="9" t="s">
        <v>59</v>
      </c>
      <c r="E17" s="9" t="s">
        <v>28</v>
      </c>
      <c r="F17" s="9" t="s">
        <v>28</v>
      </c>
      <c r="G17" s="9" t="s">
        <v>28</v>
      </c>
      <c r="H17" s="9" t="s">
        <v>59</v>
      </c>
      <c r="I17" s="9" t="s">
        <v>28</v>
      </c>
      <c r="J17" s="9" t="s">
        <v>59</v>
      </c>
      <c r="K17" s="9" t="s">
        <v>28</v>
      </c>
      <c r="L17" s="9" t="s">
        <v>59</v>
      </c>
      <c r="M17" s="9" t="s">
        <v>28</v>
      </c>
      <c r="N17" s="9" t="s">
        <v>28</v>
      </c>
      <c r="O17" s="9" t="s">
        <v>59</v>
      </c>
      <c r="P17" s="9" t="s">
        <v>28</v>
      </c>
      <c r="Q17" s="9" t="s">
        <v>59</v>
      </c>
      <c r="R17" s="9" t="s">
        <v>28</v>
      </c>
      <c r="S17" s="9" t="s">
        <v>59</v>
      </c>
      <c r="T17" s="9" t="s">
        <v>59</v>
      </c>
      <c r="U17" s="9" t="s">
        <v>28</v>
      </c>
      <c r="V17" s="9" t="s">
        <v>59</v>
      </c>
      <c r="W17" s="9" t="s">
        <v>59</v>
      </c>
      <c r="X17" s="9" t="s">
        <v>59</v>
      </c>
      <c r="Y17" s="9" t="s">
        <v>59</v>
      </c>
      <c r="Z17" s="9" t="s">
        <v>59</v>
      </c>
      <c r="AA17" s="9" t="s">
        <v>59</v>
      </c>
      <c r="AB17" s="9" t="s">
        <v>59</v>
      </c>
      <c r="AC17" s="9" t="s">
        <v>59</v>
      </c>
      <c r="AD17" s="9" t="s">
        <v>59</v>
      </c>
    </row>
    <row r="18" spans="1:30" x14ac:dyDescent="0.2">
      <c r="A18" s="11" t="s">
        <v>67</v>
      </c>
      <c r="B18" s="9" t="s">
        <v>59</v>
      </c>
      <c r="C18" s="9" t="s">
        <v>28</v>
      </c>
      <c r="D18" s="9" t="s">
        <v>28</v>
      </c>
      <c r="E18" s="9" t="s">
        <v>28</v>
      </c>
      <c r="F18" s="9" t="s">
        <v>59</v>
      </c>
      <c r="G18" s="9" t="s">
        <v>59</v>
      </c>
      <c r="H18" s="9" t="s">
        <v>59</v>
      </c>
      <c r="I18" s="9" t="s">
        <v>28</v>
      </c>
      <c r="J18" s="9" t="s">
        <v>59</v>
      </c>
      <c r="K18" s="9" t="s">
        <v>28</v>
      </c>
      <c r="L18" s="9" t="s">
        <v>59</v>
      </c>
      <c r="M18" s="9" t="s">
        <v>28</v>
      </c>
      <c r="N18" s="9" t="s">
        <v>28</v>
      </c>
      <c r="O18" s="9" t="s">
        <v>59</v>
      </c>
      <c r="P18" s="9" t="s">
        <v>28</v>
      </c>
      <c r="Q18" s="9" t="s">
        <v>59</v>
      </c>
      <c r="R18" s="9" t="s">
        <v>28</v>
      </c>
      <c r="S18" s="9" t="s">
        <v>59</v>
      </c>
      <c r="T18" s="9" t="s">
        <v>59</v>
      </c>
      <c r="U18" s="9" t="s">
        <v>28</v>
      </c>
      <c r="V18" s="9" t="s">
        <v>59</v>
      </c>
      <c r="W18" s="9" t="s">
        <v>59</v>
      </c>
      <c r="X18" s="9" t="s">
        <v>59</v>
      </c>
      <c r="Y18" s="9" t="s">
        <v>59</v>
      </c>
      <c r="Z18" s="9" t="s">
        <v>59</v>
      </c>
      <c r="AA18" s="9" t="s">
        <v>59</v>
      </c>
      <c r="AB18" s="9" t="s">
        <v>59</v>
      </c>
      <c r="AC18" s="9" t="s">
        <v>59</v>
      </c>
      <c r="AD18" s="9" t="s">
        <v>59</v>
      </c>
    </row>
    <row r="19" spans="1:30" x14ac:dyDescent="0.2">
      <c r="A19" s="11" t="s">
        <v>68</v>
      </c>
      <c r="B19" s="9" t="s">
        <v>59</v>
      </c>
      <c r="C19" s="9" t="s">
        <v>28</v>
      </c>
      <c r="D19" s="9" t="s">
        <v>28</v>
      </c>
      <c r="E19" s="9" t="s">
        <v>28</v>
      </c>
      <c r="F19" s="9" t="s">
        <v>59</v>
      </c>
      <c r="G19" s="9" t="s">
        <v>59</v>
      </c>
      <c r="H19" s="9" t="s">
        <v>59</v>
      </c>
      <c r="I19" s="9" t="s">
        <v>28</v>
      </c>
      <c r="J19" s="9" t="s">
        <v>59</v>
      </c>
      <c r="K19" s="9" t="s">
        <v>28</v>
      </c>
      <c r="L19" s="9" t="s">
        <v>59</v>
      </c>
      <c r="M19" s="9" t="s">
        <v>28</v>
      </c>
      <c r="N19" s="9" t="s">
        <v>28</v>
      </c>
      <c r="O19" s="9" t="s">
        <v>59</v>
      </c>
      <c r="P19" s="9" t="s">
        <v>28</v>
      </c>
      <c r="Q19" s="9" t="s">
        <v>59</v>
      </c>
      <c r="R19" s="9" t="s">
        <v>28</v>
      </c>
      <c r="S19" s="9" t="s">
        <v>59</v>
      </c>
      <c r="T19" s="9" t="s">
        <v>59</v>
      </c>
      <c r="U19" s="9" t="s">
        <v>28</v>
      </c>
      <c r="V19" s="9" t="s">
        <v>59</v>
      </c>
      <c r="W19" s="9" t="s">
        <v>59</v>
      </c>
      <c r="X19" s="9" t="s">
        <v>59</v>
      </c>
      <c r="Y19" s="9" t="s">
        <v>59</v>
      </c>
      <c r="Z19" s="9" t="s">
        <v>59</v>
      </c>
      <c r="AA19" s="9" t="s">
        <v>59</v>
      </c>
      <c r="AB19" s="9" t="s">
        <v>59</v>
      </c>
      <c r="AC19" s="9" t="s">
        <v>59</v>
      </c>
      <c r="AD19" s="9" t="s">
        <v>59</v>
      </c>
    </row>
    <row r="20" spans="1:30" x14ac:dyDescent="0.2">
      <c r="A20" s="11" t="s">
        <v>69</v>
      </c>
      <c r="B20" s="9" t="s">
        <v>59</v>
      </c>
      <c r="C20" s="9" t="s">
        <v>28</v>
      </c>
      <c r="D20" s="9" t="s">
        <v>28</v>
      </c>
      <c r="E20" s="9" t="s">
        <v>28</v>
      </c>
      <c r="F20" s="9" t="s">
        <v>59</v>
      </c>
      <c r="G20" s="9" t="s">
        <v>59</v>
      </c>
      <c r="H20" s="9" t="s">
        <v>59</v>
      </c>
      <c r="I20" s="9" t="s">
        <v>28</v>
      </c>
      <c r="J20" s="9" t="s">
        <v>59</v>
      </c>
      <c r="K20" s="9" t="s">
        <v>28</v>
      </c>
      <c r="L20" s="9" t="s">
        <v>59</v>
      </c>
      <c r="M20" s="9" t="s">
        <v>28</v>
      </c>
      <c r="N20" s="9" t="s">
        <v>28</v>
      </c>
      <c r="O20" s="9" t="s">
        <v>59</v>
      </c>
      <c r="P20" s="9" t="s">
        <v>28</v>
      </c>
      <c r="Q20" s="9" t="s">
        <v>59</v>
      </c>
      <c r="R20" s="9" t="s">
        <v>28</v>
      </c>
      <c r="S20" s="9" t="s">
        <v>59</v>
      </c>
      <c r="T20" s="9" t="s">
        <v>59</v>
      </c>
      <c r="U20" s="9" t="s">
        <v>28</v>
      </c>
      <c r="V20" s="9" t="s">
        <v>59</v>
      </c>
      <c r="W20" s="9" t="s">
        <v>59</v>
      </c>
      <c r="X20" s="9" t="s">
        <v>59</v>
      </c>
      <c r="Y20" s="9" t="s">
        <v>59</v>
      </c>
      <c r="Z20" s="9" t="s">
        <v>59</v>
      </c>
      <c r="AA20" s="9" t="s">
        <v>59</v>
      </c>
      <c r="AB20" s="9" t="s">
        <v>59</v>
      </c>
      <c r="AC20" s="9" t="s">
        <v>59</v>
      </c>
      <c r="AD20" s="9" t="s">
        <v>59</v>
      </c>
    </row>
    <row r="21" spans="1:30" x14ac:dyDescent="0.2">
      <c r="A21" s="11" t="s">
        <v>70</v>
      </c>
      <c r="B21" s="9" t="s">
        <v>59</v>
      </c>
      <c r="C21" s="9" t="s">
        <v>28</v>
      </c>
      <c r="D21" s="9" t="s">
        <v>28</v>
      </c>
      <c r="E21" s="9" t="s">
        <v>28</v>
      </c>
      <c r="F21" s="9" t="s">
        <v>59</v>
      </c>
      <c r="G21" s="9" t="s">
        <v>59</v>
      </c>
      <c r="H21" s="9" t="s">
        <v>59</v>
      </c>
      <c r="I21" s="9" t="s">
        <v>28</v>
      </c>
      <c r="J21" s="9" t="s">
        <v>59</v>
      </c>
      <c r="K21" s="9" t="s">
        <v>28</v>
      </c>
      <c r="L21" s="9" t="s">
        <v>59</v>
      </c>
      <c r="M21" s="9" t="s">
        <v>28</v>
      </c>
      <c r="N21" s="9" t="s">
        <v>28</v>
      </c>
      <c r="O21" s="9" t="s">
        <v>59</v>
      </c>
      <c r="P21" s="9" t="s">
        <v>28</v>
      </c>
      <c r="Q21" s="9" t="s">
        <v>59</v>
      </c>
      <c r="R21" s="9" t="s">
        <v>28</v>
      </c>
      <c r="S21" s="9" t="s">
        <v>59</v>
      </c>
      <c r="T21" s="9" t="s">
        <v>59</v>
      </c>
      <c r="U21" s="9" t="s">
        <v>28</v>
      </c>
      <c r="V21" s="9" t="s">
        <v>59</v>
      </c>
      <c r="W21" s="9" t="s">
        <v>59</v>
      </c>
      <c r="X21" s="9" t="s">
        <v>59</v>
      </c>
      <c r="Y21" s="9" t="s">
        <v>59</v>
      </c>
      <c r="Z21" s="9" t="s">
        <v>59</v>
      </c>
      <c r="AA21" s="9" t="s">
        <v>59</v>
      </c>
      <c r="AB21" s="9" t="s">
        <v>59</v>
      </c>
      <c r="AC21" s="9" t="s">
        <v>59</v>
      </c>
      <c r="AD21" s="9" t="s">
        <v>59</v>
      </c>
    </row>
    <row r="22" spans="1:30" x14ac:dyDescent="0.2">
      <c r="A22" s="11" t="s">
        <v>71</v>
      </c>
      <c r="B22" s="9" t="s">
        <v>59</v>
      </c>
      <c r="C22" s="9" t="s">
        <v>28</v>
      </c>
      <c r="D22" s="9" t="s">
        <v>28</v>
      </c>
      <c r="E22" s="9" t="s">
        <v>28</v>
      </c>
      <c r="F22" s="9" t="s">
        <v>59</v>
      </c>
      <c r="G22" s="9" t="s">
        <v>59</v>
      </c>
      <c r="H22" s="9" t="s">
        <v>59</v>
      </c>
      <c r="I22" s="9" t="s">
        <v>28</v>
      </c>
      <c r="J22" s="9" t="s">
        <v>59</v>
      </c>
      <c r="K22" s="9" t="s">
        <v>28</v>
      </c>
      <c r="L22" s="9" t="s">
        <v>59</v>
      </c>
      <c r="M22" s="9" t="s">
        <v>28</v>
      </c>
      <c r="N22" s="9" t="s">
        <v>28</v>
      </c>
      <c r="O22" s="9" t="s">
        <v>59</v>
      </c>
      <c r="P22" s="9" t="s">
        <v>28</v>
      </c>
      <c r="Q22" s="9" t="s">
        <v>59</v>
      </c>
      <c r="R22" s="9" t="s">
        <v>28</v>
      </c>
      <c r="S22" s="9" t="s">
        <v>59</v>
      </c>
      <c r="T22" s="9" t="s">
        <v>59</v>
      </c>
      <c r="U22" s="9" t="s">
        <v>28</v>
      </c>
      <c r="V22" s="9" t="s">
        <v>59</v>
      </c>
      <c r="W22" s="9" t="s">
        <v>59</v>
      </c>
      <c r="X22" s="9" t="s">
        <v>59</v>
      </c>
      <c r="Y22" s="9" t="s">
        <v>59</v>
      </c>
      <c r="Z22" s="9" t="s">
        <v>59</v>
      </c>
      <c r="AA22" s="9" t="s">
        <v>59</v>
      </c>
      <c r="AB22" s="9" t="s">
        <v>59</v>
      </c>
      <c r="AC22" s="9" t="s">
        <v>59</v>
      </c>
      <c r="AD22" s="9" t="s">
        <v>59</v>
      </c>
    </row>
    <row r="23" spans="1:30" x14ac:dyDescent="0.2">
      <c r="A23" s="11" t="s">
        <v>72</v>
      </c>
      <c r="B23" s="9" t="s">
        <v>59</v>
      </c>
      <c r="C23" s="9" t="s">
        <v>28</v>
      </c>
      <c r="D23" s="9" t="s">
        <v>28</v>
      </c>
      <c r="E23" s="9" t="s">
        <v>28</v>
      </c>
      <c r="F23" s="9" t="s">
        <v>59</v>
      </c>
      <c r="G23" s="9" t="s">
        <v>59</v>
      </c>
      <c r="H23" s="9" t="s">
        <v>59</v>
      </c>
      <c r="I23" s="9" t="s">
        <v>28</v>
      </c>
      <c r="J23" s="9" t="s">
        <v>59</v>
      </c>
      <c r="K23" s="9" t="s">
        <v>28</v>
      </c>
      <c r="L23" s="9" t="s">
        <v>59</v>
      </c>
      <c r="M23" s="9" t="s">
        <v>28</v>
      </c>
      <c r="N23" s="9" t="s">
        <v>28</v>
      </c>
      <c r="O23" s="9" t="s">
        <v>59</v>
      </c>
      <c r="P23" s="9" t="s">
        <v>28</v>
      </c>
      <c r="Q23" s="9" t="s">
        <v>59</v>
      </c>
      <c r="R23" s="9" t="s">
        <v>28</v>
      </c>
      <c r="S23" s="9" t="s">
        <v>59</v>
      </c>
      <c r="T23" s="9" t="s">
        <v>59</v>
      </c>
      <c r="U23" s="9" t="s">
        <v>28</v>
      </c>
      <c r="V23" s="9" t="s">
        <v>59</v>
      </c>
      <c r="W23" s="9" t="s">
        <v>59</v>
      </c>
      <c r="X23" s="9" t="s">
        <v>59</v>
      </c>
      <c r="Y23" s="9" t="s">
        <v>59</v>
      </c>
      <c r="Z23" s="9" t="s">
        <v>59</v>
      </c>
      <c r="AA23" s="9" t="s">
        <v>59</v>
      </c>
      <c r="AB23" s="9" t="s">
        <v>59</v>
      </c>
      <c r="AC23" s="9" t="s">
        <v>59</v>
      </c>
      <c r="AD23" s="9" t="s">
        <v>59</v>
      </c>
    </row>
    <row r="24" spans="1:30" x14ac:dyDescent="0.2">
      <c r="A24" s="11" t="s">
        <v>73</v>
      </c>
      <c r="B24" s="9" t="s">
        <v>59</v>
      </c>
      <c r="C24" s="9" t="s">
        <v>28</v>
      </c>
      <c r="D24" s="9" t="s">
        <v>28</v>
      </c>
      <c r="E24" s="9" t="s">
        <v>28</v>
      </c>
      <c r="F24" s="9" t="s">
        <v>59</v>
      </c>
      <c r="G24" s="9" t="s">
        <v>59</v>
      </c>
      <c r="H24" s="9" t="s">
        <v>59</v>
      </c>
      <c r="I24" s="9" t="s">
        <v>28</v>
      </c>
      <c r="J24" s="9" t="s">
        <v>59</v>
      </c>
      <c r="K24" s="9" t="s">
        <v>28</v>
      </c>
      <c r="L24" s="9" t="s">
        <v>59</v>
      </c>
      <c r="M24" s="9" t="s">
        <v>28</v>
      </c>
      <c r="N24" s="9" t="s">
        <v>28</v>
      </c>
      <c r="O24" s="9" t="s">
        <v>59</v>
      </c>
      <c r="P24" s="9" t="s">
        <v>28</v>
      </c>
      <c r="Q24" s="9" t="s">
        <v>59</v>
      </c>
      <c r="R24" s="9" t="s">
        <v>28</v>
      </c>
      <c r="S24" s="9" t="s">
        <v>59</v>
      </c>
      <c r="T24" s="9" t="s">
        <v>59</v>
      </c>
      <c r="U24" s="9" t="s">
        <v>28</v>
      </c>
      <c r="V24" s="9" t="s">
        <v>59</v>
      </c>
      <c r="W24" s="9" t="s">
        <v>59</v>
      </c>
      <c r="X24" s="9" t="s">
        <v>59</v>
      </c>
      <c r="Y24" s="9" t="s">
        <v>59</v>
      </c>
      <c r="Z24" s="9" t="s">
        <v>59</v>
      </c>
      <c r="AA24" s="9" t="s">
        <v>59</v>
      </c>
      <c r="AB24" s="9" t="s">
        <v>59</v>
      </c>
      <c r="AC24" s="9" t="s">
        <v>59</v>
      </c>
      <c r="AD24" s="9" t="s">
        <v>59</v>
      </c>
    </row>
    <row r="25" spans="1:30" x14ac:dyDescent="0.2">
      <c r="A25" s="11" t="s">
        <v>74</v>
      </c>
      <c r="B25" s="9" t="s">
        <v>59</v>
      </c>
      <c r="C25" s="9" t="s">
        <v>28</v>
      </c>
      <c r="D25" s="9" t="s">
        <v>28</v>
      </c>
      <c r="E25" s="9" t="s">
        <v>28</v>
      </c>
      <c r="F25" s="9" t="s">
        <v>59</v>
      </c>
      <c r="G25" s="9" t="s">
        <v>59</v>
      </c>
      <c r="H25" s="9" t="s">
        <v>59</v>
      </c>
      <c r="I25" s="9" t="s">
        <v>28</v>
      </c>
      <c r="J25" s="9" t="s">
        <v>59</v>
      </c>
      <c r="K25" s="9" t="s">
        <v>28</v>
      </c>
      <c r="L25" s="9" t="s">
        <v>59</v>
      </c>
      <c r="M25" s="9" t="s">
        <v>28</v>
      </c>
      <c r="N25" s="9" t="s">
        <v>28</v>
      </c>
      <c r="O25" s="9" t="s">
        <v>59</v>
      </c>
      <c r="P25" s="9" t="s">
        <v>28</v>
      </c>
      <c r="Q25" s="9" t="s">
        <v>59</v>
      </c>
      <c r="R25" s="9" t="s">
        <v>28</v>
      </c>
      <c r="S25" s="9" t="s">
        <v>59</v>
      </c>
      <c r="T25" s="9" t="s">
        <v>59</v>
      </c>
      <c r="U25" s="9" t="s">
        <v>28</v>
      </c>
      <c r="V25" s="9" t="s">
        <v>59</v>
      </c>
      <c r="W25" s="9" t="s">
        <v>59</v>
      </c>
      <c r="X25" s="9" t="s">
        <v>59</v>
      </c>
      <c r="Y25" s="9" t="s">
        <v>59</v>
      </c>
      <c r="Z25" s="9" t="s">
        <v>59</v>
      </c>
      <c r="AA25" s="9" t="s">
        <v>59</v>
      </c>
      <c r="AB25" s="9" t="s">
        <v>59</v>
      </c>
      <c r="AC25" s="9" t="s">
        <v>59</v>
      </c>
      <c r="AD25" s="9" t="s">
        <v>59</v>
      </c>
    </row>
    <row r="26" spans="1:30" x14ac:dyDescent="0.2">
      <c r="A26" s="11" t="s">
        <v>75</v>
      </c>
      <c r="B26" s="9" t="s">
        <v>59</v>
      </c>
      <c r="C26" s="9" t="s">
        <v>28</v>
      </c>
      <c r="D26" s="9" t="s">
        <v>28</v>
      </c>
      <c r="E26" s="9" t="s">
        <v>28</v>
      </c>
      <c r="F26" s="9" t="s">
        <v>59</v>
      </c>
      <c r="G26" s="9" t="s">
        <v>59</v>
      </c>
      <c r="H26" s="9" t="s">
        <v>59</v>
      </c>
      <c r="I26" s="9" t="s">
        <v>28</v>
      </c>
      <c r="J26" s="9" t="s">
        <v>59</v>
      </c>
      <c r="K26" s="9" t="s">
        <v>28</v>
      </c>
      <c r="L26" s="9" t="s">
        <v>59</v>
      </c>
      <c r="M26" s="9" t="s">
        <v>28</v>
      </c>
      <c r="N26" s="9" t="s">
        <v>28</v>
      </c>
      <c r="O26" s="9" t="s">
        <v>59</v>
      </c>
      <c r="P26" s="9" t="s">
        <v>28</v>
      </c>
      <c r="Q26" s="9" t="s">
        <v>59</v>
      </c>
      <c r="R26" s="9" t="s">
        <v>28</v>
      </c>
      <c r="S26" s="9" t="s">
        <v>59</v>
      </c>
      <c r="T26" s="9" t="s">
        <v>59</v>
      </c>
      <c r="U26" s="9" t="s">
        <v>28</v>
      </c>
      <c r="V26" s="9" t="s">
        <v>59</v>
      </c>
      <c r="W26" s="9" t="s">
        <v>59</v>
      </c>
      <c r="X26" s="9" t="s">
        <v>59</v>
      </c>
      <c r="Y26" s="9" t="s">
        <v>59</v>
      </c>
      <c r="Z26" s="9" t="s">
        <v>59</v>
      </c>
      <c r="AA26" s="9" t="s">
        <v>59</v>
      </c>
      <c r="AB26" s="9" t="s">
        <v>59</v>
      </c>
      <c r="AC26" s="9" t="s">
        <v>59</v>
      </c>
      <c r="AD26" s="9" t="s">
        <v>59</v>
      </c>
    </row>
    <row r="27" spans="1:30" x14ac:dyDescent="0.2">
      <c r="A27" s="11" t="s">
        <v>137</v>
      </c>
      <c r="B27" s="9" t="s">
        <v>59</v>
      </c>
      <c r="C27" s="9" t="s">
        <v>59</v>
      </c>
      <c r="D27" s="9" t="s">
        <v>59</v>
      </c>
      <c r="E27" s="9" t="s">
        <v>28</v>
      </c>
      <c r="F27" s="9" t="s">
        <v>28</v>
      </c>
      <c r="G27" s="9" t="s">
        <v>28</v>
      </c>
      <c r="H27" s="9" t="s">
        <v>59</v>
      </c>
      <c r="I27" s="9" t="s">
        <v>28</v>
      </c>
      <c r="J27" s="9" t="s">
        <v>59</v>
      </c>
      <c r="K27" s="9" t="s">
        <v>28</v>
      </c>
      <c r="L27" s="9" t="s">
        <v>59</v>
      </c>
      <c r="M27" s="9" t="s">
        <v>28</v>
      </c>
      <c r="N27" s="9" t="s">
        <v>28</v>
      </c>
      <c r="O27" s="9" t="s">
        <v>59</v>
      </c>
      <c r="P27" s="9" t="s">
        <v>28</v>
      </c>
      <c r="Q27" s="9" t="s">
        <v>59</v>
      </c>
      <c r="R27" s="9" t="s">
        <v>28</v>
      </c>
      <c r="S27" s="9" t="s">
        <v>59</v>
      </c>
      <c r="T27" s="9" t="s">
        <v>59</v>
      </c>
      <c r="U27" s="9" t="s">
        <v>28</v>
      </c>
      <c r="V27" s="9" t="s">
        <v>59</v>
      </c>
      <c r="W27" s="9" t="s">
        <v>59</v>
      </c>
      <c r="X27" s="9" t="s">
        <v>59</v>
      </c>
      <c r="Y27" s="9" t="s">
        <v>59</v>
      </c>
      <c r="Z27" s="9" t="s">
        <v>59</v>
      </c>
      <c r="AA27" s="9" t="s">
        <v>59</v>
      </c>
      <c r="AB27" s="9" t="s">
        <v>59</v>
      </c>
      <c r="AC27" s="9" t="s">
        <v>59</v>
      </c>
      <c r="AD27" s="9" t="s">
        <v>59</v>
      </c>
    </row>
    <row r="28" spans="1:30" x14ac:dyDescent="0.2">
      <c r="A28" s="11" t="s">
        <v>136</v>
      </c>
      <c r="B28" s="9" t="s">
        <v>59</v>
      </c>
      <c r="C28" s="9" t="s">
        <v>59</v>
      </c>
      <c r="D28" s="9" t="s">
        <v>59</v>
      </c>
      <c r="E28" s="9" t="s">
        <v>28</v>
      </c>
      <c r="F28" s="9" t="s">
        <v>28</v>
      </c>
      <c r="G28" s="9" t="s">
        <v>28</v>
      </c>
      <c r="H28" s="9" t="s">
        <v>59</v>
      </c>
      <c r="I28" s="9" t="s">
        <v>28</v>
      </c>
      <c r="J28" s="9" t="s">
        <v>59</v>
      </c>
      <c r="K28" s="9" t="s">
        <v>28</v>
      </c>
      <c r="L28" s="9" t="s">
        <v>59</v>
      </c>
      <c r="M28" s="9" t="s">
        <v>28</v>
      </c>
      <c r="N28" s="9" t="s">
        <v>28</v>
      </c>
      <c r="O28" s="9" t="s">
        <v>59</v>
      </c>
      <c r="P28" s="9" t="s">
        <v>28</v>
      </c>
      <c r="Q28" s="9" t="s">
        <v>59</v>
      </c>
      <c r="R28" s="9" t="s">
        <v>28</v>
      </c>
      <c r="S28" s="9" t="s">
        <v>59</v>
      </c>
      <c r="T28" s="9" t="s">
        <v>59</v>
      </c>
      <c r="U28" s="9" t="s">
        <v>28</v>
      </c>
      <c r="V28" s="9" t="s">
        <v>59</v>
      </c>
      <c r="W28" s="9" t="s">
        <v>59</v>
      </c>
      <c r="X28" s="9" t="s">
        <v>59</v>
      </c>
      <c r="Y28" s="9" t="s">
        <v>59</v>
      </c>
      <c r="Z28" s="9" t="s">
        <v>59</v>
      </c>
      <c r="AA28" s="9" t="s">
        <v>59</v>
      </c>
      <c r="AB28" s="9" t="s">
        <v>59</v>
      </c>
      <c r="AC28" s="9" t="s">
        <v>59</v>
      </c>
      <c r="AD28" s="9" t="s">
        <v>59</v>
      </c>
    </row>
    <row r="29" spans="1:30" x14ac:dyDescent="0.2">
      <c r="A29" s="11" t="s">
        <v>135</v>
      </c>
      <c r="B29" s="9" t="s">
        <v>59</v>
      </c>
      <c r="C29" s="9" t="s">
        <v>59</v>
      </c>
      <c r="D29" s="9" t="s">
        <v>59</v>
      </c>
      <c r="E29" s="9" t="s">
        <v>28</v>
      </c>
      <c r="F29" s="9" t="s">
        <v>28</v>
      </c>
      <c r="G29" s="9" t="s">
        <v>28</v>
      </c>
      <c r="H29" s="9" t="s">
        <v>59</v>
      </c>
      <c r="I29" s="9" t="s">
        <v>28</v>
      </c>
      <c r="J29" s="9" t="s">
        <v>59</v>
      </c>
      <c r="K29" s="9" t="s">
        <v>28</v>
      </c>
      <c r="L29" s="9" t="s">
        <v>59</v>
      </c>
      <c r="M29" s="9" t="s">
        <v>28</v>
      </c>
      <c r="N29" s="9" t="s">
        <v>28</v>
      </c>
      <c r="O29" s="9" t="s">
        <v>59</v>
      </c>
      <c r="P29" s="9" t="s">
        <v>28</v>
      </c>
      <c r="Q29" s="9" t="s">
        <v>59</v>
      </c>
      <c r="R29" s="9" t="s">
        <v>28</v>
      </c>
      <c r="S29" s="9" t="s">
        <v>59</v>
      </c>
      <c r="T29" s="9" t="s">
        <v>59</v>
      </c>
      <c r="U29" s="9" t="s">
        <v>28</v>
      </c>
      <c r="V29" s="9" t="s">
        <v>59</v>
      </c>
      <c r="W29" s="9" t="s">
        <v>59</v>
      </c>
      <c r="X29" s="9" t="s">
        <v>59</v>
      </c>
      <c r="Y29" s="9" t="s">
        <v>59</v>
      </c>
      <c r="Z29" s="9" t="s">
        <v>59</v>
      </c>
      <c r="AA29" s="9" t="s">
        <v>59</v>
      </c>
      <c r="AB29" s="9" t="s">
        <v>59</v>
      </c>
      <c r="AC29" s="9" t="s">
        <v>59</v>
      </c>
      <c r="AD29" s="9" t="s">
        <v>59</v>
      </c>
    </row>
    <row r="30" spans="1:30" x14ac:dyDescent="0.2">
      <c r="A30" s="11" t="s">
        <v>134</v>
      </c>
      <c r="B30" s="9" t="s">
        <v>59</v>
      </c>
      <c r="C30" s="9" t="s">
        <v>59</v>
      </c>
      <c r="D30" s="9" t="s">
        <v>59</v>
      </c>
      <c r="E30" s="9" t="s">
        <v>28</v>
      </c>
      <c r="F30" s="9" t="s">
        <v>28</v>
      </c>
      <c r="G30" s="9" t="s">
        <v>28</v>
      </c>
      <c r="H30" s="9" t="s">
        <v>59</v>
      </c>
      <c r="I30" s="9" t="s">
        <v>28</v>
      </c>
      <c r="J30" s="9" t="s">
        <v>59</v>
      </c>
      <c r="K30" s="9" t="s">
        <v>28</v>
      </c>
      <c r="L30" s="9" t="s">
        <v>59</v>
      </c>
      <c r="M30" s="9" t="s">
        <v>28</v>
      </c>
      <c r="N30" s="9" t="s">
        <v>28</v>
      </c>
      <c r="O30" s="9" t="s">
        <v>59</v>
      </c>
      <c r="P30" s="9" t="s">
        <v>28</v>
      </c>
      <c r="Q30" s="9" t="s">
        <v>59</v>
      </c>
      <c r="R30" s="9" t="s">
        <v>28</v>
      </c>
      <c r="S30" s="9" t="s">
        <v>59</v>
      </c>
      <c r="T30" s="9" t="s">
        <v>59</v>
      </c>
      <c r="U30" s="9" t="s">
        <v>28</v>
      </c>
      <c r="V30" s="9" t="s">
        <v>59</v>
      </c>
      <c r="W30" s="9" t="s">
        <v>59</v>
      </c>
      <c r="X30" s="9" t="s">
        <v>59</v>
      </c>
      <c r="Y30" s="9" t="s">
        <v>59</v>
      </c>
      <c r="Z30" s="9" t="s">
        <v>59</v>
      </c>
      <c r="AA30" s="9" t="s">
        <v>59</v>
      </c>
      <c r="AB30" s="9" t="s">
        <v>59</v>
      </c>
      <c r="AC30" s="9" t="s">
        <v>59</v>
      </c>
      <c r="AD30" s="9" t="s">
        <v>59</v>
      </c>
    </row>
    <row r="31" spans="1:30" x14ac:dyDescent="0.2">
      <c r="A31" s="11" t="s">
        <v>133</v>
      </c>
      <c r="B31" s="9" t="s">
        <v>59</v>
      </c>
      <c r="C31" s="9" t="s">
        <v>59</v>
      </c>
      <c r="D31" s="9" t="s">
        <v>59</v>
      </c>
      <c r="E31" s="9" t="s">
        <v>28</v>
      </c>
      <c r="F31" s="9" t="s">
        <v>28</v>
      </c>
      <c r="G31" s="9" t="s">
        <v>28</v>
      </c>
      <c r="H31" s="9" t="s">
        <v>59</v>
      </c>
      <c r="I31" s="9" t="s">
        <v>28</v>
      </c>
      <c r="J31" s="9" t="s">
        <v>59</v>
      </c>
      <c r="K31" s="9" t="s">
        <v>28</v>
      </c>
      <c r="L31" s="9" t="s">
        <v>59</v>
      </c>
      <c r="M31" s="9" t="s">
        <v>28</v>
      </c>
      <c r="N31" s="9" t="s">
        <v>28</v>
      </c>
      <c r="O31" s="9" t="s">
        <v>59</v>
      </c>
      <c r="P31" s="9" t="s">
        <v>28</v>
      </c>
      <c r="Q31" s="9" t="s">
        <v>59</v>
      </c>
      <c r="R31" s="9" t="s">
        <v>28</v>
      </c>
      <c r="S31" s="9" t="s">
        <v>59</v>
      </c>
      <c r="T31" s="9" t="s">
        <v>59</v>
      </c>
      <c r="U31" s="9" t="s">
        <v>28</v>
      </c>
      <c r="V31" s="9" t="s">
        <v>59</v>
      </c>
      <c r="W31" s="9" t="s">
        <v>59</v>
      </c>
      <c r="X31" s="9" t="s">
        <v>59</v>
      </c>
      <c r="Y31" s="9" t="s">
        <v>59</v>
      </c>
      <c r="Z31" s="9" t="s">
        <v>59</v>
      </c>
      <c r="AA31" s="9" t="s">
        <v>59</v>
      </c>
      <c r="AB31" s="9" t="s">
        <v>59</v>
      </c>
      <c r="AC31" s="9" t="s">
        <v>59</v>
      </c>
      <c r="AD31" s="9" t="s">
        <v>59</v>
      </c>
    </row>
    <row r="32" spans="1:30" s="25" customFormat="1" x14ac:dyDescent="0.2">
      <c r="A32" s="11" t="s">
        <v>132</v>
      </c>
      <c r="B32" s="9" t="s">
        <v>59</v>
      </c>
      <c r="C32" s="9" t="s">
        <v>59</v>
      </c>
      <c r="D32" s="9" t="s">
        <v>59</v>
      </c>
      <c r="E32" s="9" t="s">
        <v>28</v>
      </c>
      <c r="F32" s="9" t="s">
        <v>28</v>
      </c>
      <c r="G32" s="9" t="s">
        <v>28</v>
      </c>
      <c r="H32" s="9" t="s">
        <v>59</v>
      </c>
      <c r="I32" s="9" t="s">
        <v>28</v>
      </c>
      <c r="J32" s="9" t="s">
        <v>59</v>
      </c>
      <c r="K32" s="9" t="s">
        <v>28</v>
      </c>
      <c r="L32" s="9" t="s">
        <v>59</v>
      </c>
      <c r="M32" s="9" t="s">
        <v>28</v>
      </c>
      <c r="N32" s="9" t="s">
        <v>28</v>
      </c>
      <c r="O32" s="9" t="s">
        <v>59</v>
      </c>
      <c r="P32" s="9" t="s">
        <v>28</v>
      </c>
      <c r="Q32" s="9" t="s">
        <v>59</v>
      </c>
      <c r="R32" s="9" t="s">
        <v>28</v>
      </c>
      <c r="S32" s="9" t="s">
        <v>59</v>
      </c>
      <c r="T32" s="9" t="s">
        <v>59</v>
      </c>
      <c r="U32" s="9" t="s">
        <v>28</v>
      </c>
      <c r="V32" s="9" t="s">
        <v>59</v>
      </c>
      <c r="W32" s="9" t="s">
        <v>59</v>
      </c>
      <c r="X32" s="9" t="s">
        <v>59</v>
      </c>
      <c r="Y32" s="9" t="s">
        <v>59</v>
      </c>
      <c r="Z32" s="9" t="s">
        <v>59</v>
      </c>
      <c r="AA32" s="9" t="s">
        <v>59</v>
      </c>
      <c r="AB32" s="9" t="s">
        <v>59</v>
      </c>
      <c r="AC32" s="9" t="s">
        <v>59</v>
      </c>
      <c r="AD32" s="9" t="s">
        <v>59</v>
      </c>
    </row>
    <row r="33" spans="1:30" s="25" customFormat="1" x14ac:dyDescent="0.2">
      <c r="A33" s="11" t="s">
        <v>131</v>
      </c>
      <c r="B33" s="9" t="s">
        <v>59</v>
      </c>
      <c r="C33" s="9" t="s">
        <v>59</v>
      </c>
      <c r="D33" s="9" t="s">
        <v>59</v>
      </c>
      <c r="E33" s="9" t="s">
        <v>28</v>
      </c>
      <c r="F33" s="9" t="s">
        <v>28</v>
      </c>
      <c r="G33" s="9" t="s">
        <v>28</v>
      </c>
      <c r="H33" s="9" t="s">
        <v>59</v>
      </c>
      <c r="I33" s="9" t="s">
        <v>28</v>
      </c>
      <c r="J33" s="9" t="s">
        <v>59</v>
      </c>
      <c r="K33" s="9" t="s">
        <v>28</v>
      </c>
      <c r="L33" s="9" t="s">
        <v>59</v>
      </c>
      <c r="M33" s="9" t="s">
        <v>28</v>
      </c>
      <c r="N33" s="9" t="s">
        <v>28</v>
      </c>
      <c r="O33" s="9" t="s">
        <v>59</v>
      </c>
      <c r="P33" s="9" t="s">
        <v>28</v>
      </c>
      <c r="Q33" s="9" t="s">
        <v>59</v>
      </c>
      <c r="R33" s="9" t="s">
        <v>28</v>
      </c>
      <c r="S33" s="9" t="s">
        <v>59</v>
      </c>
      <c r="T33" s="9" t="s">
        <v>59</v>
      </c>
      <c r="U33" s="9" t="s">
        <v>28</v>
      </c>
      <c r="V33" s="9" t="s">
        <v>59</v>
      </c>
      <c r="W33" s="9" t="s">
        <v>59</v>
      </c>
      <c r="X33" s="9" t="s">
        <v>59</v>
      </c>
      <c r="Y33" s="9" t="s">
        <v>59</v>
      </c>
      <c r="Z33" s="9" t="s">
        <v>59</v>
      </c>
      <c r="AA33" s="9" t="s">
        <v>59</v>
      </c>
      <c r="AB33" s="9" t="s">
        <v>59</v>
      </c>
      <c r="AC33" s="9" t="s">
        <v>59</v>
      </c>
      <c r="AD33" s="9" t="s">
        <v>59</v>
      </c>
    </row>
    <row r="34" spans="1:30" x14ac:dyDescent="0.2">
      <c r="A34" s="11" t="s">
        <v>130</v>
      </c>
      <c r="B34" s="9" t="s">
        <v>59</v>
      </c>
      <c r="C34" s="9" t="s">
        <v>59</v>
      </c>
      <c r="D34" s="9" t="s">
        <v>59</v>
      </c>
      <c r="E34" s="9" t="s">
        <v>28</v>
      </c>
      <c r="F34" s="9" t="s">
        <v>28</v>
      </c>
      <c r="G34" s="9" t="s">
        <v>28</v>
      </c>
      <c r="H34" s="9" t="s">
        <v>59</v>
      </c>
      <c r="I34" s="9" t="s">
        <v>28</v>
      </c>
      <c r="J34" s="9" t="s">
        <v>59</v>
      </c>
      <c r="K34" s="9" t="s">
        <v>28</v>
      </c>
      <c r="L34" s="9" t="s">
        <v>59</v>
      </c>
      <c r="M34" s="9" t="s">
        <v>28</v>
      </c>
      <c r="N34" s="9" t="s">
        <v>28</v>
      </c>
      <c r="O34" s="9" t="s">
        <v>59</v>
      </c>
      <c r="P34" s="9" t="s">
        <v>28</v>
      </c>
      <c r="Q34" s="9" t="s">
        <v>59</v>
      </c>
      <c r="R34" s="9" t="s">
        <v>28</v>
      </c>
      <c r="S34" s="9" t="s">
        <v>59</v>
      </c>
      <c r="T34" s="9" t="s">
        <v>59</v>
      </c>
      <c r="U34" s="9" t="s">
        <v>28</v>
      </c>
      <c r="V34" s="9" t="s">
        <v>59</v>
      </c>
      <c r="W34" s="9" t="s">
        <v>59</v>
      </c>
      <c r="X34" s="9" t="s">
        <v>59</v>
      </c>
      <c r="Y34" s="9" t="s">
        <v>59</v>
      </c>
      <c r="Z34" s="9" t="s">
        <v>59</v>
      </c>
      <c r="AA34" s="9" t="s">
        <v>59</v>
      </c>
      <c r="AB34" s="9" t="s">
        <v>59</v>
      </c>
      <c r="AC34" s="9" t="s">
        <v>59</v>
      </c>
      <c r="AD34" s="9" t="s">
        <v>59</v>
      </c>
    </row>
    <row r="35" spans="1:30" x14ac:dyDescent="0.2">
      <c r="A35" s="11" t="s">
        <v>129</v>
      </c>
      <c r="B35" s="9" t="s">
        <v>59</v>
      </c>
      <c r="C35" s="9" t="s">
        <v>59</v>
      </c>
      <c r="D35" s="9" t="s">
        <v>59</v>
      </c>
      <c r="E35" s="9" t="s">
        <v>28</v>
      </c>
      <c r="F35" s="9" t="s">
        <v>28</v>
      </c>
      <c r="G35" s="9" t="s">
        <v>28</v>
      </c>
      <c r="H35" s="9" t="s">
        <v>59</v>
      </c>
      <c r="I35" s="9" t="s">
        <v>28</v>
      </c>
      <c r="J35" s="9" t="s">
        <v>59</v>
      </c>
      <c r="K35" s="9" t="s">
        <v>28</v>
      </c>
      <c r="L35" s="9" t="s">
        <v>59</v>
      </c>
      <c r="M35" s="9" t="s">
        <v>28</v>
      </c>
      <c r="N35" s="9" t="s">
        <v>28</v>
      </c>
      <c r="O35" s="9" t="s">
        <v>59</v>
      </c>
      <c r="P35" s="9" t="s">
        <v>28</v>
      </c>
      <c r="Q35" s="9" t="s">
        <v>59</v>
      </c>
      <c r="R35" s="9" t="s">
        <v>28</v>
      </c>
      <c r="S35" s="9" t="s">
        <v>59</v>
      </c>
      <c r="T35" s="9" t="s">
        <v>59</v>
      </c>
      <c r="U35" s="9" t="s">
        <v>28</v>
      </c>
      <c r="V35" s="9" t="s">
        <v>59</v>
      </c>
      <c r="W35" s="9" t="s">
        <v>59</v>
      </c>
      <c r="X35" s="9" t="s">
        <v>59</v>
      </c>
      <c r="Y35" s="9" t="s">
        <v>59</v>
      </c>
      <c r="Z35" s="9" t="s">
        <v>59</v>
      </c>
      <c r="AA35" s="9" t="s">
        <v>59</v>
      </c>
      <c r="AB35" s="9" t="s">
        <v>59</v>
      </c>
      <c r="AC35" s="9" t="s">
        <v>59</v>
      </c>
      <c r="AD35" s="9" t="s">
        <v>59</v>
      </c>
    </row>
    <row r="36" spans="1:30" x14ac:dyDescent="0.2">
      <c r="A36" s="11" t="str">
        <f>HYPERLINK("http://www.abs.gov.au/ausstats/subscriber.nsf/LookupAttach/3415.0Data+Cubes-26.07.1230/$File/34150DS0075_2009-10_AttCulturalVenues_Migrants.xls","Attendance at Selected Cultural Venues and Events 2009–10")</f>
        <v>Attendance at Selected Cultural Venues and Events 2009–10</v>
      </c>
      <c r="B36" s="9" t="s">
        <v>59</v>
      </c>
      <c r="C36" s="9" t="s">
        <v>28</v>
      </c>
      <c r="D36" s="9" t="s">
        <v>28</v>
      </c>
      <c r="E36" s="9" t="s">
        <v>28</v>
      </c>
      <c r="F36" s="9" t="s">
        <v>28</v>
      </c>
      <c r="G36" s="9" t="s">
        <v>28</v>
      </c>
      <c r="H36" s="9" t="s">
        <v>28</v>
      </c>
      <c r="I36" s="9" t="s">
        <v>28</v>
      </c>
      <c r="J36" s="9" t="s">
        <v>28</v>
      </c>
      <c r="K36" s="9" t="s">
        <v>28</v>
      </c>
      <c r="L36" s="9" t="s">
        <v>59</v>
      </c>
      <c r="M36" s="9" t="s">
        <v>28</v>
      </c>
      <c r="N36" s="9" t="s">
        <v>28</v>
      </c>
      <c r="O36" s="9" t="s">
        <v>28</v>
      </c>
      <c r="P36" s="9" t="s">
        <v>28</v>
      </c>
      <c r="Q36" s="9" t="s">
        <v>28</v>
      </c>
      <c r="R36" s="9" t="s">
        <v>28</v>
      </c>
      <c r="S36" s="9" t="s">
        <v>28</v>
      </c>
      <c r="T36" s="9" t="s">
        <v>28</v>
      </c>
      <c r="U36" s="9" t="s">
        <v>28</v>
      </c>
      <c r="V36" s="9" t="s">
        <v>28</v>
      </c>
      <c r="W36" s="9" t="s">
        <v>28</v>
      </c>
      <c r="X36" s="9" t="s">
        <v>28</v>
      </c>
      <c r="Y36" s="9" t="s">
        <v>28</v>
      </c>
      <c r="Z36" s="9" t="s">
        <v>28</v>
      </c>
      <c r="AA36" s="9" t="s">
        <v>59</v>
      </c>
      <c r="AB36" s="9" t="s">
        <v>59</v>
      </c>
      <c r="AC36" s="9" t="s">
        <v>59</v>
      </c>
      <c r="AD36" s="9" t="s">
        <v>59</v>
      </c>
    </row>
    <row r="37" spans="1:30" x14ac:dyDescent="0.2">
      <c r="A37" s="11" t="str">
        <f>HYPERLINK("http://www.abs.gov.au/ausstats/subscriber.nsf/LookupAttach/3415.0Data+Cubes-29.06.114/$File/34150DS0001_2005-06_AttCulturalVenues_Migrants.xls","Attendance at Selected Cultural Venues and Events 2005–06")</f>
        <v>Attendance at Selected Cultural Venues and Events 2005–06</v>
      </c>
      <c r="B37" s="9" t="s">
        <v>59</v>
      </c>
      <c r="C37" s="9" t="s">
        <v>28</v>
      </c>
      <c r="D37" s="9" t="s">
        <v>28</v>
      </c>
      <c r="E37" s="9" t="s">
        <v>28</v>
      </c>
      <c r="F37" s="9" t="s">
        <v>28</v>
      </c>
      <c r="G37" s="9" t="s">
        <v>28</v>
      </c>
      <c r="H37" s="9" t="s">
        <v>28</v>
      </c>
      <c r="I37" s="9" t="s">
        <v>28</v>
      </c>
      <c r="J37" s="9" t="s">
        <v>28</v>
      </c>
      <c r="K37" s="9" t="s">
        <v>28</v>
      </c>
      <c r="L37" s="9" t="s">
        <v>59</v>
      </c>
      <c r="M37" s="9" t="s">
        <v>28</v>
      </c>
      <c r="N37" s="9" t="s">
        <v>28</v>
      </c>
      <c r="O37" s="9" t="s">
        <v>28</v>
      </c>
      <c r="P37" s="9" t="s">
        <v>28</v>
      </c>
      <c r="Q37" s="9" t="s">
        <v>28</v>
      </c>
      <c r="R37" s="9" t="s">
        <v>28</v>
      </c>
      <c r="S37" s="9" t="s">
        <v>28</v>
      </c>
      <c r="T37" s="9" t="s">
        <v>28</v>
      </c>
      <c r="U37" s="9" t="s">
        <v>28</v>
      </c>
      <c r="V37" s="9" t="s">
        <v>28</v>
      </c>
      <c r="W37" s="9" t="s">
        <v>28</v>
      </c>
      <c r="X37" s="9" t="s">
        <v>28</v>
      </c>
      <c r="Y37" s="9" t="s">
        <v>28</v>
      </c>
      <c r="Z37" s="9" t="s">
        <v>28</v>
      </c>
      <c r="AA37" s="9" t="s">
        <v>59</v>
      </c>
      <c r="AB37" s="9" t="s">
        <v>59</v>
      </c>
      <c r="AC37" s="9" t="s">
        <v>59</v>
      </c>
      <c r="AD37" s="9" t="s">
        <v>59</v>
      </c>
    </row>
    <row r="38" spans="1:30" x14ac:dyDescent="0.2">
      <c r="A38" s="11" t="str">
        <f>HYPERLINK("https://www.abs.gov.au/statistics/people/population/births-australia/2019/33010DO006_2019.xlsx","Births 2019")</f>
        <v>Births 2019</v>
      </c>
      <c r="B38" s="9" t="s">
        <v>59</v>
      </c>
      <c r="C38" s="9" t="s">
        <v>59</v>
      </c>
      <c r="D38" s="9" t="s">
        <v>59</v>
      </c>
      <c r="E38" s="9" t="s">
        <v>28</v>
      </c>
      <c r="F38" s="9" t="s">
        <v>28</v>
      </c>
      <c r="G38" s="9" t="s">
        <v>28</v>
      </c>
      <c r="H38" s="9" t="s">
        <v>28</v>
      </c>
      <c r="I38" s="9" t="s">
        <v>28</v>
      </c>
      <c r="J38" s="9" t="s">
        <v>28</v>
      </c>
      <c r="K38" s="9" t="s">
        <v>28</v>
      </c>
      <c r="L38" s="9" t="s">
        <v>28</v>
      </c>
      <c r="M38" s="9" t="s">
        <v>28</v>
      </c>
      <c r="N38" s="9" t="s">
        <v>28</v>
      </c>
      <c r="O38" s="9" t="s">
        <v>28</v>
      </c>
      <c r="P38" s="9" t="s">
        <v>28</v>
      </c>
      <c r="Q38" s="9" t="s">
        <v>28</v>
      </c>
      <c r="R38" s="9" t="s">
        <v>28</v>
      </c>
      <c r="S38" s="9" t="s">
        <v>28</v>
      </c>
      <c r="T38" s="9" t="s">
        <v>28</v>
      </c>
      <c r="U38" s="9" t="s">
        <v>28</v>
      </c>
      <c r="V38" s="9" t="s">
        <v>28</v>
      </c>
      <c r="W38" s="9" t="s">
        <v>28</v>
      </c>
      <c r="X38" s="9" t="s">
        <v>28</v>
      </c>
      <c r="Y38" s="9" t="s">
        <v>28</v>
      </c>
      <c r="Z38" s="9" t="s">
        <v>28</v>
      </c>
      <c r="AA38" s="9" t="s">
        <v>59</v>
      </c>
      <c r="AB38" s="9" t="s">
        <v>28</v>
      </c>
      <c r="AC38" s="9" t="s">
        <v>28</v>
      </c>
      <c r="AD38" s="9" t="s">
        <v>28</v>
      </c>
    </row>
    <row r="39" spans="1:30" x14ac:dyDescent="0.2">
      <c r="A39" s="11" t="str">
        <f>HYPERLINK("http://www.abs.gov.au/ausstats/subscriber.nsf/LookupAttach/3301.0Data+Cubes-11.12.196/$File/33010Do006_2018.xlsx","Births 2018")</f>
        <v>Births 2018</v>
      </c>
      <c r="B39" s="9" t="s">
        <v>59</v>
      </c>
      <c r="C39" s="9" t="s">
        <v>59</v>
      </c>
      <c r="D39" s="9" t="s">
        <v>59</v>
      </c>
      <c r="E39" s="9" t="s">
        <v>28</v>
      </c>
      <c r="F39" s="9" t="s">
        <v>28</v>
      </c>
      <c r="G39" s="9" t="s">
        <v>28</v>
      </c>
      <c r="H39" s="9" t="s">
        <v>28</v>
      </c>
      <c r="I39" s="9" t="s">
        <v>28</v>
      </c>
      <c r="J39" s="9" t="s">
        <v>28</v>
      </c>
      <c r="K39" s="9" t="s">
        <v>28</v>
      </c>
      <c r="L39" s="9" t="s">
        <v>28</v>
      </c>
      <c r="M39" s="9" t="s">
        <v>28</v>
      </c>
      <c r="N39" s="9" t="s">
        <v>28</v>
      </c>
      <c r="O39" s="9" t="s">
        <v>28</v>
      </c>
      <c r="P39" s="9" t="s">
        <v>28</v>
      </c>
      <c r="Q39" s="9" t="s">
        <v>28</v>
      </c>
      <c r="R39" s="9" t="s">
        <v>28</v>
      </c>
      <c r="S39" s="9" t="s">
        <v>28</v>
      </c>
      <c r="T39" s="9" t="s">
        <v>28</v>
      </c>
      <c r="U39" s="9" t="s">
        <v>28</v>
      </c>
      <c r="V39" s="9" t="s">
        <v>28</v>
      </c>
      <c r="W39" s="9" t="s">
        <v>28</v>
      </c>
      <c r="X39" s="9" t="s">
        <v>28</v>
      </c>
      <c r="Y39" s="9" t="s">
        <v>28</v>
      </c>
      <c r="Z39" s="9" t="s">
        <v>28</v>
      </c>
      <c r="AA39" s="9" t="s">
        <v>59</v>
      </c>
      <c r="AB39" s="9" t="s">
        <v>28</v>
      </c>
      <c r="AC39" s="9" t="s">
        <v>28</v>
      </c>
      <c r="AD39" s="9" t="s">
        <v>28</v>
      </c>
    </row>
    <row r="40" spans="1:30" x14ac:dyDescent="0.2">
      <c r="A40" s="11" t="str">
        <f>HYPERLINK("http://www.abs.gov.au/ausstats/subscriber.nsf/LookupAttach/3301.0Data+Cubes-11.12.186/$File/33010Do006_2017.xls","Births 2017")</f>
        <v>Births 2017</v>
      </c>
      <c r="B40" s="9" t="s">
        <v>59</v>
      </c>
      <c r="C40" s="9" t="s">
        <v>59</v>
      </c>
      <c r="D40" s="9" t="s">
        <v>59</v>
      </c>
      <c r="E40" s="9" t="s">
        <v>28</v>
      </c>
      <c r="F40" s="9" t="s">
        <v>28</v>
      </c>
      <c r="G40" s="9" t="s">
        <v>28</v>
      </c>
      <c r="H40" s="9" t="s">
        <v>28</v>
      </c>
      <c r="I40" s="9" t="s">
        <v>28</v>
      </c>
      <c r="J40" s="9" t="s">
        <v>28</v>
      </c>
      <c r="K40" s="9" t="s">
        <v>28</v>
      </c>
      <c r="L40" s="9" t="s">
        <v>28</v>
      </c>
      <c r="M40" s="9" t="s">
        <v>28</v>
      </c>
      <c r="N40" s="9" t="s">
        <v>28</v>
      </c>
      <c r="O40" s="9" t="s">
        <v>28</v>
      </c>
      <c r="P40" s="9" t="s">
        <v>28</v>
      </c>
      <c r="Q40" s="9" t="s">
        <v>28</v>
      </c>
      <c r="R40" s="9" t="s">
        <v>28</v>
      </c>
      <c r="S40" s="9" t="s">
        <v>28</v>
      </c>
      <c r="T40" s="9" t="s">
        <v>28</v>
      </c>
      <c r="U40" s="9" t="s">
        <v>28</v>
      </c>
      <c r="V40" s="9" t="s">
        <v>28</v>
      </c>
      <c r="W40" s="9" t="s">
        <v>28</v>
      </c>
      <c r="X40" s="9" t="s">
        <v>28</v>
      </c>
      <c r="Y40" s="9" t="s">
        <v>28</v>
      </c>
      <c r="Z40" s="9" t="s">
        <v>28</v>
      </c>
      <c r="AA40" s="9" t="s">
        <v>59</v>
      </c>
      <c r="AB40" s="9" t="s">
        <v>28</v>
      </c>
      <c r="AC40" s="9" t="s">
        <v>28</v>
      </c>
      <c r="AD40" s="9" t="s">
        <v>28</v>
      </c>
    </row>
    <row r="41" spans="1:30" x14ac:dyDescent="0.2">
      <c r="A41" s="11" t="str">
        <f>HYPERLINK("http://www.abs.gov.au/ausstats/subscriber.nsf/LookupAttach/3301.0Data+Cubes-13.12.176/$File/33010Do006_2016.xls","Births 2016")</f>
        <v>Births 2016</v>
      </c>
      <c r="B41" s="9" t="s">
        <v>59</v>
      </c>
      <c r="C41" s="9" t="s">
        <v>59</v>
      </c>
      <c r="D41" s="9" t="s">
        <v>59</v>
      </c>
      <c r="E41" s="9" t="s">
        <v>28</v>
      </c>
      <c r="F41" s="9" t="s">
        <v>28</v>
      </c>
      <c r="G41" s="9" t="s">
        <v>28</v>
      </c>
      <c r="H41" s="9" t="s">
        <v>28</v>
      </c>
      <c r="I41" s="9" t="s">
        <v>28</v>
      </c>
      <c r="J41" s="9" t="s">
        <v>28</v>
      </c>
      <c r="K41" s="9" t="s">
        <v>28</v>
      </c>
      <c r="L41" s="9" t="s">
        <v>28</v>
      </c>
      <c r="M41" s="9" t="s">
        <v>28</v>
      </c>
      <c r="N41" s="9" t="s">
        <v>28</v>
      </c>
      <c r="O41" s="9" t="s">
        <v>28</v>
      </c>
      <c r="P41" s="9" t="s">
        <v>28</v>
      </c>
      <c r="Q41" s="9" t="s">
        <v>28</v>
      </c>
      <c r="R41" s="9" t="s">
        <v>28</v>
      </c>
      <c r="S41" s="9" t="s">
        <v>28</v>
      </c>
      <c r="T41" s="9" t="s">
        <v>28</v>
      </c>
      <c r="U41" s="9" t="s">
        <v>28</v>
      </c>
      <c r="V41" s="9" t="s">
        <v>28</v>
      </c>
      <c r="W41" s="9" t="s">
        <v>28</v>
      </c>
      <c r="X41" s="9" t="s">
        <v>28</v>
      </c>
      <c r="Y41" s="9" t="s">
        <v>28</v>
      </c>
      <c r="Z41" s="9" t="s">
        <v>28</v>
      </c>
      <c r="AA41" s="9" t="s">
        <v>59</v>
      </c>
      <c r="AB41" s="9" t="s">
        <v>28</v>
      </c>
      <c r="AC41" s="9" t="s">
        <v>28</v>
      </c>
      <c r="AD41" s="9" t="s">
        <v>28</v>
      </c>
    </row>
    <row r="42" spans="1:30" x14ac:dyDescent="0.2">
      <c r="A42" s="18" t="str">
        <f>HYPERLINK("http://www.abs.gov.au/ausstats/subscriber.nsf/LookupAttach/3301.0Data+Cubes-08.11.166/$File/33010Do006_2015.xls","Births 2015")</f>
        <v>Births 2015</v>
      </c>
      <c r="B42" s="9" t="s">
        <v>59</v>
      </c>
      <c r="C42" s="9" t="s">
        <v>59</v>
      </c>
      <c r="D42" s="9" t="s">
        <v>59</v>
      </c>
      <c r="E42" s="9" t="s">
        <v>28</v>
      </c>
      <c r="F42" s="9" t="s">
        <v>28</v>
      </c>
      <c r="G42" s="9" t="s">
        <v>28</v>
      </c>
      <c r="H42" s="9" t="s">
        <v>28</v>
      </c>
      <c r="I42" s="9" t="s">
        <v>28</v>
      </c>
      <c r="J42" s="9" t="s">
        <v>28</v>
      </c>
      <c r="K42" s="9" t="s">
        <v>28</v>
      </c>
      <c r="L42" s="9" t="s">
        <v>28</v>
      </c>
      <c r="M42" s="9" t="s">
        <v>28</v>
      </c>
      <c r="N42" s="9" t="s">
        <v>28</v>
      </c>
      <c r="O42" s="9" t="s">
        <v>28</v>
      </c>
      <c r="P42" s="9" t="s">
        <v>28</v>
      </c>
      <c r="Q42" s="9" t="s">
        <v>28</v>
      </c>
      <c r="R42" s="9" t="s">
        <v>28</v>
      </c>
      <c r="S42" s="9" t="s">
        <v>28</v>
      </c>
      <c r="T42" s="9" t="s">
        <v>28</v>
      </c>
      <c r="U42" s="9" t="s">
        <v>28</v>
      </c>
      <c r="V42" s="9" t="s">
        <v>28</v>
      </c>
      <c r="W42" s="9" t="s">
        <v>28</v>
      </c>
      <c r="X42" s="9" t="s">
        <v>28</v>
      </c>
      <c r="Y42" s="9" t="s">
        <v>28</v>
      </c>
      <c r="Z42" s="9" t="s">
        <v>28</v>
      </c>
      <c r="AA42" s="9" t="s">
        <v>59</v>
      </c>
      <c r="AB42" s="9" t="s">
        <v>28</v>
      </c>
      <c r="AC42" s="9" t="s">
        <v>28</v>
      </c>
      <c r="AD42" s="9" t="s">
        <v>28</v>
      </c>
    </row>
    <row r="43" spans="1:30" x14ac:dyDescent="0.2">
      <c r="A43" s="18" t="str">
        <f>HYPERLINK("http://www.abs.gov.au/ausstats/subscriber.nsf/LookupAttach/3301.0Data+Cubes-29.10.159/$File/33010Do009_2014.xls","Births 2014")</f>
        <v>Births 2014</v>
      </c>
      <c r="B43" s="9" t="s">
        <v>59</v>
      </c>
      <c r="C43" s="9" t="s">
        <v>59</v>
      </c>
      <c r="D43" s="9" t="s">
        <v>59</v>
      </c>
      <c r="E43" s="9" t="s">
        <v>28</v>
      </c>
      <c r="F43" s="9" t="s">
        <v>28</v>
      </c>
      <c r="G43" s="9" t="s">
        <v>28</v>
      </c>
      <c r="H43" s="9" t="s">
        <v>28</v>
      </c>
      <c r="I43" s="9" t="s">
        <v>28</v>
      </c>
      <c r="J43" s="9" t="s">
        <v>28</v>
      </c>
      <c r="K43" s="9" t="s">
        <v>28</v>
      </c>
      <c r="L43" s="9" t="s">
        <v>28</v>
      </c>
      <c r="M43" s="9" t="s">
        <v>28</v>
      </c>
      <c r="N43" s="9" t="s">
        <v>28</v>
      </c>
      <c r="O43" s="9" t="s">
        <v>28</v>
      </c>
      <c r="P43" s="9" t="s">
        <v>28</v>
      </c>
      <c r="Q43" s="9" t="s">
        <v>28</v>
      </c>
      <c r="R43" s="9" t="s">
        <v>28</v>
      </c>
      <c r="S43" s="9" t="s">
        <v>28</v>
      </c>
      <c r="T43" s="9" t="s">
        <v>28</v>
      </c>
      <c r="U43" s="9" t="s">
        <v>28</v>
      </c>
      <c r="V43" s="9" t="s">
        <v>28</v>
      </c>
      <c r="W43" s="9" t="s">
        <v>28</v>
      </c>
      <c r="X43" s="9" t="s">
        <v>28</v>
      </c>
      <c r="Y43" s="9" t="s">
        <v>28</v>
      </c>
      <c r="Z43" s="9" t="s">
        <v>28</v>
      </c>
      <c r="AA43" s="9" t="s">
        <v>59</v>
      </c>
      <c r="AB43" s="9" t="s">
        <v>28</v>
      </c>
      <c r="AC43" s="9" t="s">
        <v>28</v>
      </c>
      <c r="AD43" s="9" t="s">
        <v>28</v>
      </c>
    </row>
    <row r="44" spans="1:30" x14ac:dyDescent="0.2">
      <c r="A44" s="18" t="s">
        <v>104</v>
      </c>
      <c r="B44" s="24" t="s">
        <v>59</v>
      </c>
      <c r="C44" s="24" t="s">
        <v>59</v>
      </c>
      <c r="D44" s="24" t="s">
        <v>59</v>
      </c>
      <c r="E44" s="24" t="s">
        <v>28</v>
      </c>
      <c r="F44" s="24" t="s">
        <v>28</v>
      </c>
      <c r="G44" s="24" t="s">
        <v>28</v>
      </c>
      <c r="H44" s="24" t="s">
        <v>28</v>
      </c>
      <c r="I44" s="24" t="s">
        <v>28</v>
      </c>
      <c r="J44" s="24" t="s">
        <v>28</v>
      </c>
      <c r="K44" s="24" t="s">
        <v>28</v>
      </c>
      <c r="L44" s="24" t="s">
        <v>28</v>
      </c>
      <c r="M44" s="24" t="s">
        <v>28</v>
      </c>
      <c r="N44" s="24" t="s">
        <v>28</v>
      </c>
      <c r="O44" s="24" t="s">
        <v>28</v>
      </c>
      <c r="P44" s="24" t="s">
        <v>28</v>
      </c>
      <c r="Q44" s="24" t="s">
        <v>28</v>
      </c>
      <c r="R44" s="24" t="s">
        <v>28</v>
      </c>
      <c r="S44" s="24" t="s">
        <v>28</v>
      </c>
      <c r="T44" s="24" t="s">
        <v>28</v>
      </c>
      <c r="U44" s="24" t="s">
        <v>28</v>
      </c>
      <c r="V44" s="24" t="s">
        <v>28</v>
      </c>
      <c r="W44" s="24" t="s">
        <v>28</v>
      </c>
      <c r="X44" s="24" t="s">
        <v>28</v>
      </c>
      <c r="Y44" s="24" t="s">
        <v>28</v>
      </c>
      <c r="Z44" s="24" t="s">
        <v>28</v>
      </c>
      <c r="AA44" s="24" t="s">
        <v>59</v>
      </c>
      <c r="AB44" s="24" t="s">
        <v>28</v>
      </c>
      <c r="AC44" s="24" t="s">
        <v>28</v>
      </c>
      <c r="AD44" s="24" t="s">
        <v>28</v>
      </c>
    </row>
    <row r="45" spans="1:30" x14ac:dyDescent="0.2">
      <c r="A45" s="18" t="s">
        <v>105</v>
      </c>
      <c r="B45" s="24" t="s">
        <v>59</v>
      </c>
      <c r="C45" s="24" t="s">
        <v>59</v>
      </c>
      <c r="D45" s="24" t="s">
        <v>59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 t="s">
        <v>28</v>
      </c>
      <c r="L45" s="24" t="s">
        <v>28</v>
      </c>
      <c r="M45" s="24" t="s">
        <v>28</v>
      </c>
      <c r="N45" s="24" t="s">
        <v>28</v>
      </c>
      <c r="O45" s="24" t="s">
        <v>28</v>
      </c>
      <c r="P45" s="24" t="s">
        <v>28</v>
      </c>
      <c r="Q45" s="24" t="s">
        <v>28</v>
      </c>
      <c r="R45" s="24" t="s">
        <v>28</v>
      </c>
      <c r="S45" s="24" t="s">
        <v>28</v>
      </c>
      <c r="T45" s="24" t="s">
        <v>28</v>
      </c>
      <c r="U45" s="24" t="s">
        <v>28</v>
      </c>
      <c r="V45" s="24" t="s">
        <v>28</v>
      </c>
      <c r="W45" s="24" t="s">
        <v>28</v>
      </c>
      <c r="X45" s="24" t="s">
        <v>28</v>
      </c>
      <c r="Y45" s="24" t="s">
        <v>28</v>
      </c>
      <c r="Z45" s="24" t="s">
        <v>28</v>
      </c>
      <c r="AA45" s="24" t="s">
        <v>59</v>
      </c>
      <c r="AB45" s="24" t="s">
        <v>28</v>
      </c>
      <c r="AC45" s="24" t="s">
        <v>28</v>
      </c>
      <c r="AD45" s="24" t="s">
        <v>28</v>
      </c>
    </row>
    <row r="46" spans="1:30" x14ac:dyDescent="0.2">
      <c r="A46" s="18" t="str">
        <f>HYPERLINK("http://www.abs.gov.au/ausstats/subscriber.nsf/LookupAttach/3415.0Data+Cubes-23.07.1340/$File/34150DS0077_2011_Births_Migrants.xls","Births 2011")</f>
        <v>Births 2011</v>
      </c>
      <c r="B46" s="9" t="s">
        <v>59</v>
      </c>
      <c r="C46" s="9" t="s">
        <v>59</v>
      </c>
      <c r="D46" s="9" t="s">
        <v>59</v>
      </c>
      <c r="E46" s="9" t="s">
        <v>28</v>
      </c>
      <c r="F46" s="9" t="s">
        <v>28</v>
      </c>
      <c r="G46" s="9" t="s">
        <v>28</v>
      </c>
      <c r="H46" s="9" t="s">
        <v>28</v>
      </c>
      <c r="I46" s="9" t="s">
        <v>28</v>
      </c>
      <c r="J46" s="9" t="s">
        <v>28</v>
      </c>
      <c r="K46" s="9" t="s">
        <v>28</v>
      </c>
      <c r="L46" s="9" t="s">
        <v>28</v>
      </c>
      <c r="M46" s="9" t="s">
        <v>28</v>
      </c>
      <c r="N46" s="9" t="s">
        <v>28</v>
      </c>
      <c r="O46" s="9" t="s">
        <v>28</v>
      </c>
      <c r="P46" s="9" t="s">
        <v>28</v>
      </c>
      <c r="Q46" s="9" t="s">
        <v>28</v>
      </c>
      <c r="R46" s="9" t="s">
        <v>28</v>
      </c>
      <c r="S46" s="9" t="s">
        <v>28</v>
      </c>
      <c r="T46" s="9" t="s">
        <v>28</v>
      </c>
      <c r="U46" s="9" t="s">
        <v>28</v>
      </c>
      <c r="V46" s="9" t="s">
        <v>28</v>
      </c>
      <c r="W46" s="9" t="s">
        <v>28</v>
      </c>
      <c r="X46" s="9" t="s">
        <v>28</v>
      </c>
      <c r="Y46" s="9" t="s">
        <v>28</v>
      </c>
      <c r="Z46" s="9" t="s">
        <v>28</v>
      </c>
      <c r="AA46" s="9" t="s">
        <v>59</v>
      </c>
      <c r="AB46" s="9" t="s">
        <v>28</v>
      </c>
      <c r="AC46" s="9" t="s">
        <v>28</v>
      </c>
      <c r="AD46" s="9" t="s">
        <v>28</v>
      </c>
    </row>
    <row r="47" spans="1:30" x14ac:dyDescent="0.2">
      <c r="A47" s="18" t="str">
        <f>HYPERLINK("http://www.abs.gov.au/ausstats/subscriber.nsf/LookupAttach/3415.0Data+Cubes-29.11.1140/$File/34150DS0066_2010_Births_Migrants.xls","Births 2010")</f>
        <v>Births 2010</v>
      </c>
      <c r="B47" s="9" t="s">
        <v>59</v>
      </c>
      <c r="C47" s="9" t="s">
        <v>59</v>
      </c>
      <c r="D47" s="9" t="s">
        <v>59</v>
      </c>
      <c r="E47" s="9" t="s">
        <v>28</v>
      </c>
      <c r="F47" s="9" t="s">
        <v>28</v>
      </c>
      <c r="G47" s="9" t="s">
        <v>28</v>
      </c>
      <c r="H47" s="9" t="s">
        <v>28</v>
      </c>
      <c r="I47" s="9" t="s">
        <v>28</v>
      </c>
      <c r="J47" s="9" t="s">
        <v>28</v>
      </c>
      <c r="K47" s="9" t="s">
        <v>28</v>
      </c>
      <c r="L47" s="9" t="s">
        <v>28</v>
      </c>
      <c r="M47" s="9" t="s">
        <v>28</v>
      </c>
      <c r="N47" s="9" t="s">
        <v>28</v>
      </c>
      <c r="O47" s="9" t="s">
        <v>28</v>
      </c>
      <c r="P47" s="9" t="s">
        <v>28</v>
      </c>
      <c r="Q47" s="9" t="s">
        <v>28</v>
      </c>
      <c r="R47" s="9" t="s">
        <v>28</v>
      </c>
      <c r="S47" s="9" t="s">
        <v>28</v>
      </c>
      <c r="T47" s="9" t="s">
        <v>28</v>
      </c>
      <c r="U47" s="9" t="s">
        <v>28</v>
      </c>
      <c r="V47" s="9" t="s">
        <v>28</v>
      </c>
      <c r="W47" s="9" t="s">
        <v>28</v>
      </c>
      <c r="X47" s="9" t="s">
        <v>28</v>
      </c>
      <c r="Y47" s="9" t="s">
        <v>28</v>
      </c>
      <c r="Z47" s="9" t="s">
        <v>28</v>
      </c>
      <c r="AA47" s="9" t="s">
        <v>59</v>
      </c>
      <c r="AB47" s="9" t="s">
        <v>28</v>
      </c>
      <c r="AC47" s="9" t="s">
        <v>28</v>
      </c>
      <c r="AD47" s="9" t="s">
        <v>28</v>
      </c>
    </row>
    <row r="48" spans="1:30" x14ac:dyDescent="0.2">
      <c r="A48" s="11" t="str">
        <f>HYPERLINK("http://www.abs.gov.au/ausstats/subscriber.nsf/LookupAttach/3415.0Data+Cubes-29.06.115/$File/34150DS0042_2009_Births_Migrants.xls","Births 2009")</f>
        <v>Births 2009</v>
      </c>
      <c r="B48" s="9" t="s">
        <v>59</v>
      </c>
      <c r="C48" s="9" t="s">
        <v>59</v>
      </c>
      <c r="D48" s="9" t="s">
        <v>59</v>
      </c>
      <c r="E48" s="9" t="s">
        <v>28</v>
      </c>
      <c r="F48" s="9" t="s">
        <v>28</v>
      </c>
      <c r="G48" s="9" t="s">
        <v>28</v>
      </c>
      <c r="H48" s="9" t="s">
        <v>28</v>
      </c>
      <c r="I48" s="9" t="s">
        <v>28</v>
      </c>
      <c r="J48" s="9" t="s">
        <v>28</v>
      </c>
      <c r="K48" s="9" t="s">
        <v>28</v>
      </c>
      <c r="L48" s="9" t="s">
        <v>28</v>
      </c>
      <c r="M48" s="9" t="s">
        <v>28</v>
      </c>
      <c r="N48" s="9" t="s">
        <v>28</v>
      </c>
      <c r="O48" s="9" t="s">
        <v>28</v>
      </c>
      <c r="P48" s="9" t="s">
        <v>28</v>
      </c>
      <c r="Q48" s="9" t="s">
        <v>28</v>
      </c>
      <c r="R48" s="9" t="s">
        <v>28</v>
      </c>
      <c r="S48" s="9" t="s">
        <v>28</v>
      </c>
      <c r="T48" s="9" t="s">
        <v>28</v>
      </c>
      <c r="U48" s="9" t="s">
        <v>28</v>
      </c>
      <c r="V48" s="9" t="s">
        <v>28</v>
      </c>
      <c r="W48" s="9" t="s">
        <v>28</v>
      </c>
      <c r="X48" s="9" t="s">
        <v>28</v>
      </c>
      <c r="Y48" s="9" t="s">
        <v>28</v>
      </c>
      <c r="Z48" s="9" t="s">
        <v>28</v>
      </c>
      <c r="AA48" s="9" t="s">
        <v>59</v>
      </c>
      <c r="AB48" s="9" t="s">
        <v>28</v>
      </c>
      <c r="AC48" s="9" t="s">
        <v>28</v>
      </c>
      <c r="AD48" s="9" t="s">
        <v>28</v>
      </c>
    </row>
    <row r="49" spans="1:30" x14ac:dyDescent="0.2">
      <c r="A49" s="11" t="str">
        <f>HYPERLINK("http://www.abs.gov.au/ausstats/subscriber.nsf/LookupAttach/3415.0Data+Cubes-29.06.116/$File/34150DS0041_2008_Births_Migrants.xls","Births 2008")</f>
        <v>Births 2008</v>
      </c>
      <c r="B49" s="9" t="s">
        <v>59</v>
      </c>
      <c r="C49" s="9" t="s">
        <v>59</v>
      </c>
      <c r="D49" s="9" t="s">
        <v>59</v>
      </c>
      <c r="E49" s="9" t="s">
        <v>28</v>
      </c>
      <c r="F49" s="9" t="s">
        <v>28</v>
      </c>
      <c r="G49" s="9" t="s">
        <v>28</v>
      </c>
      <c r="H49" s="9" t="s">
        <v>28</v>
      </c>
      <c r="I49" s="9" t="s">
        <v>28</v>
      </c>
      <c r="J49" s="9" t="s">
        <v>28</v>
      </c>
      <c r="K49" s="9" t="s">
        <v>28</v>
      </c>
      <c r="L49" s="9" t="s">
        <v>28</v>
      </c>
      <c r="M49" s="9" t="s">
        <v>28</v>
      </c>
      <c r="N49" s="9" t="s">
        <v>28</v>
      </c>
      <c r="O49" s="9" t="s">
        <v>28</v>
      </c>
      <c r="P49" s="9" t="s">
        <v>28</v>
      </c>
      <c r="Q49" s="9" t="s">
        <v>28</v>
      </c>
      <c r="R49" s="9" t="s">
        <v>28</v>
      </c>
      <c r="S49" s="9" t="s">
        <v>28</v>
      </c>
      <c r="T49" s="9" t="s">
        <v>28</v>
      </c>
      <c r="U49" s="9" t="s">
        <v>28</v>
      </c>
      <c r="V49" s="9" t="s">
        <v>28</v>
      </c>
      <c r="W49" s="9" t="s">
        <v>28</v>
      </c>
      <c r="X49" s="9" t="s">
        <v>28</v>
      </c>
      <c r="Y49" s="9" t="s">
        <v>28</v>
      </c>
      <c r="Z49" s="9" t="s">
        <v>28</v>
      </c>
      <c r="AA49" s="9" t="s">
        <v>59</v>
      </c>
      <c r="AB49" s="9" t="s">
        <v>28</v>
      </c>
      <c r="AC49" s="9" t="s">
        <v>28</v>
      </c>
      <c r="AD49" s="9" t="s">
        <v>28</v>
      </c>
    </row>
    <row r="50" spans="1:30" x14ac:dyDescent="0.2">
      <c r="A50" s="11" t="str">
        <f>HYPERLINK("http://www.abs.gov.au/ausstats/subscriber.nsf/LookupAttach/3415.0Data+Cubes-29.06.117/$File/34150DS0040_2007_Births_Migrants.xls","Births 2007")</f>
        <v>Births 2007</v>
      </c>
      <c r="B50" s="9" t="s">
        <v>59</v>
      </c>
      <c r="C50" s="9" t="s">
        <v>59</v>
      </c>
      <c r="D50" s="9" t="s">
        <v>59</v>
      </c>
      <c r="E50" s="9" t="s">
        <v>28</v>
      </c>
      <c r="F50" s="9" t="s">
        <v>28</v>
      </c>
      <c r="G50" s="9" t="s">
        <v>28</v>
      </c>
      <c r="H50" s="9" t="s">
        <v>28</v>
      </c>
      <c r="I50" s="9" t="s">
        <v>28</v>
      </c>
      <c r="J50" s="9" t="s">
        <v>28</v>
      </c>
      <c r="K50" s="9" t="s">
        <v>28</v>
      </c>
      <c r="L50" s="9" t="s">
        <v>28</v>
      </c>
      <c r="M50" s="9" t="s">
        <v>28</v>
      </c>
      <c r="N50" s="9" t="s">
        <v>28</v>
      </c>
      <c r="O50" s="9" t="s">
        <v>28</v>
      </c>
      <c r="P50" s="9" t="s">
        <v>28</v>
      </c>
      <c r="Q50" s="9" t="s">
        <v>28</v>
      </c>
      <c r="R50" s="9" t="s">
        <v>28</v>
      </c>
      <c r="S50" s="9" t="s">
        <v>28</v>
      </c>
      <c r="T50" s="9" t="s">
        <v>28</v>
      </c>
      <c r="U50" s="9" t="s">
        <v>28</v>
      </c>
      <c r="V50" s="9" t="s">
        <v>28</v>
      </c>
      <c r="W50" s="9" t="s">
        <v>28</v>
      </c>
      <c r="X50" s="9" t="s">
        <v>28</v>
      </c>
      <c r="Y50" s="9" t="s">
        <v>28</v>
      </c>
      <c r="Z50" s="9" t="s">
        <v>28</v>
      </c>
      <c r="AA50" s="9" t="s">
        <v>59</v>
      </c>
      <c r="AB50" s="9" t="s">
        <v>28</v>
      </c>
      <c r="AC50" s="9" t="s">
        <v>28</v>
      </c>
      <c r="AD50" s="9" t="s">
        <v>28</v>
      </c>
    </row>
    <row r="51" spans="1:30" x14ac:dyDescent="0.2">
      <c r="A51" s="11" t="str">
        <f>HYPERLINK("http://www.abs.gov.au/ausstats/subscriber.nsf/LookupAttach/3415.0Data+Cubes-29.06.118/$File/34150DS0021_2006_Births_Migrants.xls","Births 2006")</f>
        <v>Births 2006</v>
      </c>
      <c r="B51" s="9" t="s">
        <v>59</v>
      </c>
      <c r="C51" s="9" t="s">
        <v>59</v>
      </c>
      <c r="D51" s="9" t="s">
        <v>59</v>
      </c>
      <c r="E51" s="9" t="s">
        <v>28</v>
      </c>
      <c r="F51" s="9" t="s">
        <v>28</v>
      </c>
      <c r="G51" s="9" t="s">
        <v>28</v>
      </c>
      <c r="H51" s="9" t="s">
        <v>28</v>
      </c>
      <c r="I51" s="9" t="s">
        <v>28</v>
      </c>
      <c r="J51" s="9" t="s">
        <v>28</v>
      </c>
      <c r="K51" s="9" t="s">
        <v>28</v>
      </c>
      <c r="L51" s="9" t="s">
        <v>28</v>
      </c>
      <c r="M51" s="9" t="s">
        <v>28</v>
      </c>
      <c r="N51" s="9" t="s">
        <v>28</v>
      </c>
      <c r="O51" s="9" t="s">
        <v>28</v>
      </c>
      <c r="P51" s="9" t="s">
        <v>28</v>
      </c>
      <c r="Q51" s="9" t="s">
        <v>28</v>
      </c>
      <c r="R51" s="9" t="s">
        <v>28</v>
      </c>
      <c r="S51" s="9" t="s">
        <v>28</v>
      </c>
      <c r="T51" s="9" t="s">
        <v>28</v>
      </c>
      <c r="U51" s="9" t="s">
        <v>28</v>
      </c>
      <c r="V51" s="9" t="s">
        <v>28</v>
      </c>
      <c r="W51" s="9" t="s">
        <v>28</v>
      </c>
      <c r="X51" s="9" t="s">
        <v>28</v>
      </c>
      <c r="Y51" s="9" t="s">
        <v>28</v>
      </c>
      <c r="Z51" s="9" t="s">
        <v>28</v>
      </c>
      <c r="AA51" s="9" t="s">
        <v>59</v>
      </c>
      <c r="AB51" s="9" t="s">
        <v>28</v>
      </c>
      <c r="AC51" s="9" t="s">
        <v>28</v>
      </c>
      <c r="AD51" s="9" t="s">
        <v>28</v>
      </c>
    </row>
    <row r="52" spans="1:30" x14ac:dyDescent="0.2">
      <c r="A52" s="11" t="str">
        <f>HYPERLINK("http://www.abs.gov.au/ausstats/subscriber.nsf/LookupAttach/3415.0Data+Cubes-26.07.1250/$File/34150DS0074_2010_Causes of Death_Migrants.xls","Causes of Death 2010")</f>
        <v>Causes of Death 2010</v>
      </c>
      <c r="B52" s="9" t="s">
        <v>59</v>
      </c>
      <c r="C52" s="9" t="s">
        <v>28</v>
      </c>
      <c r="D52" s="9" t="s">
        <v>28</v>
      </c>
      <c r="E52" s="9" t="s">
        <v>28</v>
      </c>
      <c r="F52" s="9" t="s">
        <v>28</v>
      </c>
      <c r="G52" s="9" t="s">
        <v>28</v>
      </c>
      <c r="H52" s="9" t="s">
        <v>28</v>
      </c>
      <c r="I52" s="9" t="s">
        <v>28</v>
      </c>
      <c r="J52" s="9" t="s">
        <v>28</v>
      </c>
      <c r="K52" s="9" t="s">
        <v>28</v>
      </c>
      <c r="L52" s="9" t="s">
        <v>28</v>
      </c>
      <c r="M52" s="9" t="s">
        <v>28</v>
      </c>
      <c r="N52" s="9" t="s">
        <v>28</v>
      </c>
      <c r="O52" s="9" t="s">
        <v>28</v>
      </c>
      <c r="P52" s="9" t="s">
        <v>28</v>
      </c>
      <c r="Q52" s="9" t="s">
        <v>28</v>
      </c>
      <c r="R52" s="9" t="s">
        <v>28</v>
      </c>
      <c r="S52" s="9" t="s">
        <v>28</v>
      </c>
      <c r="T52" s="9" t="s">
        <v>28</v>
      </c>
      <c r="U52" s="9" t="s">
        <v>28</v>
      </c>
      <c r="V52" s="9" t="s">
        <v>28</v>
      </c>
      <c r="W52" s="9" t="s">
        <v>28</v>
      </c>
      <c r="X52" s="9" t="s">
        <v>28</v>
      </c>
      <c r="Y52" s="9" t="s">
        <v>28</v>
      </c>
      <c r="Z52" s="9" t="s">
        <v>28</v>
      </c>
      <c r="AA52" s="9" t="s">
        <v>59</v>
      </c>
      <c r="AB52" s="9" t="s">
        <v>28</v>
      </c>
      <c r="AC52" s="9" t="s">
        <v>28</v>
      </c>
      <c r="AD52" s="9" t="s">
        <v>28</v>
      </c>
    </row>
    <row r="53" spans="1:30" x14ac:dyDescent="0.2">
      <c r="A53" s="11" t="str">
        <f>HYPERLINK("http://www.abs.gov.au/ausstats/subscriber.nsf/LookupAttach/3415.0Data+Cubes-29.11.1150/$File/34150DS0063_2009_Causes of Death_Migrants.xls","Causes of Death 2009")</f>
        <v>Causes of Death 2009</v>
      </c>
      <c r="B53" s="9" t="s">
        <v>59</v>
      </c>
      <c r="C53" s="9" t="s">
        <v>28</v>
      </c>
      <c r="D53" s="9" t="s">
        <v>28</v>
      </c>
      <c r="E53" s="9" t="s">
        <v>28</v>
      </c>
      <c r="F53" s="9" t="s">
        <v>28</v>
      </c>
      <c r="G53" s="9" t="s">
        <v>28</v>
      </c>
      <c r="H53" s="9" t="s">
        <v>28</v>
      </c>
      <c r="I53" s="9" t="s">
        <v>28</v>
      </c>
      <c r="J53" s="9" t="s">
        <v>28</v>
      </c>
      <c r="K53" s="9" t="s">
        <v>28</v>
      </c>
      <c r="L53" s="9" t="s">
        <v>28</v>
      </c>
      <c r="M53" s="9" t="s">
        <v>28</v>
      </c>
      <c r="N53" s="9" t="s">
        <v>28</v>
      </c>
      <c r="O53" s="9" t="s">
        <v>28</v>
      </c>
      <c r="P53" s="9" t="s">
        <v>28</v>
      </c>
      <c r="Q53" s="9" t="s">
        <v>28</v>
      </c>
      <c r="R53" s="9" t="s">
        <v>28</v>
      </c>
      <c r="S53" s="9" t="s">
        <v>28</v>
      </c>
      <c r="T53" s="9" t="s">
        <v>28</v>
      </c>
      <c r="U53" s="9" t="s">
        <v>28</v>
      </c>
      <c r="V53" s="9" t="s">
        <v>28</v>
      </c>
      <c r="W53" s="9" t="s">
        <v>28</v>
      </c>
      <c r="X53" s="9" t="s">
        <v>28</v>
      </c>
      <c r="Y53" s="9" t="s">
        <v>28</v>
      </c>
      <c r="Z53" s="9" t="s">
        <v>28</v>
      </c>
      <c r="AA53" s="9" t="s">
        <v>59</v>
      </c>
      <c r="AB53" s="9" t="s">
        <v>28</v>
      </c>
      <c r="AC53" s="9" t="s">
        <v>28</v>
      </c>
      <c r="AD53" s="9" t="s">
        <v>28</v>
      </c>
    </row>
    <row r="54" spans="1:30" x14ac:dyDescent="0.2">
      <c r="A54" s="11" t="str">
        <f>HYPERLINK("http://www.abs.gov.au/ausstats/subscriber.nsf/LookupAttach/3415.0Data+Cubes-29.06.119/$File/34150DS0047_2008_Causes of Death_Migrants.xls","Causes of Death 2008")</f>
        <v>Causes of Death 2008</v>
      </c>
      <c r="B54" s="9" t="s">
        <v>59</v>
      </c>
      <c r="C54" s="9" t="s">
        <v>28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28</v>
      </c>
      <c r="I54" s="9" t="s">
        <v>28</v>
      </c>
      <c r="J54" s="9" t="s">
        <v>28</v>
      </c>
      <c r="K54" s="9" t="s">
        <v>28</v>
      </c>
      <c r="L54" s="9" t="s">
        <v>28</v>
      </c>
      <c r="M54" s="9" t="s">
        <v>28</v>
      </c>
      <c r="N54" s="9" t="s">
        <v>28</v>
      </c>
      <c r="O54" s="9" t="s">
        <v>28</v>
      </c>
      <c r="P54" s="9" t="s">
        <v>28</v>
      </c>
      <c r="Q54" s="9" t="s">
        <v>28</v>
      </c>
      <c r="R54" s="9" t="s">
        <v>28</v>
      </c>
      <c r="S54" s="9" t="s">
        <v>28</v>
      </c>
      <c r="T54" s="9" t="s">
        <v>28</v>
      </c>
      <c r="U54" s="9" t="s">
        <v>28</v>
      </c>
      <c r="V54" s="9" t="s">
        <v>28</v>
      </c>
      <c r="W54" s="9" t="s">
        <v>28</v>
      </c>
      <c r="X54" s="9" t="s">
        <v>28</v>
      </c>
      <c r="Y54" s="9" t="s">
        <v>28</v>
      </c>
      <c r="Z54" s="9" t="s">
        <v>28</v>
      </c>
      <c r="AA54" s="9" t="s">
        <v>59</v>
      </c>
      <c r="AB54" s="9" t="s">
        <v>28</v>
      </c>
      <c r="AC54" s="9" t="s">
        <v>28</v>
      </c>
      <c r="AD54" s="9" t="s">
        <v>28</v>
      </c>
    </row>
    <row r="55" spans="1:30" x14ac:dyDescent="0.2">
      <c r="A55" s="11" t="str">
        <f>HYPERLINK("http://www.abs.gov.au/ausstats/subscriber.nsf/LookupAttach/3415.0Data+Cubes-29.06.1110/$File/34150DS0046_2007_Causes of Death_Migrants.xls","Causes of Death 2007")</f>
        <v>Causes of Death 2007</v>
      </c>
      <c r="B55" s="9" t="s">
        <v>59</v>
      </c>
      <c r="C55" s="9" t="s">
        <v>28</v>
      </c>
      <c r="D55" s="9" t="s">
        <v>28</v>
      </c>
      <c r="E55" s="9" t="s">
        <v>28</v>
      </c>
      <c r="F55" s="9" t="s">
        <v>28</v>
      </c>
      <c r="G55" s="9" t="s">
        <v>28</v>
      </c>
      <c r="H55" s="9" t="s">
        <v>28</v>
      </c>
      <c r="I55" s="9" t="s">
        <v>28</v>
      </c>
      <c r="J55" s="9" t="s">
        <v>28</v>
      </c>
      <c r="K55" s="9" t="s">
        <v>28</v>
      </c>
      <c r="L55" s="9" t="s">
        <v>28</v>
      </c>
      <c r="M55" s="9" t="s">
        <v>28</v>
      </c>
      <c r="N55" s="9" t="s">
        <v>28</v>
      </c>
      <c r="O55" s="9" t="s">
        <v>28</v>
      </c>
      <c r="P55" s="9" t="s">
        <v>28</v>
      </c>
      <c r="Q55" s="9" t="s">
        <v>28</v>
      </c>
      <c r="R55" s="9" t="s">
        <v>28</v>
      </c>
      <c r="S55" s="9" t="s">
        <v>28</v>
      </c>
      <c r="T55" s="9" t="s">
        <v>28</v>
      </c>
      <c r="U55" s="9" t="s">
        <v>28</v>
      </c>
      <c r="V55" s="9" t="s">
        <v>28</v>
      </c>
      <c r="W55" s="9" t="s">
        <v>28</v>
      </c>
      <c r="X55" s="9" t="s">
        <v>28</v>
      </c>
      <c r="Y55" s="9" t="s">
        <v>28</v>
      </c>
      <c r="Z55" s="9" t="s">
        <v>28</v>
      </c>
      <c r="AA55" s="9" t="s">
        <v>59</v>
      </c>
      <c r="AB55" s="9" t="s">
        <v>28</v>
      </c>
      <c r="AC55" s="9" t="s">
        <v>28</v>
      </c>
      <c r="AD55" s="9" t="s">
        <v>28</v>
      </c>
    </row>
    <row r="56" spans="1:30" x14ac:dyDescent="0.2">
      <c r="A56" s="11" t="str">
        <f>HYPERLINK("http://www.abs.gov.au/ausstats/subscriber.nsf/LookupAttach/3415.0Data+Cubes-29.06.1111/$File/34150DS0022_2006_Causes of Death_Migrants.xls","Causes of Death 2006")</f>
        <v>Causes of Death 2006</v>
      </c>
      <c r="B56" s="9" t="s">
        <v>59</v>
      </c>
      <c r="C56" s="9" t="s">
        <v>28</v>
      </c>
      <c r="D56" s="9" t="s">
        <v>28</v>
      </c>
      <c r="E56" s="9" t="s">
        <v>28</v>
      </c>
      <c r="F56" s="9" t="s">
        <v>28</v>
      </c>
      <c r="G56" s="9" t="s">
        <v>28</v>
      </c>
      <c r="H56" s="9" t="s">
        <v>28</v>
      </c>
      <c r="I56" s="9" t="s">
        <v>28</v>
      </c>
      <c r="J56" s="9" t="s">
        <v>28</v>
      </c>
      <c r="K56" s="9" t="s">
        <v>28</v>
      </c>
      <c r="L56" s="9" t="s">
        <v>28</v>
      </c>
      <c r="M56" s="9" t="s">
        <v>28</v>
      </c>
      <c r="N56" s="9" t="s">
        <v>28</v>
      </c>
      <c r="O56" s="9" t="s">
        <v>28</v>
      </c>
      <c r="P56" s="9" t="s">
        <v>28</v>
      </c>
      <c r="Q56" s="9" t="s">
        <v>28</v>
      </c>
      <c r="R56" s="9" t="s">
        <v>28</v>
      </c>
      <c r="S56" s="9" t="s">
        <v>28</v>
      </c>
      <c r="T56" s="9" t="s">
        <v>28</v>
      </c>
      <c r="U56" s="9" t="s">
        <v>28</v>
      </c>
      <c r="V56" s="9" t="s">
        <v>28</v>
      </c>
      <c r="W56" s="9" t="s">
        <v>28</v>
      </c>
      <c r="X56" s="9" t="s">
        <v>28</v>
      </c>
      <c r="Y56" s="9" t="s">
        <v>28</v>
      </c>
      <c r="Z56" s="9" t="s">
        <v>28</v>
      </c>
      <c r="AA56" s="9" t="s">
        <v>59</v>
      </c>
      <c r="AB56" s="9" t="s">
        <v>28</v>
      </c>
      <c r="AC56" s="9" t="s">
        <v>28</v>
      </c>
      <c r="AD56" s="9" t="s">
        <v>28</v>
      </c>
    </row>
    <row r="57" spans="1:30" x14ac:dyDescent="0.2">
      <c r="A57" s="11" t="s">
        <v>109</v>
      </c>
      <c r="B57" s="9" t="s">
        <v>59</v>
      </c>
      <c r="C57" s="9" t="s">
        <v>28</v>
      </c>
      <c r="D57" s="9" t="s">
        <v>28</v>
      </c>
      <c r="E57" s="9" t="s">
        <v>28</v>
      </c>
      <c r="F57" s="9" t="s">
        <v>28</v>
      </c>
      <c r="G57" s="9" t="s">
        <v>28</v>
      </c>
      <c r="H57" s="9" t="s">
        <v>28</v>
      </c>
      <c r="I57" s="9" t="s">
        <v>28</v>
      </c>
      <c r="J57" s="9" t="s">
        <v>28</v>
      </c>
      <c r="K57" s="9" t="s">
        <v>28</v>
      </c>
      <c r="L57" s="9" t="s">
        <v>28</v>
      </c>
      <c r="M57" s="9" t="s">
        <v>28</v>
      </c>
      <c r="N57" s="9" t="s">
        <v>28</v>
      </c>
      <c r="O57" s="9" t="s">
        <v>28</v>
      </c>
      <c r="P57" s="9" t="s">
        <v>28</v>
      </c>
      <c r="Q57" s="9" t="s">
        <v>28</v>
      </c>
      <c r="R57" s="9" t="s">
        <v>28</v>
      </c>
      <c r="S57" s="9" t="s">
        <v>28</v>
      </c>
      <c r="T57" s="9" t="s">
        <v>28</v>
      </c>
      <c r="U57" s="9" t="s">
        <v>28</v>
      </c>
      <c r="V57" s="9" t="s">
        <v>28</v>
      </c>
      <c r="W57" s="9" t="s">
        <v>28</v>
      </c>
      <c r="X57" s="9" t="s">
        <v>28</v>
      </c>
      <c r="Y57" s="9" t="s">
        <v>28</v>
      </c>
      <c r="Z57" s="9" t="s">
        <v>28</v>
      </c>
      <c r="AA57" s="9" t="s">
        <v>59</v>
      </c>
      <c r="AB57" s="9" t="s">
        <v>59</v>
      </c>
      <c r="AC57" s="9" t="s">
        <v>28</v>
      </c>
      <c r="AD57" s="9" t="s">
        <v>28</v>
      </c>
    </row>
    <row r="58" spans="1:30" x14ac:dyDescent="0.2">
      <c r="A58" s="11" t="str">
        <f>HYPERLINK("http://www.abs.gov.au/ausstats/subscriber.nsf/LookupAttach/3415.0Data+Cubes-18.12.1755/$File/34150DS0090_2016_Census_Migrants.xls","Census of Population and Housing 2016")</f>
        <v>Census of Population and Housing 2016</v>
      </c>
      <c r="B58" s="9" t="s">
        <v>59</v>
      </c>
      <c r="C58" s="9" t="s">
        <v>59</v>
      </c>
      <c r="D58" s="9" t="s">
        <v>59</v>
      </c>
      <c r="E58" s="9" t="s">
        <v>28</v>
      </c>
      <c r="F58" s="9" t="s">
        <v>28</v>
      </c>
      <c r="G58" s="9" t="s">
        <v>28</v>
      </c>
      <c r="H58" s="9" t="s">
        <v>59</v>
      </c>
      <c r="I58" s="9" t="s">
        <v>28</v>
      </c>
      <c r="J58" s="9" t="s">
        <v>28</v>
      </c>
      <c r="K58" s="9" t="s">
        <v>28</v>
      </c>
      <c r="L58" s="9" t="s">
        <v>59</v>
      </c>
      <c r="M58" s="9" t="s">
        <v>28</v>
      </c>
      <c r="N58" s="9" t="s">
        <v>28</v>
      </c>
      <c r="O58" s="9" t="s">
        <v>59</v>
      </c>
      <c r="P58" s="9" t="s">
        <v>28</v>
      </c>
      <c r="Q58" s="9" t="s">
        <v>59</v>
      </c>
      <c r="R58" s="9" t="s">
        <v>28</v>
      </c>
      <c r="S58" s="9" t="s">
        <v>28</v>
      </c>
      <c r="T58" s="9" t="s">
        <v>59</v>
      </c>
      <c r="U58" s="9" t="s">
        <v>28</v>
      </c>
      <c r="V58" s="9" t="s">
        <v>59</v>
      </c>
      <c r="W58" s="9" t="s">
        <v>59</v>
      </c>
      <c r="X58" s="9" t="s">
        <v>28</v>
      </c>
      <c r="Y58" s="9" t="s">
        <v>28</v>
      </c>
      <c r="Z58" s="9" t="s">
        <v>28</v>
      </c>
      <c r="AA58" s="9" t="s">
        <v>59</v>
      </c>
      <c r="AB58" s="9" t="s">
        <v>59</v>
      </c>
      <c r="AC58" s="9" t="s">
        <v>59</v>
      </c>
      <c r="AD58" s="9" t="s">
        <v>59</v>
      </c>
    </row>
    <row r="59" spans="1:30" x14ac:dyDescent="0.2">
      <c r="A59" s="11" t="s">
        <v>121</v>
      </c>
      <c r="B59" s="9" t="s">
        <v>59</v>
      </c>
      <c r="C59" s="9" t="s">
        <v>59</v>
      </c>
      <c r="D59" s="9" t="s">
        <v>59</v>
      </c>
      <c r="E59" s="9" t="s">
        <v>28</v>
      </c>
      <c r="F59" s="9" t="s">
        <v>28</v>
      </c>
      <c r="G59" s="9" t="s">
        <v>28</v>
      </c>
      <c r="H59" s="9" t="s">
        <v>28</v>
      </c>
      <c r="I59" s="9" t="s">
        <v>28</v>
      </c>
      <c r="J59" s="9" t="s">
        <v>28</v>
      </c>
      <c r="K59" s="9" t="s">
        <v>28</v>
      </c>
      <c r="L59" s="9" t="s">
        <v>59</v>
      </c>
      <c r="M59" s="9" t="s">
        <v>28</v>
      </c>
      <c r="N59" s="9" t="s">
        <v>28</v>
      </c>
      <c r="O59" s="9" t="s">
        <v>59</v>
      </c>
      <c r="P59" s="9" t="s">
        <v>28</v>
      </c>
      <c r="Q59" s="9" t="s">
        <v>28</v>
      </c>
      <c r="R59" s="9" t="s">
        <v>28</v>
      </c>
      <c r="S59" s="9" t="s">
        <v>28</v>
      </c>
      <c r="T59" s="9" t="s">
        <v>28</v>
      </c>
      <c r="U59" s="9" t="s">
        <v>28</v>
      </c>
      <c r="V59" s="9" t="s">
        <v>59</v>
      </c>
      <c r="W59" s="9" t="s">
        <v>59</v>
      </c>
      <c r="X59" s="9" t="s">
        <v>28</v>
      </c>
      <c r="Y59" s="9" t="s">
        <v>28</v>
      </c>
      <c r="Z59" s="9" t="s">
        <v>28</v>
      </c>
      <c r="AA59" s="9" t="s">
        <v>59</v>
      </c>
      <c r="AB59" s="9" t="s">
        <v>59</v>
      </c>
      <c r="AC59" s="9" t="s">
        <v>59</v>
      </c>
      <c r="AD59" s="9" t="s">
        <v>28</v>
      </c>
    </row>
    <row r="60" spans="1:30" x14ac:dyDescent="0.2">
      <c r="A60" s="11" t="s">
        <v>122</v>
      </c>
      <c r="B60" s="9" t="s">
        <v>59</v>
      </c>
      <c r="C60" s="9" t="s">
        <v>28</v>
      </c>
      <c r="D60" s="9" t="s">
        <v>28</v>
      </c>
      <c r="E60" s="9" t="s">
        <v>28</v>
      </c>
      <c r="F60" s="9" t="s">
        <v>28</v>
      </c>
      <c r="G60" s="9" t="s">
        <v>28</v>
      </c>
      <c r="H60" s="9" t="s">
        <v>28</v>
      </c>
      <c r="I60" s="9" t="s">
        <v>28</v>
      </c>
      <c r="J60" s="9" t="s">
        <v>28</v>
      </c>
      <c r="K60" s="9" t="s">
        <v>28</v>
      </c>
      <c r="L60" s="9" t="s">
        <v>59</v>
      </c>
      <c r="M60" s="9" t="s">
        <v>28</v>
      </c>
      <c r="N60" s="9" t="s">
        <v>28</v>
      </c>
      <c r="O60" s="9" t="s">
        <v>28</v>
      </c>
      <c r="P60" s="9" t="s">
        <v>28</v>
      </c>
      <c r="Q60" s="9" t="s">
        <v>28</v>
      </c>
      <c r="R60" s="9" t="s">
        <v>28</v>
      </c>
      <c r="S60" s="9" t="s">
        <v>28</v>
      </c>
      <c r="T60" s="9" t="s">
        <v>28</v>
      </c>
      <c r="U60" s="9" t="s">
        <v>28</v>
      </c>
      <c r="V60" s="9" t="s">
        <v>28</v>
      </c>
      <c r="W60" s="9" t="s">
        <v>59</v>
      </c>
      <c r="X60" s="9" t="s">
        <v>28</v>
      </c>
      <c r="Y60" s="9" t="s">
        <v>28</v>
      </c>
      <c r="Z60" s="9" t="s">
        <v>28</v>
      </c>
      <c r="AA60" s="9" t="s">
        <v>59</v>
      </c>
      <c r="AB60" s="9" t="s">
        <v>59</v>
      </c>
      <c r="AC60" s="9" t="s">
        <v>28</v>
      </c>
      <c r="AD60" s="9" t="s">
        <v>28</v>
      </c>
    </row>
    <row r="61" spans="1:30" x14ac:dyDescent="0.2">
      <c r="A61" s="11" t="str">
        <f>HYPERLINK("http://www.abs.gov.au/ausstats/subscriber.nsf/LookupAttach/3415.0Data+Cubes-23.07.1360/$File/34150ds0076_2011_census_migrants.xls","Census of Population and Housing 2011")</f>
        <v>Census of Population and Housing 2011</v>
      </c>
      <c r="B61" s="9" t="s">
        <v>59</v>
      </c>
      <c r="C61" s="9" t="s">
        <v>28</v>
      </c>
      <c r="D61" s="9" t="s">
        <v>28</v>
      </c>
      <c r="E61" s="9" t="s">
        <v>28</v>
      </c>
      <c r="F61" s="9" t="s">
        <v>59</v>
      </c>
      <c r="G61" s="9" t="s">
        <v>59</v>
      </c>
      <c r="H61" s="9" t="s">
        <v>59</v>
      </c>
      <c r="I61" s="9" t="s">
        <v>28</v>
      </c>
      <c r="J61" s="9" t="s">
        <v>28</v>
      </c>
      <c r="K61" s="9" t="s">
        <v>28</v>
      </c>
      <c r="L61" s="9" t="s">
        <v>59</v>
      </c>
      <c r="M61" s="9" t="s">
        <v>28</v>
      </c>
      <c r="N61" s="9" t="s">
        <v>28</v>
      </c>
      <c r="O61" s="9" t="s">
        <v>59</v>
      </c>
      <c r="P61" s="9" t="s">
        <v>28</v>
      </c>
      <c r="Q61" s="9" t="s">
        <v>59</v>
      </c>
      <c r="R61" s="9" t="s">
        <v>28</v>
      </c>
      <c r="S61" s="9" t="s">
        <v>28</v>
      </c>
      <c r="T61" s="9" t="s">
        <v>59</v>
      </c>
      <c r="U61" s="9" t="s">
        <v>28</v>
      </c>
      <c r="V61" s="9" t="s">
        <v>59</v>
      </c>
      <c r="W61" s="9" t="s">
        <v>59</v>
      </c>
      <c r="X61" s="9" t="s">
        <v>28</v>
      </c>
      <c r="Y61" s="9" t="s">
        <v>28</v>
      </c>
      <c r="Z61" s="9" t="s">
        <v>28</v>
      </c>
      <c r="AA61" s="9" t="s">
        <v>59</v>
      </c>
      <c r="AB61" s="9" t="s">
        <v>59</v>
      </c>
      <c r="AC61" s="9" t="s">
        <v>59</v>
      </c>
      <c r="AD61" s="9" t="s">
        <v>59</v>
      </c>
    </row>
    <row r="62" spans="1:30" x14ac:dyDescent="0.2">
      <c r="A62" s="11" t="str">
        <f>HYPERLINK("http://www.abs.gov.au/ausstats/subscriber.nsf/LookupAttach/3415.0Data+Cubes-29.06.1113/$File/34150ds0018_2006_census_migrants.xls","Census of Population and Housing 2006")</f>
        <v>Census of Population and Housing 2006</v>
      </c>
      <c r="B62" s="9" t="s">
        <v>59</v>
      </c>
      <c r="C62" s="9" t="s">
        <v>28</v>
      </c>
      <c r="D62" s="9" t="s">
        <v>28</v>
      </c>
      <c r="E62" s="9" t="s">
        <v>28</v>
      </c>
      <c r="F62" s="9" t="s">
        <v>59</v>
      </c>
      <c r="G62" s="9" t="s">
        <v>59</v>
      </c>
      <c r="H62" s="9" t="s">
        <v>59</v>
      </c>
      <c r="I62" s="9" t="s">
        <v>28</v>
      </c>
      <c r="J62" s="9" t="s">
        <v>28</v>
      </c>
      <c r="K62" s="9" t="s">
        <v>28</v>
      </c>
      <c r="L62" s="9" t="s">
        <v>59</v>
      </c>
      <c r="M62" s="9" t="s">
        <v>28</v>
      </c>
      <c r="N62" s="9" t="s">
        <v>28</v>
      </c>
      <c r="O62" s="9" t="s">
        <v>59</v>
      </c>
      <c r="P62" s="9" t="s">
        <v>28</v>
      </c>
      <c r="Q62" s="9" t="s">
        <v>59</v>
      </c>
      <c r="R62" s="9" t="s">
        <v>28</v>
      </c>
      <c r="S62" s="9" t="s">
        <v>28</v>
      </c>
      <c r="T62" s="9" t="s">
        <v>59</v>
      </c>
      <c r="U62" s="9" t="s">
        <v>28</v>
      </c>
      <c r="V62" s="9" t="s">
        <v>59</v>
      </c>
      <c r="W62" s="9" t="s">
        <v>59</v>
      </c>
      <c r="X62" s="9" t="s">
        <v>28</v>
      </c>
      <c r="Y62" s="9" t="s">
        <v>28</v>
      </c>
      <c r="Z62" s="9" t="s">
        <v>28</v>
      </c>
      <c r="AA62" s="9" t="s">
        <v>59</v>
      </c>
      <c r="AB62" s="9" t="s">
        <v>59</v>
      </c>
      <c r="AC62" s="9" t="s">
        <v>59</v>
      </c>
      <c r="AD62" s="9" t="s">
        <v>59</v>
      </c>
    </row>
    <row r="63" spans="1:30" x14ac:dyDescent="0.2">
      <c r="A63" s="11" t="str">
        <f>HYPERLINK("http://www.abs.gov.au/ausstats/subscriber.nsf/LookupAttach/3415.0Data+Cubes-29.06.1114/$File/34150DS0017_2001_Census_Migrants.xls","Census of Population and Housing 2001")</f>
        <v>Census of Population and Housing 2001</v>
      </c>
      <c r="B63" s="9" t="s">
        <v>59</v>
      </c>
      <c r="C63" s="9" t="s">
        <v>28</v>
      </c>
      <c r="D63" s="9" t="s">
        <v>28</v>
      </c>
      <c r="E63" s="9" t="s">
        <v>28</v>
      </c>
      <c r="F63" s="9" t="s">
        <v>59</v>
      </c>
      <c r="G63" s="9" t="s">
        <v>59</v>
      </c>
      <c r="H63" s="9" t="s">
        <v>59</v>
      </c>
      <c r="I63" s="9" t="s">
        <v>28</v>
      </c>
      <c r="J63" s="9" t="s">
        <v>28</v>
      </c>
      <c r="K63" s="9" t="s">
        <v>28</v>
      </c>
      <c r="L63" s="9" t="s">
        <v>59</v>
      </c>
      <c r="M63" s="9" t="s">
        <v>28</v>
      </c>
      <c r="N63" s="9" t="s">
        <v>28</v>
      </c>
      <c r="O63" s="9" t="s">
        <v>59</v>
      </c>
      <c r="P63" s="9" t="s">
        <v>28</v>
      </c>
      <c r="Q63" s="9" t="s">
        <v>59</v>
      </c>
      <c r="R63" s="9" t="s">
        <v>28</v>
      </c>
      <c r="S63" s="9" t="s">
        <v>28</v>
      </c>
      <c r="T63" s="9" t="s">
        <v>59</v>
      </c>
      <c r="U63" s="9" t="s">
        <v>28</v>
      </c>
      <c r="V63" s="9" t="s">
        <v>59</v>
      </c>
      <c r="W63" s="9" t="s">
        <v>59</v>
      </c>
      <c r="X63" s="9" t="s">
        <v>28</v>
      </c>
      <c r="Y63" s="9" t="s">
        <v>28</v>
      </c>
      <c r="Z63" s="9" t="s">
        <v>28</v>
      </c>
      <c r="AA63" s="9" t="s">
        <v>59</v>
      </c>
      <c r="AB63" s="9" t="s">
        <v>59</v>
      </c>
      <c r="AC63" s="9" t="s">
        <v>59</v>
      </c>
      <c r="AD63" s="9" t="s">
        <v>59</v>
      </c>
    </row>
    <row r="64" spans="1:30" x14ac:dyDescent="0.2">
      <c r="A64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B64" s="9" t="s">
        <v>59</v>
      </c>
      <c r="C64" s="9" t="s">
        <v>28</v>
      </c>
      <c r="D64" s="9" t="s">
        <v>28</v>
      </c>
      <c r="E64" s="9" t="s">
        <v>28</v>
      </c>
      <c r="F64" s="9" t="s">
        <v>28</v>
      </c>
      <c r="G64" s="9" t="s">
        <v>28</v>
      </c>
      <c r="H64" s="9" t="s">
        <v>28</v>
      </c>
      <c r="I64" s="9" t="s">
        <v>28</v>
      </c>
      <c r="J64" s="9" t="s">
        <v>59</v>
      </c>
      <c r="K64" s="9" t="s">
        <v>28</v>
      </c>
      <c r="L64" s="9" t="s">
        <v>59</v>
      </c>
      <c r="M64" s="9" t="s">
        <v>59</v>
      </c>
      <c r="N64" s="9" t="s">
        <v>59</v>
      </c>
      <c r="O64" s="9" t="s">
        <v>59</v>
      </c>
      <c r="P64" s="9" t="s">
        <v>28</v>
      </c>
      <c r="Q64" s="9" t="s">
        <v>59</v>
      </c>
      <c r="R64" s="9" t="s">
        <v>28</v>
      </c>
      <c r="S64" s="9" t="s">
        <v>28</v>
      </c>
      <c r="T64" s="9" t="s">
        <v>59</v>
      </c>
      <c r="U64" s="9" t="s">
        <v>59</v>
      </c>
      <c r="V64" s="9" t="s">
        <v>28</v>
      </c>
      <c r="W64" s="9" t="s">
        <v>28</v>
      </c>
      <c r="X64" s="9" t="s">
        <v>59</v>
      </c>
      <c r="Y64" s="9" t="s">
        <v>59</v>
      </c>
      <c r="Z64" s="9" t="s">
        <v>28</v>
      </c>
      <c r="AA64" s="9" t="s">
        <v>59</v>
      </c>
      <c r="AB64" s="9" t="s">
        <v>59</v>
      </c>
      <c r="AC64" s="9" t="s">
        <v>59</v>
      </c>
      <c r="AD64" s="9" t="s">
        <v>59</v>
      </c>
    </row>
    <row r="65" spans="1:30" x14ac:dyDescent="0.2">
      <c r="A6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B65" s="9" t="s">
        <v>59</v>
      </c>
      <c r="C65" s="9" t="s">
        <v>28</v>
      </c>
      <c r="D65" s="9" t="s">
        <v>28</v>
      </c>
      <c r="E65" s="9" t="s">
        <v>28</v>
      </c>
      <c r="F65" s="9" t="s">
        <v>28</v>
      </c>
      <c r="G65" s="9" t="s">
        <v>28</v>
      </c>
      <c r="H65" s="9" t="s">
        <v>28</v>
      </c>
      <c r="I65" s="9" t="s">
        <v>28</v>
      </c>
      <c r="J65" s="9" t="s">
        <v>59</v>
      </c>
      <c r="K65" s="9" t="s">
        <v>28</v>
      </c>
      <c r="L65" s="9" t="s">
        <v>59</v>
      </c>
      <c r="M65" s="9" t="s">
        <v>59</v>
      </c>
      <c r="N65" s="9" t="s">
        <v>59</v>
      </c>
      <c r="O65" s="9" t="s">
        <v>59</v>
      </c>
      <c r="P65" s="9" t="s">
        <v>28</v>
      </c>
      <c r="Q65" s="9" t="s">
        <v>59</v>
      </c>
      <c r="R65" s="9" t="s">
        <v>28</v>
      </c>
      <c r="S65" s="9" t="s">
        <v>28</v>
      </c>
      <c r="T65" s="9" t="s">
        <v>59</v>
      </c>
      <c r="U65" s="9" t="s">
        <v>59</v>
      </c>
      <c r="V65" s="9" t="s">
        <v>28</v>
      </c>
      <c r="W65" s="9" t="s">
        <v>28</v>
      </c>
      <c r="X65" s="9" t="s">
        <v>59</v>
      </c>
      <c r="Y65" s="9" t="s">
        <v>59</v>
      </c>
      <c r="Z65" s="9" t="s">
        <v>28</v>
      </c>
      <c r="AA65" s="9" t="s">
        <v>59</v>
      </c>
      <c r="AB65" s="9" t="s">
        <v>59</v>
      </c>
      <c r="AC65" s="9" t="s">
        <v>59</v>
      </c>
      <c r="AD65" s="9" t="s">
        <v>59</v>
      </c>
    </row>
    <row r="66" spans="1:30" x14ac:dyDescent="0.2">
      <c r="A66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B66" s="9" t="s">
        <v>59</v>
      </c>
      <c r="C66" s="9" t="s">
        <v>28</v>
      </c>
      <c r="D66" s="9" t="s">
        <v>28</v>
      </c>
      <c r="E66" s="9" t="s">
        <v>28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59</v>
      </c>
      <c r="K66" s="9" t="s">
        <v>28</v>
      </c>
      <c r="L66" s="9" t="s">
        <v>59</v>
      </c>
      <c r="M66" s="9" t="s">
        <v>59</v>
      </c>
      <c r="N66" s="9" t="s">
        <v>59</v>
      </c>
      <c r="O66" s="9" t="s">
        <v>59</v>
      </c>
      <c r="P66" s="9" t="s">
        <v>28</v>
      </c>
      <c r="Q66" s="9" t="s">
        <v>59</v>
      </c>
      <c r="R66" s="9" t="s">
        <v>28</v>
      </c>
      <c r="S66" s="9" t="s">
        <v>28</v>
      </c>
      <c r="T66" s="9" t="s">
        <v>59</v>
      </c>
      <c r="U66" s="9" t="s">
        <v>59</v>
      </c>
      <c r="V66" s="9" t="s">
        <v>28</v>
      </c>
      <c r="W66" s="9" t="s">
        <v>28</v>
      </c>
      <c r="X66" s="9" t="s">
        <v>59</v>
      </c>
      <c r="Y66" s="9" t="s">
        <v>59</v>
      </c>
      <c r="Z66" s="9" t="s">
        <v>28</v>
      </c>
      <c r="AA66" s="9" t="s">
        <v>59</v>
      </c>
      <c r="AB66" s="9" t="s">
        <v>59</v>
      </c>
      <c r="AC66" s="9" t="s">
        <v>59</v>
      </c>
      <c r="AD66" s="9" t="s">
        <v>59</v>
      </c>
    </row>
    <row r="67" spans="1:30" x14ac:dyDescent="0.2">
      <c r="A67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B67" s="9" t="s">
        <v>59</v>
      </c>
      <c r="C67" s="9" t="s">
        <v>28</v>
      </c>
      <c r="D67" s="9" t="s">
        <v>28</v>
      </c>
      <c r="E67" s="9" t="s">
        <v>28</v>
      </c>
      <c r="F67" s="9" t="s">
        <v>28</v>
      </c>
      <c r="G67" s="9" t="s">
        <v>28</v>
      </c>
      <c r="H67" s="9" t="s">
        <v>28</v>
      </c>
      <c r="I67" s="9" t="s">
        <v>28</v>
      </c>
      <c r="J67" s="9" t="s">
        <v>59</v>
      </c>
      <c r="K67" s="9" t="s">
        <v>28</v>
      </c>
      <c r="L67" s="9" t="s">
        <v>59</v>
      </c>
      <c r="M67" s="9" t="s">
        <v>59</v>
      </c>
      <c r="N67" s="9" t="s">
        <v>59</v>
      </c>
      <c r="O67" s="9" t="s">
        <v>59</v>
      </c>
      <c r="P67" s="9" t="s">
        <v>28</v>
      </c>
      <c r="Q67" s="9" t="s">
        <v>59</v>
      </c>
      <c r="R67" s="9" t="s">
        <v>28</v>
      </c>
      <c r="S67" s="9" t="s">
        <v>28</v>
      </c>
      <c r="T67" s="9" t="s">
        <v>59</v>
      </c>
      <c r="U67" s="9" t="s">
        <v>59</v>
      </c>
      <c r="V67" s="9" t="s">
        <v>28</v>
      </c>
      <c r="W67" s="9" t="s">
        <v>28</v>
      </c>
      <c r="X67" s="9" t="s">
        <v>59</v>
      </c>
      <c r="Y67" s="9" t="s">
        <v>59</v>
      </c>
      <c r="Z67" s="9" t="s">
        <v>28</v>
      </c>
      <c r="AA67" s="9" t="s">
        <v>59</v>
      </c>
      <c r="AB67" s="9" t="s">
        <v>59</v>
      </c>
      <c r="AC67" s="9" t="s">
        <v>59</v>
      </c>
      <c r="AD67" s="9" t="s">
        <v>59</v>
      </c>
    </row>
    <row r="68" spans="1:30" x14ac:dyDescent="0.2">
      <c r="A68" s="11" t="str">
        <f>HYPERLINK("http://www.abs.gov.au/ausstats/subscriber.nsf/LookupAttach/3415.0Data+Cubes-29.06.1115/$File/34150DS0023_2005_Child_Care_Migrants.xls","Child Care 2005")</f>
        <v>Child Care 2005</v>
      </c>
      <c r="B68" s="9" t="s">
        <v>59</v>
      </c>
      <c r="C68" s="9" t="s">
        <v>28</v>
      </c>
      <c r="D68" s="9" t="s">
        <v>28</v>
      </c>
      <c r="E68" s="9" t="s">
        <v>28</v>
      </c>
      <c r="F68" s="9" t="s">
        <v>28</v>
      </c>
      <c r="G68" s="9" t="s">
        <v>28</v>
      </c>
      <c r="H68" s="9" t="s">
        <v>28</v>
      </c>
      <c r="I68" s="9" t="s">
        <v>28</v>
      </c>
      <c r="J68" s="9" t="s">
        <v>28</v>
      </c>
      <c r="K68" s="9" t="s">
        <v>28</v>
      </c>
      <c r="L68" s="9" t="s">
        <v>28</v>
      </c>
      <c r="M68" s="9" t="s">
        <v>28</v>
      </c>
      <c r="N68" s="9" t="s">
        <v>28</v>
      </c>
      <c r="O68" s="9" t="s">
        <v>28</v>
      </c>
      <c r="P68" s="9" t="s">
        <v>28</v>
      </c>
      <c r="Q68" s="9" t="s">
        <v>59</v>
      </c>
      <c r="R68" s="9" t="s">
        <v>59</v>
      </c>
      <c r="S68" s="9" t="s">
        <v>28</v>
      </c>
      <c r="T68" s="9" t="s">
        <v>28</v>
      </c>
      <c r="U68" s="9" t="s">
        <v>28</v>
      </c>
      <c r="V68" s="9" t="s">
        <v>28</v>
      </c>
      <c r="W68" s="9" t="s">
        <v>28</v>
      </c>
      <c r="X68" s="9" t="s">
        <v>28</v>
      </c>
      <c r="Y68" s="9" t="s">
        <v>28</v>
      </c>
      <c r="Z68" s="9" t="s">
        <v>28</v>
      </c>
      <c r="AA68" s="9" t="s">
        <v>59</v>
      </c>
      <c r="AB68" s="9" t="s">
        <v>28</v>
      </c>
      <c r="AC68" s="9" t="s">
        <v>28</v>
      </c>
      <c r="AD68" s="9" t="s">
        <v>28</v>
      </c>
    </row>
    <row r="69" spans="1:30" x14ac:dyDescent="0.2">
      <c r="A69" s="11" t="str">
        <f>HYPERLINK("http://www.abs.gov.au/ausstats/subscriber.nsf/LookupAttach/3415.0Data+Cubes-29.06.1116/$File/34150DS0025_2006_CPCLA_Migrants.xls","Children's Participation in Culture and Leisure Activities 2006")</f>
        <v>Children's Participation in Culture and Leisure Activities 2006</v>
      </c>
      <c r="B69" s="9" t="s">
        <v>59</v>
      </c>
      <c r="C69" s="9" t="s">
        <v>28</v>
      </c>
      <c r="D69" s="9" t="s">
        <v>28</v>
      </c>
      <c r="E69" s="9" t="s">
        <v>59</v>
      </c>
      <c r="F69" s="9" t="s">
        <v>28</v>
      </c>
      <c r="G69" s="9" t="s">
        <v>28</v>
      </c>
      <c r="H69" s="9" t="s">
        <v>28</v>
      </c>
      <c r="I69" s="9" t="s">
        <v>28</v>
      </c>
      <c r="J69" s="9" t="s">
        <v>28</v>
      </c>
      <c r="K69" s="9" t="s">
        <v>28</v>
      </c>
      <c r="L69" s="9" t="s">
        <v>28</v>
      </c>
      <c r="M69" s="9" t="s">
        <v>28</v>
      </c>
      <c r="N69" s="9" t="s">
        <v>28</v>
      </c>
      <c r="O69" s="9" t="s">
        <v>28</v>
      </c>
      <c r="P69" s="9" t="s">
        <v>28</v>
      </c>
      <c r="Q69" s="9" t="s">
        <v>28</v>
      </c>
      <c r="R69" s="9" t="s">
        <v>28</v>
      </c>
      <c r="S69" s="9" t="s">
        <v>28</v>
      </c>
      <c r="T69" s="9" t="s">
        <v>28</v>
      </c>
      <c r="U69" s="9" t="s">
        <v>28</v>
      </c>
      <c r="V69" s="9" t="s">
        <v>28</v>
      </c>
      <c r="W69" s="9" t="s">
        <v>28</v>
      </c>
      <c r="X69" s="9" t="s">
        <v>28</v>
      </c>
      <c r="Y69" s="9" t="s">
        <v>28</v>
      </c>
      <c r="Z69" s="9" t="s">
        <v>28</v>
      </c>
      <c r="AA69" s="9" t="s">
        <v>59</v>
      </c>
      <c r="AB69" s="9" t="s">
        <v>59</v>
      </c>
      <c r="AC69" s="9" t="s">
        <v>28</v>
      </c>
      <c r="AD69" s="9" t="s">
        <v>28</v>
      </c>
    </row>
    <row r="70" spans="1:30" x14ac:dyDescent="0.2">
      <c r="A70" s="11" t="str">
        <f>HYPERLINK("http://www.abs.gov.au/ausstats/subscriber.nsf/LookupAttach/3415.0Data+Cubes-26.07.1290/$File/34150DS0067_2010-11_Crime_Victimisation_migrants.xls","Crime Victimisation 2010-11")</f>
        <v>Crime Victimisation 2010-11</v>
      </c>
      <c r="B70" s="9" t="s">
        <v>59</v>
      </c>
      <c r="C70" s="9" t="s">
        <v>28</v>
      </c>
      <c r="D70" s="9" t="s">
        <v>28</v>
      </c>
      <c r="E70" s="9" t="s">
        <v>28</v>
      </c>
      <c r="F70" s="9" t="s">
        <v>28</v>
      </c>
      <c r="G70" s="9" t="s">
        <v>28</v>
      </c>
      <c r="H70" s="9" t="s">
        <v>28</v>
      </c>
      <c r="I70" s="9" t="s">
        <v>28</v>
      </c>
      <c r="J70" s="9" t="s">
        <v>28</v>
      </c>
      <c r="K70" s="9" t="s">
        <v>28</v>
      </c>
      <c r="L70" s="9" t="s">
        <v>59</v>
      </c>
      <c r="M70" s="9" t="s">
        <v>28</v>
      </c>
      <c r="N70" s="9" t="s">
        <v>28</v>
      </c>
      <c r="O70" s="9" t="s">
        <v>28</v>
      </c>
      <c r="P70" s="9" t="s">
        <v>28</v>
      </c>
      <c r="Q70" s="9" t="s">
        <v>28</v>
      </c>
      <c r="R70" s="9" t="s">
        <v>28</v>
      </c>
      <c r="S70" s="9" t="s">
        <v>28</v>
      </c>
      <c r="T70" s="9" t="s">
        <v>28</v>
      </c>
      <c r="U70" s="9" t="s">
        <v>28</v>
      </c>
      <c r="V70" s="9" t="s">
        <v>28</v>
      </c>
      <c r="W70" s="9" t="s">
        <v>28</v>
      </c>
      <c r="X70" s="9" t="s">
        <v>28</v>
      </c>
      <c r="Y70" s="9" t="s">
        <v>28</v>
      </c>
      <c r="Z70" s="9" t="s">
        <v>28</v>
      </c>
      <c r="AA70" s="9" t="s">
        <v>59</v>
      </c>
      <c r="AB70" s="9" t="s">
        <v>28</v>
      </c>
      <c r="AC70" s="9" t="s">
        <v>59</v>
      </c>
      <c r="AD70" s="9" t="s">
        <v>28</v>
      </c>
    </row>
    <row r="71" spans="1:30" x14ac:dyDescent="0.2">
      <c r="A71" s="11" t="str">
        <f>HYPERLINK("http://www.abs.gov.au/ausstats/subscriber.nsf/LookupAttach/3415.0Data+Cubes-29.11.1190/$File/34150DS0057_2009-10_Crime_Victimisation_migrants.xls","Crime Victimisation 2009-10")</f>
        <v>Crime Victimisation 2009-10</v>
      </c>
      <c r="B71" s="9" t="s">
        <v>59</v>
      </c>
      <c r="C71" s="9" t="s">
        <v>28</v>
      </c>
      <c r="D71" s="9" t="s">
        <v>28</v>
      </c>
      <c r="E71" s="9" t="s">
        <v>28</v>
      </c>
      <c r="F71" s="9" t="s">
        <v>28</v>
      </c>
      <c r="G71" s="9" t="s">
        <v>28</v>
      </c>
      <c r="H71" s="9" t="s">
        <v>28</v>
      </c>
      <c r="I71" s="9" t="s">
        <v>28</v>
      </c>
      <c r="J71" s="9" t="s">
        <v>28</v>
      </c>
      <c r="K71" s="9" t="s">
        <v>28</v>
      </c>
      <c r="L71" s="9" t="s">
        <v>59</v>
      </c>
      <c r="M71" s="9" t="s">
        <v>28</v>
      </c>
      <c r="N71" s="9" t="s">
        <v>28</v>
      </c>
      <c r="O71" s="9" t="s">
        <v>28</v>
      </c>
      <c r="P71" s="9" t="s">
        <v>28</v>
      </c>
      <c r="Q71" s="9" t="s">
        <v>28</v>
      </c>
      <c r="R71" s="9" t="s">
        <v>28</v>
      </c>
      <c r="S71" s="9" t="s">
        <v>28</v>
      </c>
      <c r="T71" s="9" t="s">
        <v>28</v>
      </c>
      <c r="U71" s="9" t="s">
        <v>28</v>
      </c>
      <c r="V71" s="9" t="s">
        <v>28</v>
      </c>
      <c r="W71" s="9" t="s">
        <v>28</v>
      </c>
      <c r="X71" s="9" t="s">
        <v>28</v>
      </c>
      <c r="Y71" s="9" t="s">
        <v>28</v>
      </c>
      <c r="Z71" s="9" t="s">
        <v>28</v>
      </c>
      <c r="AA71" s="9" t="s">
        <v>59</v>
      </c>
      <c r="AB71" s="9" t="s">
        <v>28</v>
      </c>
      <c r="AC71" s="9" t="s">
        <v>59</v>
      </c>
      <c r="AD71" s="9" t="s">
        <v>28</v>
      </c>
    </row>
    <row r="72" spans="1:30" x14ac:dyDescent="0.2">
      <c r="A72" s="11" t="str">
        <f>HYPERLINK("http://www.abs.gov.au/ausstats/subscriber.nsf/LookupAttach/3415.0Data+Cubes-29.11.11100/$File/34150DS0064_2008-09_Crime_Victimisation_migrants.xls","Crime Victimisation 2008-09")</f>
        <v>Crime Victimisation 2008-09</v>
      </c>
      <c r="B72" s="9" t="s">
        <v>59</v>
      </c>
      <c r="C72" s="9" t="s">
        <v>28</v>
      </c>
      <c r="D72" s="9" t="s">
        <v>28</v>
      </c>
      <c r="E72" s="9" t="s">
        <v>28</v>
      </c>
      <c r="F72" s="9" t="s">
        <v>28</v>
      </c>
      <c r="G72" s="9" t="s">
        <v>28</v>
      </c>
      <c r="H72" s="9" t="s">
        <v>28</v>
      </c>
      <c r="I72" s="9" t="s">
        <v>28</v>
      </c>
      <c r="J72" s="9" t="s">
        <v>28</v>
      </c>
      <c r="K72" s="9" t="s">
        <v>28</v>
      </c>
      <c r="L72" s="9" t="s">
        <v>59</v>
      </c>
      <c r="M72" s="9" t="s">
        <v>28</v>
      </c>
      <c r="N72" s="9" t="s">
        <v>28</v>
      </c>
      <c r="O72" s="9" t="s">
        <v>28</v>
      </c>
      <c r="P72" s="9" t="s">
        <v>28</v>
      </c>
      <c r="Q72" s="9" t="s">
        <v>28</v>
      </c>
      <c r="R72" s="9" t="s">
        <v>28</v>
      </c>
      <c r="S72" s="9" t="s">
        <v>28</v>
      </c>
      <c r="T72" s="9" t="s">
        <v>28</v>
      </c>
      <c r="U72" s="9" t="s">
        <v>28</v>
      </c>
      <c r="V72" s="9" t="s">
        <v>28</v>
      </c>
      <c r="W72" s="9" t="s">
        <v>28</v>
      </c>
      <c r="X72" s="9" t="s">
        <v>28</v>
      </c>
      <c r="Y72" s="9" t="s">
        <v>28</v>
      </c>
      <c r="Z72" s="9" t="s">
        <v>28</v>
      </c>
      <c r="AA72" s="9" t="s">
        <v>59</v>
      </c>
      <c r="AB72" s="9" t="s">
        <v>28</v>
      </c>
      <c r="AC72" s="9" t="s">
        <v>59</v>
      </c>
      <c r="AD72" s="9" t="s">
        <v>28</v>
      </c>
    </row>
    <row r="73" spans="1:30" x14ac:dyDescent="0.2">
      <c r="A73" s="11" t="str">
        <f>HYPERLINK("http://www.abs.gov.au/ausstats/subscriber.nsf/LookupAttach/3415.0Data+Cubes-29.06.1117/$File/34150DS0003_2005_CSS_Migrants.xls","Crime and Safety 2005")</f>
        <v>Crime and Safety 2005</v>
      </c>
      <c r="B73" s="9" t="s">
        <v>59</v>
      </c>
      <c r="C73" s="9" t="s">
        <v>28</v>
      </c>
      <c r="D73" s="9" t="s">
        <v>28</v>
      </c>
      <c r="E73" s="9" t="s">
        <v>28</v>
      </c>
      <c r="F73" s="9" t="s">
        <v>28</v>
      </c>
      <c r="G73" s="9" t="s">
        <v>28</v>
      </c>
      <c r="H73" s="9" t="s">
        <v>28</v>
      </c>
      <c r="I73" s="9" t="s">
        <v>28</v>
      </c>
      <c r="J73" s="9" t="s">
        <v>28</v>
      </c>
      <c r="K73" s="9" t="s">
        <v>28</v>
      </c>
      <c r="L73" s="9" t="s">
        <v>59</v>
      </c>
      <c r="M73" s="9" t="s">
        <v>28</v>
      </c>
      <c r="N73" s="9" t="s">
        <v>28</v>
      </c>
      <c r="O73" s="9" t="s">
        <v>28</v>
      </c>
      <c r="P73" s="9" t="s">
        <v>28</v>
      </c>
      <c r="Q73" s="9" t="s">
        <v>28</v>
      </c>
      <c r="R73" s="9" t="s">
        <v>28</v>
      </c>
      <c r="S73" s="9" t="s">
        <v>28</v>
      </c>
      <c r="T73" s="9" t="s">
        <v>28</v>
      </c>
      <c r="U73" s="9" t="s">
        <v>28</v>
      </c>
      <c r="V73" s="9" t="s">
        <v>28</v>
      </c>
      <c r="W73" s="9" t="s">
        <v>28</v>
      </c>
      <c r="X73" s="9" t="s">
        <v>28</v>
      </c>
      <c r="Y73" s="9" t="s">
        <v>28</v>
      </c>
      <c r="Z73" s="9" t="s">
        <v>28</v>
      </c>
      <c r="AA73" s="9" t="s">
        <v>59</v>
      </c>
      <c r="AB73" s="9" t="s">
        <v>28</v>
      </c>
      <c r="AC73" s="9" t="s">
        <v>59</v>
      </c>
      <c r="AD73" s="9" t="s">
        <v>28</v>
      </c>
    </row>
    <row r="74" spans="1:30" x14ac:dyDescent="0.2">
      <c r="A74" s="23" t="s">
        <v>95</v>
      </c>
      <c r="B74" s="9" t="s">
        <v>59</v>
      </c>
      <c r="C74" s="9" t="s">
        <v>28</v>
      </c>
      <c r="D74" s="9" t="s">
        <v>28</v>
      </c>
      <c r="E74" s="9" t="s">
        <v>28</v>
      </c>
      <c r="F74" s="9" t="s">
        <v>59</v>
      </c>
      <c r="G74" s="9" t="s">
        <v>59</v>
      </c>
      <c r="H74" s="9" t="s">
        <v>59</v>
      </c>
      <c r="I74" s="9" t="s">
        <v>28</v>
      </c>
      <c r="J74" s="9" t="s">
        <v>28</v>
      </c>
      <c r="K74" s="9" t="s">
        <v>28</v>
      </c>
      <c r="L74" s="9" t="s">
        <v>59</v>
      </c>
      <c r="M74" s="9" t="s">
        <v>28</v>
      </c>
      <c r="N74" s="9" t="s">
        <v>28</v>
      </c>
      <c r="O74" s="9" t="s">
        <v>59</v>
      </c>
      <c r="P74" s="9" t="s">
        <v>28</v>
      </c>
      <c r="Q74" s="9" t="s">
        <v>59</v>
      </c>
      <c r="R74" s="9" t="s">
        <v>59</v>
      </c>
      <c r="S74" s="9" t="s">
        <v>59</v>
      </c>
      <c r="T74" s="9" t="s">
        <v>59</v>
      </c>
      <c r="U74" s="9" t="s">
        <v>28</v>
      </c>
      <c r="V74" s="9" t="s">
        <v>59</v>
      </c>
      <c r="W74" s="9" t="s">
        <v>59</v>
      </c>
      <c r="X74" s="9" t="s">
        <v>28</v>
      </c>
      <c r="Y74" s="9" t="s">
        <v>28</v>
      </c>
      <c r="Z74" s="9" t="s">
        <v>28</v>
      </c>
      <c r="AA74" s="9" t="s">
        <v>59</v>
      </c>
      <c r="AB74" s="9" t="s">
        <v>59</v>
      </c>
      <c r="AC74" s="9" t="s">
        <v>59</v>
      </c>
      <c r="AD74" s="9" t="s">
        <v>59</v>
      </c>
    </row>
    <row r="75" spans="1:30" x14ac:dyDescent="0.2">
      <c r="A75" s="11" t="s">
        <v>96</v>
      </c>
      <c r="B75" s="9" t="s">
        <v>59</v>
      </c>
      <c r="C75" s="9" t="s">
        <v>28</v>
      </c>
      <c r="D75" s="9" t="s">
        <v>28</v>
      </c>
      <c r="E75" s="9" t="s">
        <v>28</v>
      </c>
      <c r="F75" s="9" t="s">
        <v>59</v>
      </c>
      <c r="G75" s="9" t="s">
        <v>59</v>
      </c>
      <c r="H75" s="9" t="s">
        <v>59</v>
      </c>
      <c r="I75" s="9" t="s">
        <v>28</v>
      </c>
      <c r="J75" s="9" t="s">
        <v>28</v>
      </c>
      <c r="K75" s="9" t="s">
        <v>28</v>
      </c>
      <c r="L75" s="9" t="s">
        <v>59</v>
      </c>
      <c r="M75" s="9" t="s">
        <v>28</v>
      </c>
      <c r="N75" s="9" t="s">
        <v>28</v>
      </c>
      <c r="O75" s="9" t="s">
        <v>59</v>
      </c>
      <c r="P75" s="9" t="s">
        <v>28</v>
      </c>
      <c r="Q75" s="9" t="s">
        <v>59</v>
      </c>
      <c r="R75" s="9" t="s">
        <v>59</v>
      </c>
      <c r="S75" s="9" t="s">
        <v>59</v>
      </c>
      <c r="T75" s="9" t="s">
        <v>59</v>
      </c>
      <c r="U75" s="9" t="s">
        <v>28</v>
      </c>
      <c r="V75" s="9" t="s">
        <v>59</v>
      </c>
      <c r="W75" s="9" t="s">
        <v>59</v>
      </c>
      <c r="X75" s="9" t="s">
        <v>28</v>
      </c>
      <c r="Y75" s="9" t="s">
        <v>28</v>
      </c>
      <c r="Z75" s="9" t="s">
        <v>28</v>
      </c>
      <c r="AA75" s="9" t="s">
        <v>59</v>
      </c>
      <c r="AB75" s="9" t="s">
        <v>59</v>
      </c>
      <c r="AC75" s="9" t="s">
        <v>59</v>
      </c>
      <c r="AD75" s="9" t="s">
        <v>59</v>
      </c>
    </row>
    <row r="76" spans="1:30" x14ac:dyDescent="0.2">
      <c r="A76" s="11" t="s">
        <v>97</v>
      </c>
      <c r="B76" s="9" t="s">
        <v>59</v>
      </c>
      <c r="C76" s="9" t="s">
        <v>28</v>
      </c>
      <c r="D76" s="9" t="s">
        <v>28</v>
      </c>
      <c r="E76" s="9" t="s">
        <v>28</v>
      </c>
      <c r="F76" s="9" t="s">
        <v>59</v>
      </c>
      <c r="G76" s="9" t="s">
        <v>59</v>
      </c>
      <c r="H76" s="9" t="s">
        <v>59</v>
      </c>
      <c r="I76" s="9" t="s">
        <v>28</v>
      </c>
      <c r="J76" s="9" t="s">
        <v>28</v>
      </c>
      <c r="K76" s="9" t="s">
        <v>28</v>
      </c>
      <c r="L76" s="9" t="s">
        <v>59</v>
      </c>
      <c r="M76" s="9" t="s">
        <v>28</v>
      </c>
      <c r="N76" s="9" t="s">
        <v>28</v>
      </c>
      <c r="O76" s="9" t="s">
        <v>59</v>
      </c>
      <c r="P76" s="9" t="s">
        <v>28</v>
      </c>
      <c r="Q76" s="9" t="s">
        <v>59</v>
      </c>
      <c r="R76" s="9" t="s">
        <v>59</v>
      </c>
      <c r="S76" s="9" t="s">
        <v>59</v>
      </c>
      <c r="T76" s="9" t="s">
        <v>59</v>
      </c>
      <c r="U76" s="9" t="s">
        <v>28</v>
      </c>
      <c r="V76" s="9" t="s">
        <v>59</v>
      </c>
      <c r="W76" s="9" t="s">
        <v>59</v>
      </c>
      <c r="X76" s="9" t="s">
        <v>28</v>
      </c>
      <c r="Y76" s="9" t="s">
        <v>28</v>
      </c>
      <c r="Z76" s="9" t="s">
        <v>28</v>
      </c>
      <c r="AA76" s="9" t="s">
        <v>59</v>
      </c>
      <c r="AB76" s="9" t="s">
        <v>59</v>
      </c>
      <c r="AC76" s="9" t="s">
        <v>59</v>
      </c>
      <c r="AD76" s="9" t="s">
        <v>59</v>
      </c>
    </row>
    <row r="77" spans="1:30" x14ac:dyDescent="0.2">
      <c r="A77" s="11" t="s">
        <v>98</v>
      </c>
      <c r="B77" s="9" t="s">
        <v>59</v>
      </c>
      <c r="C77" s="9" t="s">
        <v>28</v>
      </c>
      <c r="D77" s="9" t="s">
        <v>28</v>
      </c>
      <c r="E77" s="9" t="s">
        <v>28</v>
      </c>
      <c r="F77" s="9" t="s">
        <v>59</v>
      </c>
      <c r="G77" s="9" t="s">
        <v>59</v>
      </c>
      <c r="H77" s="9" t="s">
        <v>59</v>
      </c>
      <c r="I77" s="9" t="s">
        <v>28</v>
      </c>
      <c r="J77" s="9" t="s">
        <v>28</v>
      </c>
      <c r="K77" s="9" t="s">
        <v>28</v>
      </c>
      <c r="L77" s="9" t="s">
        <v>59</v>
      </c>
      <c r="M77" s="9" t="s">
        <v>28</v>
      </c>
      <c r="N77" s="9" t="s">
        <v>28</v>
      </c>
      <c r="O77" s="9" t="s">
        <v>59</v>
      </c>
      <c r="P77" s="9" t="s">
        <v>28</v>
      </c>
      <c r="Q77" s="9" t="s">
        <v>59</v>
      </c>
      <c r="R77" s="9" t="s">
        <v>59</v>
      </c>
      <c r="S77" s="9" t="s">
        <v>59</v>
      </c>
      <c r="T77" s="9" t="s">
        <v>59</v>
      </c>
      <c r="U77" s="9" t="s">
        <v>28</v>
      </c>
      <c r="V77" s="9" t="s">
        <v>59</v>
      </c>
      <c r="W77" s="9" t="s">
        <v>59</v>
      </c>
      <c r="X77" s="9" t="s">
        <v>28</v>
      </c>
      <c r="Y77" s="9" t="s">
        <v>28</v>
      </c>
      <c r="Z77" s="9" t="s">
        <v>28</v>
      </c>
      <c r="AA77" s="9" t="s">
        <v>59</v>
      </c>
      <c r="AB77" s="9" t="s">
        <v>59</v>
      </c>
      <c r="AC77" s="9" t="s">
        <v>59</v>
      </c>
      <c r="AD77" s="9" t="s">
        <v>59</v>
      </c>
    </row>
    <row r="78" spans="1:30" x14ac:dyDescent="0.2">
      <c r="A78" s="11" t="s">
        <v>99</v>
      </c>
      <c r="B78" s="9" t="s">
        <v>59</v>
      </c>
      <c r="C78" s="9" t="s">
        <v>28</v>
      </c>
      <c r="D78" s="9" t="s">
        <v>28</v>
      </c>
      <c r="E78" s="9" t="s">
        <v>28</v>
      </c>
      <c r="F78" s="9" t="s">
        <v>59</v>
      </c>
      <c r="G78" s="9" t="s">
        <v>59</v>
      </c>
      <c r="H78" s="9" t="s">
        <v>59</v>
      </c>
      <c r="I78" s="9" t="s">
        <v>28</v>
      </c>
      <c r="J78" s="9" t="s">
        <v>28</v>
      </c>
      <c r="K78" s="9" t="s">
        <v>28</v>
      </c>
      <c r="L78" s="9" t="s">
        <v>59</v>
      </c>
      <c r="M78" s="9" t="s">
        <v>28</v>
      </c>
      <c r="N78" s="9" t="s">
        <v>28</v>
      </c>
      <c r="O78" s="9" t="s">
        <v>59</v>
      </c>
      <c r="P78" s="9" t="s">
        <v>28</v>
      </c>
      <c r="Q78" s="9" t="s">
        <v>59</v>
      </c>
      <c r="R78" s="9" t="s">
        <v>59</v>
      </c>
      <c r="S78" s="9" t="s">
        <v>59</v>
      </c>
      <c r="T78" s="9" t="s">
        <v>59</v>
      </c>
      <c r="U78" s="9" t="s">
        <v>28</v>
      </c>
      <c r="V78" s="9" t="s">
        <v>59</v>
      </c>
      <c r="W78" s="9" t="s">
        <v>59</v>
      </c>
      <c r="X78" s="9" t="s">
        <v>28</v>
      </c>
      <c r="Y78" s="9" t="s">
        <v>28</v>
      </c>
      <c r="Z78" s="9" t="s">
        <v>28</v>
      </c>
      <c r="AA78" s="9" t="s">
        <v>59</v>
      </c>
      <c r="AB78" s="9" t="s">
        <v>59</v>
      </c>
      <c r="AC78" s="9" t="s">
        <v>59</v>
      </c>
      <c r="AD78" s="9" t="s">
        <v>59</v>
      </c>
    </row>
    <row r="79" spans="1:30" x14ac:dyDescent="0.2">
      <c r="A79" s="11" t="s">
        <v>100</v>
      </c>
      <c r="B79" s="9" t="s">
        <v>59</v>
      </c>
      <c r="C79" s="9" t="s">
        <v>28</v>
      </c>
      <c r="D79" s="9" t="s">
        <v>28</v>
      </c>
      <c r="E79" s="9" t="s">
        <v>28</v>
      </c>
      <c r="F79" s="9" t="s">
        <v>59</v>
      </c>
      <c r="G79" s="9" t="s">
        <v>59</v>
      </c>
      <c r="H79" s="9" t="s">
        <v>59</v>
      </c>
      <c r="I79" s="9" t="s">
        <v>28</v>
      </c>
      <c r="J79" s="9" t="s">
        <v>28</v>
      </c>
      <c r="K79" s="9" t="s">
        <v>28</v>
      </c>
      <c r="L79" s="9" t="s">
        <v>59</v>
      </c>
      <c r="M79" s="9" t="s">
        <v>28</v>
      </c>
      <c r="N79" s="9" t="s">
        <v>28</v>
      </c>
      <c r="O79" s="9" t="s">
        <v>59</v>
      </c>
      <c r="P79" s="9" t="s">
        <v>28</v>
      </c>
      <c r="Q79" s="9" t="s">
        <v>59</v>
      </c>
      <c r="R79" s="9" t="s">
        <v>59</v>
      </c>
      <c r="S79" s="9" t="s">
        <v>59</v>
      </c>
      <c r="T79" s="9" t="s">
        <v>59</v>
      </c>
      <c r="U79" s="9" t="s">
        <v>28</v>
      </c>
      <c r="V79" s="9" t="s">
        <v>59</v>
      </c>
      <c r="W79" s="9" t="s">
        <v>59</v>
      </c>
      <c r="X79" s="9" t="s">
        <v>28</v>
      </c>
      <c r="Y79" s="9" t="s">
        <v>28</v>
      </c>
      <c r="Z79" s="9" t="s">
        <v>28</v>
      </c>
      <c r="AA79" s="9" t="s">
        <v>59</v>
      </c>
      <c r="AB79" s="9" t="s">
        <v>59</v>
      </c>
      <c r="AC79" s="9" t="s">
        <v>59</v>
      </c>
      <c r="AD79" s="9" t="s">
        <v>59</v>
      </c>
    </row>
    <row r="80" spans="1:30" x14ac:dyDescent="0.2">
      <c r="A80" s="11" t="s">
        <v>101</v>
      </c>
      <c r="B80" s="9" t="s">
        <v>59</v>
      </c>
      <c r="C80" s="9" t="s">
        <v>28</v>
      </c>
      <c r="D80" s="9" t="s">
        <v>28</v>
      </c>
      <c r="E80" s="9" t="s">
        <v>28</v>
      </c>
      <c r="F80" s="9" t="s">
        <v>59</v>
      </c>
      <c r="G80" s="9" t="s">
        <v>59</v>
      </c>
      <c r="H80" s="9" t="s">
        <v>59</v>
      </c>
      <c r="I80" s="9" t="s">
        <v>28</v>
      </c>
      <c r="J80" s="9" t="s">
        <v>28</v>
      </c>
      <c r="K80" s="9" t="s">
        <v>28</v>
      </c>
      <c r="L80" s="9" t="s">
        <v>59</v>
      </c>
      <c r="M80" s="9" t="s">
        <v>28</v>
      </c>
      <c r="N80" s="9" t="s">
        <v>28</v>
      </c>
      <c r="O80" s="9" t="s">
        <v>59</v>
      </c>
      <c r="P80" s="9" t="s">
        <v>28</v>
      </c>
      <c r="Q80" s="9" t="s">
        <v>59</v>
      </c>
      <c r="R80" s="9" t="s">
        <v>59</v>
      </c>
      <c r="S80" s="9" t="s">
        <v>59</v>
      </c>
      <c r="T80" s="9" t="s">
        <v>59</v>
      </c>
      <c r="U80" s="9" t="s">
        <v>28</v>
      </c>
      <c r="V80" s="9" t="s">
        <v>59</v>
      </c>
      <c r="W80" s="9" t="s">
        <v>59</v>
      </c>
      <c r="X80" s="9" t="s">
        <v>28</v>
      </c>
      <c r="Y80" s="9" t="s">
        <v>28</v>
      </c>
      <c r="Z80" s="9" t="s">
        <v>28</v>
      </c>
      <c r="AA80" s="9" t="s">
        <v>59</v>
      </c>
      <c r="AB80" s="9" t="s">
        <v>59</v>
      </c>
      <c r="AC80" s="9" t="s">
        <v>59</v>
      </c>
      <c r="AD80" s="9" t="s">
        <v>59</v>
      </c>
    </row>
    <row r="81" spans="1:30" x14ac:dyDescent="0.2">
      <c r="A81" s="11" t="s">
        <v>140</v>
      </c>
      <c r="B81" s="9" t="s">
        <v>59</v>
      </c>
      <c r="C81" s="9" t="s">
        <v>28</v>
      </c>
      <c r="D81" s="9" t="s">
        <v>28</v>
      </c>
      <c r="E81" s="9" t="s">
        <v>28</v>
      </c>
      <c r="F81" s="9" t="s">
        <v>28</v>
      </c>
      <c r="G81" s="9" t="s">
        <v>28</v>
      </c>
      <c r="H81" s="9" t="s">
        <v>28</v>
      </c>
      <c r="I81" s="9" t="s">
        <v>28</v>
      </c>
      <c r="J81" s="9" t="s">
        <v>28</v>
      </c>
      <c r="K81" s="9" t="s">
        <v>28</v>
      </c>
      <c r="L81" s="9" t="s">
        <v>28</v>
      </c>
      <c r="M81" s="9" t="s">
        <v>28</v>
      </c>
      <c r="N81" s="9" t="s">
        <v>28</v>
      </c>
      <c r="O81" s="9" t="s">
        <v>28</v>
      </c>
      <c r="P81" s="9" t="s">
        <v>28</v>
      </c>
      <c r="Q81" s="9" t="s">
        <v>28</v>
      </c>
      <c r="R81" s="9" t="s">
        <v>28</v>
      </c>
      <c r="S81" s="9" t="s">
        <v>28</v>
      </c>
      <c r="T81" s="9" t="s">
        <v>28</v>
      </c>
      <c r="U81" s="9" t="s">
        <v>28</v>
      </c>
      <c r="V81" s="9" t="s">
        <v>28</v>
      </c>
      <c r="W81" s="9" t="s">
        <v>28</v>
      </c>
      <c r="X81" s="9" t="s">
        <v>28</v>
      </c>
      <c r="Y81" s="9" t="s">
        <v>28</v>
      </c>
      <c r="Z81" s="9" t="s">
        <v>28</v>
      </c>
      <c r="AA81" s="9" t="s">
        <v>59</v>
      </c>
      <c r="AB81" s="9" t="s">
        <v>28</v>
      </c>
      <c r="AC81" s="9" t="s">
        <v>28</v>
      </c>
      <c r="AD81" s="9" t="s">
        <v>28</v>
      </c>
    </row>
    <row r="82" spans="1:30" x14ac:dyDescent="0.2">
      <c r="A82" s="11" t="s">
        <v>127</v>
      </c>
      <c r="B82" s="9" t="s">
        <v>59</v>
      </c>
      <c r="C82" s="9" t="s">
        <v>28</v>
      </c>
      <c r="D82" s="9" t="s">
        <v>28</v>
      </c>
      <c r="E82" s="9" t="s">
        <v>28</v>
      </c>
      <c r="F82" s="9" t="s">
        <v>28</v>
      </c>
      <c r="G82" s="9" t="s">
        <v>28</v>
      </c>
      <c r="H82" s="9" t="s">
        <v>28</v>
      </c>
      <c r="I82" s="9" t="s">
        <v>28</v>
      </c>
      <c r="J82" s="9" t="s">
        <v>28</v>
      </c>
      <c r="K82" s="9" t="s">
        <v>28</v>
      </c>
      <c r="L82" s="9" t="s">
        <v>28</v>
      </c>
      <c r="M82" s="9" t="s">
        <v>28</v>
      </c>
      <c r="N82" s="9" t="s">
        <v>28</v>
      </c>
      <c r="O82" s="9" t="s">
        <v>28</v>
      </c>
      <c r="P82" s="9" t="s">
        <v>28</v>
      </c>
      <c r="Q82" s="9" t="s">
        <v>28</v>
      </c>
      <c r="R82" s="9" t="s">
        <v>28</v>
      </c>
      <c r="S82" s="9" t="s">
        <v>28</v>
      </c>
      <c r="T82" s="9" t="s">
        <v>28</v>
      </c>
      <c r="U82" s="9" t="s">
        <v>28</v>
      </c>
      <c r="V82" s="9" t="s">
        <v>28</v>
      </c>
      <c r="W82" s="9" t="s">
        <v>28</v>
      </c>
      <c r="X82" s="9" t="s">
        <v>28</v>
      </c>
      <c r="Y82" s="9" t="s">
        <v>28</v>
      </c>
      <c r="Z82" s="9" t="s">
        <v>28</v>
      </c>
      <c r="AA82" s="9" t="s">
        <v>59</v>
      </c>
      <c r="AB82" s="9" t="s">
        <v>28</v>
      </c>
      <c r="AC82" s="9" t="s">
        <v>28</v>
      </c>
      <c r="AD82" s="9" t="s">
        <v>28</v>
      </c>
    </row>
    <row r="83" spans="1:30" x14ac:dyDescent="0.2">
      <c r="A83" s="11" t="s">
        <v>108</v>
      </c>
      <c r="B83" s="9" t="s">
        <v>59</v>
      </c>
      <c r="C83" s="9" t="s">
        <v>28</v>
      </c>
      <c r="D83" s="9" t="s">
        <v>28</v>
      </c>
      <c r="E83" s="9" t="s">
        <v>28</v>
      </c>
      <c r="F83" s="9" t="s">
        <v>28</v>
      </c>
      <c r="G83" s="9" t="s">
        <v>28</v>
      </c>
      <c r="H83" s="9" t="s">
        <v>28</v>
      </c>
      <c r="I83" s="9" t="s">
        <v>28</v>
      </c>
      <c r="J83" s="9" t="s">
        <v>28</v>
      </c>
      <c r="K83" s="9" t="s">
        <v>28</v>
      </c>
      <c r="L83" s="9" t="s">
        <v>28</v>
      </c>
      <c r="M83" s="9" t="s">
        <v>28</v>
      </c>
      <c r="N83" s="9" t="s">
        <v>28</v>
      </c>
      <c r="O83" s="9" t="s">
        <v>28</v>
      </c>
      <c r="P83" s="9" t="s">
        <v>28</v>
      </c>
      <c r="Q83" s="9" t="s">
        <v>28</v>
      </c>
      <c r="R83" s="9" t="s">
        <v>28</v>
      </c>
      <c r="S83" s="9" t="s">
        <v>28</v>
      </c>
      <c r="T83" s="9" t="s">
        <v>28</v>
      </c>
      <c r="U83" s="9" t="s">
        <v>28</v>
      </c>
      <c r="V83" s="9" t="s">
        <v>28</v>
      </c>
      <c r="W83" s="9" t="s">
        <v>28</v>
      </c>
      <c r="X83" s="9" t="s">
        <v>28</v>
      </c>
      <c r="Y83" s="9" t="s">
        <v>28</v>
      </c>
      <c r="Z83" s="9" t="s">
        <v>28</v>
      </c>
      <c r="AA83" s="9" t="s">
        <v>59</v>
      </c>
      <c r="AB83" s="9" t="s">
        <v>28</v>
      </c>
      <c r="AC83" s="9" t="s">
        <v>28</v>
      </c>
      <c r="AD83" s="9" t="s">
        <v>28</v>
      </c>
    </row>
    <row r="84" spans="1:30" x14ac:dyDescent="0.2">
      <c r="A84" s="11" t="str">
        <f>HYPERLINK("http://www.abs.gov.au/ausstats/subscriber.nsf/LookupAttach/3302.0Data+Cubes-27.09.171/$File/33020Do001_2016.xls","Deaths 2016")</f>
        <v>Deaths 2016</v>
      </c>
      <c r="B84" s="9" t="s">
        <v>59</v>
      </c>
      <c r="C84" s="9" t="s">
        <v>28</v>
      </c>
      <c r="D84" s="9" t="s">
        <v>28</v>
      </c>
      <c r="E84" s="9" t="s">
        <v>28</v>
      </c>
      <c r="F84" s="9" t="s">
        <v>28</v>
      </c>
      <c r="G84" s="9" t="s">
        <v>28</v>
      </c>
      <c r="H84" s="9" t="s">
        <v>28</v>
      </c>
      <c r="I84" s="9" t="s">
        <v>28</v>
      </c>
      <c r="J84" s="9" t="s">
        <v>28</v>
      </c>
      <c r="K84" s="9" t="s">
        <v>28</v>
      </c>
      <c r="L84" s="9" t="s">
        <v>28</v>
      </c>
      <c r="M84" s="9" t="s">
        <v>28</v>
      </c>
      <c r="N84" s="9" t="s">
        <v>28</v>
      </c>
      <c r="O84" s="9" t="s">
        <v>28</v>
      </c>
      <c r="P84" s="9" t="s">
        <v>28</v>
      </c>
      <c r="Q84" s="9" t="s">
        <v>28</v>
      </c>
      <c r="R84" s="9" t="s">
        <v>28</v>
      </c>
      <c r="S84" s="9" t="s">
        <v>28</v>
      </c>
      <c r="T84" s="9" t="s">
        <v>28</v>
      </c>
      <c r="U84" s="9" t="s">
        <v>28</v>
      </c>
      <c r="V84" s="9" t="s">
        <v>28</v>
      </c>
      <c r="W84" s="9" t="s">
        <v>28</v>
      </c>
      <c r="X84" s="9" t="s">
        <v>28</v>
      </c>
      <c r="Y84" s="9" t="s">
        <v>28</v>
      </c>
      <c r="Z84" s="9" t="s">
        <v>28</v>
      </c>
      <c r="AA84" s="9" t="s">
        <v>59</v>
      </c>
      <c r="AB84" s="9" t="s">
        <v>28</v>
      </c>
      <c r="AC84" s="9" t="s">
        <v>28</v>
      </c>
      <c r="AD84" s="9" t="s">
        <v>28</v>
      </c>
    </row>
    <row r="85" spans="1:30" x14ac:dyDescent="0.2">
      <c r="A85" s="11" t="str">
        <f>HYPERLINK("http://www.abs.gov.au/ausstats/subscriber.nsf/LookupAttach/3302.0Data+Cubes-28.09.161/$File/33020Do001_2015.xls","Deaths 2015")</f>
        <v>Deaths 2015</v>
      </c>
      <c r="B85" s="9" t="s">
        <v>59</v>
      </c>
      <c r="C85" s="9" t="s">
        <v>28</v>
      </c>
      <c r="D85" s="9" t="s">
        <v>28</v>
      </c>
      <c r="E85" s="9" t="s">
        <v>28</v>
      </c>
      <c r="F85" s="9" t="s">
        <v>28</v>
      </c>
      <c r="G85" s="9" t="s">
        <v>28</v>
      </c>
      <c r="H85" s="9" t="s">
        <v>28</v>
      </c>
      <c r="I85" s="9" t="s">
        <v>28</v>
      </c>
      <c r="J85" s="9" t="s">
        <v>28</v>
      </c>
      <c r="K85" s="9" t="s">
        <v>28</v>
      </c>
      <c r="L85" s="9" t="s">
        <v>28</v>
      </c>
      <c r="M85" s="9" t="s">
        <v>28</v>
      </c>
      <c r="N85" s="9" t="s">
        <v>28</v>
      </c>
      <c r="O85" s="9" t="s">
        <v>28</v>
      </c>
      <c r="P85" s="9" t="s">
        <v>28</v>
      </c>
      <c r="Q85" s="9" t="s">
        <v>28</v>
      </c>
      <c r="R85" s="9" t="s">
        <v>28</v>
      </c>
      <c r="S85" s="9" t="s">
        <v>28</v>
      </c>
      <c r="T85" s="9" t="s">
        <v>28</v>
      </c>
      <c r="U85" s="9" t="s">
        <v>28</v>
      </c>
      <c r="V85" s="9" t="s">
        <v>28</v>
      </c>
      <c r="W85" s="9" t="s">
        <v>28</v>
      </c>
      <c r="X85" s="9" t="s">
        <v>28</v>
      </c>
      <c r="Y85" s="9" t="s">
        <v>28</v>
      </c>
      <c r="Z85" s="9" t="s">
        <v>28</v>
      </c>
      <c r="AA85" s="9" t="s">
        <v>59</v>
      </c>
      <c r="AB85" s="9" t="s">
        <v>28</v>
      </c>
      <c r="AC85" s="9" t="s">
        <v>28</v>
      </c>
      <c r="AD85" s="9" t="s">
        <v>28</v>
      </c>
    </row>
    <row r="86" spans="1:30" x14ac:dyDescent="0.2">
      <c r="A86" s="11" t="str">
        <f>HYPERLINK("http://www.abs.gov.au/ausstats/subscriber.nsf/LookupAttach/3302.0Data+Cubes-12.11.159/$File/33020Do009_2014.xls","Deaths 2014")</f>
        <v>Deaths 2014</v>
      </c>
      <c r="B86" s="9" t="s">
        <v>59</v>
      </c>
      <c r="C86" s="9" t="s">
        <v>28</v>
      </c>
      <c r="D86" s="9" t="s">
        <v>28</v>
      </c>
      <c r="E86" s="9" t="s">
        <v>28</v>
      </c>
      <c r="F86" s="9" t="s">
        <v>28</v>
      </c>
      <c r="G86" s="9" t="s">
        <v>28</v>
      </c>
      <c r="H86" s="9" t="s">
        <v>28</v>
      </c>
      <c r="I86" s="9" t="s">
        <v>28</v>
      </c>
      <c r="J86" s="9" t="s">
        <v>28</v>
      </c>
      <c r="K86" s="9" t="s">
        <v>28</v>
      </c>
      <c r="L86" s="9" t="s">
        <v>28</v>
      </c>
      <c r="M86" s="9" t="s">
        <v>28</v>
      </c>
      <c r="N86" s="9" t="s">
        <v>28</v>
      </c>
      <c r="O86" s="9" t="s">
        <v>28</v>
      </c>
      <c r="P86" s="9" t="s">
        <v>28</v>
      </c>
      <c r="Q86" s="9" t="s">
        <v>28</v>
      </c>
      <c r="R86" s="9" t="s">
        <v>28</v>
      </c>
      <c r="S86" s="9" t="s">
        <v>28</v>
      </c>
      <c r="T86" s="9" t="s">
        <v>28</v>
      </c>
      <c r="U86" s="9" t="s">
        <v>28</v>
      </c>
      <c r="V86" s="9" t="s">
        <v>28</v>
      </c>
      <c r="W86" s="9" t="s">
        <v>28</v>
      </c>
      <c r="X86" s="9" t="s">
        <v>28</v>
      </c>
      <c r="Y86" s="9" t="s">
        <v>28</v>
      </c>
      <c r="Z86" s="9" t="s">
        <v>28</v>
      </c>
      <c r="AA86" s="9" t="s">
        <v>59</v>
      </c>
      <c r="AB86" s="9" t="s">
        <v>28</v>
      </c>
      <c r="AC86" s="9" t="s">
        <v>28</v>
      </c>
      <c r="AD86" s="9" t="s">
        <v>28</v>
      </c>
    </row>
    <row r="87" spans="1:30" x14ac:dyDescent="0.2">
      <c r="A87" s="11" t="str">
        <f>HYPERLINK("http://www.abs.gov.au/ausstats/subscriber.nsf/LookupAttach/3415.0Data+Cubes-19.08.15111/$File/34150DS0083_2013_Deaths_Migrants.xls","Deaths 2013")</f>
        <v>Deaths 2013</v>
      </c>
      <c r="B87" s="9" t="s">
        <v>59</v>
      </c>
      <c r="C87" s="9" t="s">
        <v>28</v>
      </c>
      <c r="D87" s="9" t="s">
        <v>28</v>
      </c>
      <c r="E87" s="9" t="s">
        <v>28</v>
      </c>
      <c r="F87" s="9" t="s">
        <v>28</v>
      </c>
      <c r="G87" s="9" t="s">
        <v>28</v>
      </c>
      <c r="H87" s="9" t="s">
        <v>28</v>
      </c>
      <c r="I87" s="9" t="s">
        <v>28</v>
      </c>
      <c r="J87" s="9" t="s">
        <v>28</v>
      </c>
      <c r="K87" s="9" t="s">
        <v>28</v>
      </c>
      <c r="L87" s="9" t="s">
        <v>28</v>
      </c>
      <c r="M87" s="9" t="s">
        <v>28</v>
      </c>
      <c r="N87" s="9" t="s">
        <v>28</v>
      </c>
      <c r="O87" s="9" t="s">
        <v>28</v>
      </c>
      <c r="P87" s="9" t="s">
        <v>28</v>
      </c>
      <c r="Q87" s="9" t="s">
        <v>28</v>
      </c>
      <c r="R87" s="9" t="s">
        <v>28</v>
      </c>
      <c r="S87" s="9" t="s">
        <v>28</v>
      </c>
      <c r="T87" s="9" t="s">
        <v>28</v>
      </c>
      <c r="U87" s="9" t="s">
        <v>28</v>
      </c>
      <c r="V87" s="9" t="s">
        <v>28</v>
      </c>
      <c r="W87" s="9" t="s">
        <v>28</v>
      </c>
      <c r="X87" s="9" t="s">
        <v>28</v>
      </c>
      <c r="Y87" s="9" t="s">
        <v>28</v>
      </c>
      <c r="Z87" s="9" t="s">
        <v>28</v>
      </c>
      <c r="AA87" s="9" t="s">
        <v>59</v>
      </c>
      <c r="AB87" s="9" t="s">
        <v>28</v>
      </c>
      <c r="AC87" s="9" t="s">
        <v>28</v>
      </c>
      <c r="AD87" s="9" t="s">
        <v>28</v>
      </c>
    </row>
    <row r="88" spans="1:30" x14ac:dyDescent="0.2">
      <c r="A88" s="11" t="str">
        <f>HYPERLINK("http://www.abs.gov.au/ausstats/subscriber.nsf/LookupAttach/3415.0Data+Cubes-19.08.15112/$File/34150DS0082_2012_Deaths_Migrants.xls","Deaths 2012")</f>
        <v>Deaths 2012</v>
      </c>
      <c r="B88" s="9" t="s">
        <v>59</v>
      </c>
      <c r="C88" s="9" t="s">
        <v>28</v>
      </c>
      <c r="D88" s="9" t="s">
        <v>28</v>
      </c>
      <c r="E88" s="9" t="s">
        <v>28</v>
      </c>
      <c r="F88" s="9" t="s">
        <v>28</v>
      </c>
      <c r="G88" s="9" t="s">
        <v>28</v>
      </c>
      <c r="H88" s="9" t="s">
        <v>28</v>
      </c>
      <c r="I88" s="9" t="s">
        <v>28</v>
      </c>
      <c r="J88" s="9" t="s">
        <v>28</v>
      </c>
      <c r="K88" s="9" t="s">
        <v>28</v>
      </c>
      <c r="L88" s="9" t="s">
        <v>28</v>
      </c>
      <c r="M88" s="9" t="s">
        <v>28</v>
      </c>
      <c r="N88" s="9" t="s">
        <v>28</v>
      </c>
      <c r="O88" s="9" t="s">
        <v>28</v>
      </c>
      <c r="P88" s="9" t="s">
        <v>28</v>
      </c>
      <c r="Q88" s="9" t="s">
        <v>28</v>
      </c>
      <c r="R88" s="9" t="s">
        <v>28</v>
      </c>
      <c r="S88" s="9" t="s">
        <v>28</v>
      </c>
      <c r="T88" s="9" t="s">
        <v>28</v>
      </c>
      <c r="U88" s="9" t="s">
        <v>28</v>
      </c>
      <c r="V88" s="9" t="s">
        <v>28</v>
      </c>
      <c r="W88" s="9" t="s">
        <v>28</v>
      </c>
      <c r="X88" s="9" t="s">
        <v>28</v>
      </c>
      <c r="Y88" s="9" t="s">
        <v>28</v>
      </c>
      <c r="Z88" s="9" t="s">
        <v>28</v>
      </c>
      <c r="AA88" s="9" t="s">
        <v>59</v>
      </c>
      <c r="AB88" s="9" t="s">
        <v>28</v>
      </c>
      <c r="AC88" s="9" t="s">
        <v>28</v>
      </c>
      <c r="AD88" s="9" t="s">
        <v>28</v>
      </c>
    </row>
    <row r="89" spans="1:30" x14ac:dyDescent="0.2">
      <c r="A89" s="11" t="str">
        <f>HYPERLINK("http://www.abs.gov.au/ausstats/subscriber.nsf/LookupAttach/3415.0Data+Cubes-23.07.13110/$File/34150DS0078_2011_Deaths_Migrants.xls","Deaths 2011")</f>
        <v>Deaths 2011</v>
      </c>
      <c r="B89" s="9" t="s">
        <v>59</v>
      </c>
      <c r="C89" s="9" t="s">
        <v>28</v>
      </c>
      <c r="D89" s="9" t="s">
        <v>28</v>
      </c>
      <c r="E89" s="9" t="s">
        <v>28</v>
      </c>
      <c r="F89" s="9" t="s">
        <v>28</v>
      </c>
      <c r="G89" s="9" t="s">
        <v>28</v>
      </c>
      <c r="H89" s="9" t="s">
        <v>28</v>
      </c>
      <c r="I89" s="9" t="s">
        <v>28</v>
      </c>
      <c r="J89" s="9" t="s">
        <v>28</v>
      </c>
      <c r="K89" s="9" t="s">
        <v>28</v>
      </c>
      <c r="L89" s="9" t="s">
        <v>28</v>
      </c>
      <c r="M89" s="9" t="s">
        <v>28</v>
      </c>
      <c r="N89" s="9" t="s">
        <v>28</v>
      </c>
      <c r="O89" s="9" t="s">
        <v>28</v>
      </c>
      <c r="P89" s="9" t="s">
        <v>28</v>
      </c>
      <c r="Q89" s="9" t="s">
        <v>28</v>
      </c>
      <c r="R89" s="9" t="s">
        <v>28</v>
      </c>
      <c r="S89" s="9" t="s">
        <v>28</v>
      </c>
      <c r="T89" s="9" t="s">
        <v>28</v>
      </c>
      <c r="U89" s="9" t="s">
        <v>28</v>
      </c>
      <c r="V89" s="9" t="s">
        <v>28</v>
      </c>
      <c r="W89" s="9" t="s">
        <v>28</v>
      </c>
      <c r="X89" s="9" t="s">
        <v>28</v>
      </c>
      <c r="Y89" s="9" t="s">
        <v>28</v>
      </c>
      <c r="Z89" s="9" t="s">
        <v>28</v>
      </c>
      <c r="AA89" s="9" t="s">
        <v>59</v>
      </c>
      <c r="AB89" s="9" t="s">
        <v>28</v>
      </c>
      <c r="AC89" s="9" t="s">
        <v>28</v>
      </c>
      <c r="AD89" s="9" t="s">
        <v>28</v>
      </c>
    </row>
    <row r="90" spans="1:30" x14ac:dyDescent="0.2">
      <c r="A90" s="11" t="str">
        <f>HYPERLINK("http://www.abs.gov.au/ausstats/subscriber.nsf/LookupAttach/3415.0Data+Cubes-26.07.12110/$File/34150DS0072_2010_Deaths_Migrants.xls","Deaths 2010")</f>
        <v>Deaths 2010</v>
      </c>
      <c r="B90" s="9" t="s">
        <v>59</v>
      </c>
      <c r="C90" s="9" t="s">
        <v>28</v>
      </c>
      <c r="D90" s="9" t="s">
        <v>28</v>
      </c>
      <c r="E90" s="9" t="s">
        <v>28</v>
      </c>
      <c r="F90" s="9" t="s">
        <v>28</v>
      </c>
      <c r="G90" s="9" t="s">
        <v>28</v>
      </c>
      <c r="H90" s="9" t="s">
        <v>28</v>
      </c>
      <c r="I90" s="9" t="s">
        <v>28</v>
      </c>
      <c r="J90" s="9" t="s">
        <v>28</v>
      </c>
      <c r="K90" s="9" t="s">
        <v>28</v>
      </c>
      <c r="L90" s="9" t="s">
        <v>28</v>
      </c>
      <c r="M90" s="9" t="s">
        <v>28</v>
      </c>
      <c r="N90" s="9" t="s">
        <v>28</v>
      </c>
      <c r="O90" s="9" t="s">
        <v>28</v>
      </c>
      <c r="P90" s="9" t="s">
        <v>28</v>
      </c>
      <c r="Q90" s="9" t="s">
        <v>28</v>
      </c>
      <c r="R90" s="9" t="s">
        <v>28</v>
      </c>
      <c r="S90" s="9" t="s">
        <v>28</v>
      </c>
      <c r="T90" s="9" t="s">
        <v>28</v>
      </c>
      <c r="U90" s="9" t="s">
        <v>28</v>
      </c>
      <c r="V90" s="9" t="s">
        <v>28</v>
      </c>
      <c r="W90" s="9" t="s">
        <v>28</v>
      </c>
      <c r="X90" s="9" t="s">
        <v>28</v>
      </c>
      <c r="Y90" s="9" t="s">
        <v>28</v>
      </c>
      <c r="Z90" s="9" t="s">
        <v>28</v>
      </c>
      <c r="AA90" s="9" t="s">
        <v>59</v>
      </c>
      <c r="AB90" s="9" t="s">
        <v>28</v>
      </c>
      <c r="AC90" s="9" t="s">
        <v>28</v>
      </c>
      <c r="AD90" s="9" t="s">
        <v>28</v>
      </c>
    </row>
    <row r="91" spans="1:30" x14ac:dyDescent="0.2">
      <c r="A91" s="11" t="str">
        <f>HYPERLINK("http://www.abs.gov.au/ausstats/subscriber.nsf/LookupAttach/3415.0Data+Cubes-29.06.1118/$File/34150DS0045_2009_Deaths_Migrants.xls","Deaths 2009")</f>
        <v>Deaths 2009</v>
      </c>
      <c r="B91" s="9" t="s">
        <v>59</v>
      </c>
      <c r="C91" s="9" t="s">
        <v>28</v>
      </c>
      <c r="D91" s="9" t="s">
        <v>28</v>
      </c>
      <c r="E91" s="9" t="s">
        <v>28</v>
      </c>
      <c r="F91" s="9" t="s">
        <v>28</v>
      </c>
      <c r="G91" s="9" t="s">
        <v>28</v>
      </c>
      <c r="H91" s="9" t="s">
        <v>28</v>
      </c>
      <c r="I91" s="9" t="s">
        <v>28</v>
      </c>
      <c r="J91" s="9" t="s">
        <v>28</v>
      </c>
      <c r="K91" s="9" t="s">
        <v>28</v>
      </c>
      <c r="L91" s="9" t="s">
        <v>28</v>
      </c>
      <c r="M91" s="9" t="s">
        <v>28</v>
      </c>
      <c r="N91" s="9" t="s">
        <v>28</v>
      </c>
      <c r="O91" s="9" t="s">
        <v>28</v>
      </c>
      <c r="P91" s="9" t="s">
        <v>28</v>
      </c>
      <c r="Q91" s="9" t="s">
        <v>28</v>
      </c>
      <c r="R91" s="9" t="s">
        <v>28</v>
      </c>
      <c r="S91" s="9" t="s">
        <v>28</v>
      </c>
      <c r="T91" s="9" t="s">
        <v>28</v>
      </c>
      <c r="U91" s="9" t="s">
        <v>28</v>
      </c>
      <c r="V91" s="9" t="s">
        <v>28</v>
      </c>
      <c r="W91" s="9" t="s">
        <v>28</v>
      </c>
      <c r="X91" s="9" t="s">
        <v>28</v>
      </c>
      <c r="Y91" s="9" t="s">
        <v>28</v>
      </c>
      <c r="Z91" s="9" t="s">
        <v>28</v>
      </c>
      <c r="AA91" s="9" t="s">
        <v>59</v>
      </c>
      <c r="AB91" s="9" t="s">
        <v>28</v>
      </c>
      <c r="AC91" s="9" t="s">
        <v>28</v>
      </c>
      <c r="AD91" s="9" t="s">
        <v>28</v>
      </c>
    </row>
    <row r="92" spans="1:30" x14ac:dyDescent="0.2">
      <c r="A92" s="11" t="str">
        <f>HYPERLINK("http://www.abs.gov.au/ausstats/subscriber.nsf/LookupAttach/3415.0Data+Cubes-29.06.1119/$File/34150DS0044_2008_Deaths_Migrants.xls","Deaths 2008")</f>
        <v>Deaths 2008</v>
      </c>
      <c r="B92" s="9" t="s">
        <v>59</v>
      </c>
      <c r="C92" s="9" t="s">
        <v>28</v>
      </c>
      <c r="D92" s="9" t="s">
        <v>28</v>
      </c>
      <c r="E92" s="9" t="s">
        <v>28</v>
      </c>
      <c r="F92" s="9" t="s">
        <v>28</v>
      </c>
      <c r="G92" s="9" t="s">
        <v>28</v>
      </c>
      <c r="H92" s="9" t="s">
        <v>28</v>
      </c>
      <c r="I92" s="9" t="s">
        <v>28</v>
      </c>
      <c r="J92" s="9" t="s">
        <v>28</v>
      </c>
      <c r="K92" s="9" t="s">
        <v>28</v>
      </c>
      <c r="L92" s="9" t="s">
        <v>28</v>
      </c>
      <c r="M92" s="9" t="s">
        <v>28</v>
      </c>
      <c r="N92" s="9" t="s">
        <v>28</v>
      </c>
      <c r="O92" s="9" t="s">
        <v>28</v>
      </c>
      <c r="P92" s="9" t="s">
        <v>28</v>
      </c>
      <c r="Q92" s="9" t="s">
        <v>28</v>
      </c>
      <c r="R92" s="9" t="s">
        <v>28</v>
      </c>
      <c r="S92" s="9" t="s">
        <v>28</v>
      </c>
      <c r="T92" s="9" t="s">
        <v>28</v>
      </c>
      <c r="U92" s="9" t="s">
        <v>28</v>
      </c>
      <c r="V92" s="9" t="s">
        <v>28</v>
      </c>
      <c r="W92" s="9" t="s">
        <v>28</v>
      </c>
      <c r="X92" s="9" t="s">
        <v>28</v>
      </c>
      <c r="Y92" s="9" t="s">
        <v>28</v>
      </c>
      <c r="Z92" s="9" t="s">
        <v>28</v>
      </c>
      <c r="AA92" s="9" t="s">
        <v>59</v>
      </c>
      <c r="AB92" s="9" t="s">
        <v>28</v>
      </c>
      <c r="AC92" s="9" t="s">
        <v>28</v>
      </c>
      <c r="AD92" s="9" t="s">
        <v>28</v>
      </c>
    </row>
    <row r="93" spans="1:30" x14ac:dyDescent="0.2">
      <c r="A93" s="11" t="str">
        <f>HYPERLINK("http://www.abs.gov.au/ausstats/subscriber.nsf/LookupAttach/3415.0Data+Cubes-29.06.1120/$File/34150DS0043_2007_Deaths_Migrants.xls","Deaths 2007")</f>
        <v>Deaths 2007</v>
      </c>
      <c r="B93" s="9" t="s">
        <v>59</v>
      </c>
      <c r="C93" s="9" t="s">
        <v>28</v>
      </c>
      <c r="D93" s="9" t="s">
        <v>28</v>
      </c>
      <c r="E93" s="9" t="s">
        <v>28</v>
      </c>
      <c r="F93" s="9" t="s">
        <v>28</v>
      </c>
      <c r="G93" s="9" t="s">
        <v>28</v>
      </c>
      <c r="H93" s="9" t="s">
        <v>28</v>
      </c>
      <c r="I93" s="9" t="s">
        <v>28</v>
      </c>
      <c r="J93" s="9" t="s">
        <v>28</v>
      </c>
      <c r="K93" s="9" t="s">
        <v>28</v>
      </c>
      <c r="L93" s="9" t="s">
        <v>28</v>
      </c>
      <c r="M93" s="9" t="s">
        <v>28</v>
      </c>
      <c r="N93" s="9" t="s">
        <v>28</v>
      </c>
      <c r="O93" s="9" t="s">
        <v>28</v>
      </c>
      <c r="P93" s="9" t="s">
        <v>28</v>
      </c>
      <c r="Q93" s="9" t="s">
        <v>28</v>
      </c>
      <c r="R93" s="9" t="s">
        <v>28</v>
      </c>
      <c r="S93" s="9" t="s">
        <v>28</v>
      </c>
      <c r="T93" s="9" t="s">
        <v>28</v>
      </c>
      <c r="U93" s="9" t="s">
        <v>28</v>
      </c>
      <c r="V93" s="9" t="s">
        <v>28</v>
      </c>
      <c r="W93" s="9" t="s">
        <v>28</v>
      </c>
      <c r="X93" s="9" t="s">
        <v>28</v>
      </c>
      <c r="Y93" s="9" t="s">
        <v>28</v>
      </c>
      <c r="Z93" s="9" t="s">
        <v>28</v>
      </c>
      <c r="AA93" s="9" t="s">
        <v>59</v>
      </c>
      <c r="AB93" s="9" t="s">
        <v>28</v>
      </c>
      <c r="AC93" s="9" t="s">
        <v>28</v>
      </c>
      <c r="AD93" s="9" t="s">
        <v>28</v>
      </c>
    </row>
    <row r="94" spans="1:30" x14ac:dyDescent="0.2">
      <c r="A94" s="11" t="str">
        <f>HYPERLINK("http://www.abs.gov.au/ausstats/subscriber.nsf/LookupAttach/3415.0Data+Cubes-29.06.1121/$File/34150DS0026_2006_Deaths_Migrants.xls","Deaths 2006")</f>
        <v>Deaths 2006</v>
      </c>
      <c r="B94" s="9" t="s">
        <v>59</v>
      </c>
      <c r="C94" s="9" t="s">
        <v>28</v>
      </c>
      <c r="D94" s="9" t="s">
        <v>28</v>
      </c>
      <c r="E94" s="9" t="s">
        <v>28</v>
      </c>
      <c r="F94" s="9" t="s">
        <v>28</v>
      </c>
      <c r="G94" s="9" t="s">
        <v>28</v>
      </c>
      <c r="H94" s="9" t="s">
        <v>28</v>
      </c>
      <c r="I94" s="9" t="s">
        <v>28</v>
      </c>
      <c r="J94" s="9" t="s">
        <v>28</v>
      </c>
      <c r="K94" s="9" t="s">
        <v>59</v>
      </c>
      <c r="L94" s="9" t="s">
        <v>28</v>
      </c>
      <c r="M94" s="9" t="s">
        <v>28</v>
      </c>
      <c r="N94" s="9" t="s">
        <v>28</v>
      </c>
      <c r="O94" s="9" t="s">
        <v>28</v>
      </c>
      <c r="P94" s="9" t="s">
        <v>28</v>
      </c>
      <c r="Q94" s="9" t="s">
        <v>28</v>
      </c>
      <c r="R94" s="9" t="s">
        <v>28</v>
      </c>
      <c r="S94" s="9" t="s">
        <v>28</v>
      </c>
      <c r="T94" s="9" t="s">
        <v>28</v>
      </c>
      <c r="U94" s="9" t="s">
        <v>28</v>
      </c>
      <c r="V94" s="9" t="s">
        <v>28</v>
      </c>
      <c r="W94" s="9" t="s">
        <v>28</v>
      </c>
      <c r="X94" s="9" t="s">
        <v>28</v>
      </c>
      <c r="Y94" s="9" t="s">
        <v>28</v>
      </c>
      <c r="Z94" s="9" t="s">
        <v>28</v>
      </c>
      <c r="AA94" s="9" t="s">
        <v>59</v>
      </c>
      <c r="AB94" s="9" t="s">
        <v>28</v>
      </c>
      <c r="AC94" s="9" t="s">
        <v>28</v>
      </c>
      <c r="AD94" s="9" t="s">
        <v>28</v>
      </c>
    </row>
    <row r="95" spans="1:30" x14ac:dyDescent="0.2">
      <c r="A95" s="11" t="str">
        <f>HYPERLINK("http://www.abs.gov.au/ausstats/subscriber.nsf/LookupAttach/3415.0Data+Cubes-26.07.12120/$File/34150DS0058_2009_SDAC_Migrants.xls","Disability Ageing and Carers 2009")</f>
        <v>Disability Ageing and Carers 2009</v>
      </c>
      <c r="B95" s="9" t="s">
        <v>59</v>
      </c>
      <c r="C95" s="9" t="s">
        <v>28</v>
      </c>
      <c r="D95" s="9" t="s">
        <v>28</v>
      </c>
      <c r="E95" s="9" t="s">
        <v>28</v>
      </c>
      <c r="F95" s="9" t="s">
        <v>28</v>
      </c>
      <c r="G95" s="9" t="s">
        <v>28</v>
      </c>
      <c r="H95" s="9" t="s">
        <v>28</v>
      </c>
      <c r="I95" s="9" t="s">
        <v>28</v>
      </c>
      <c r="J95" s="9" t="s">
        <v>28</v>
      </c>
      <c r="K95" s="9" t="s">
        <v>28</v>
      </c>
      <c r="L95" s="9" t="s">
        <v>59</v>
      </c>
      <c r="M95" s="9" t="s">
        <v>28</v>
      </c>
      <c r="N95" s="9" t="s">
        <v>28</v>
      </c>
      <c r="O95" s="9" t="s">
        <v>59</v>
      </c>
      <c r="P95" s="9" t="s">
        <v>28</v>
      </c>
      <c r="Q95" s="9" t="s">
        <v>28</v>
      </c>
      <c r="R95" s="9" t="s">
        <v>59</v>
      </c>
      <c r="S95" s="9" t="s">
        <v>28</v>
      </c>
      <c r="T95" s="9" t="s">
        <v>28</v>
      </c>
      <c r="U95" s="9" t="s">
        <v>28</v>
      </c>
      <c r="V95" s="9" t="s">
        <v>28</v>
      </c>
      <c r="W95" s="9" t="s">
        <v>28</v>
      </c>
      <c r="X95" s="9" t="s">
        <v>28</v>
      </c>
      <c r="Y95" s="9" t="s">
        <v>28</v>
      </c>
      <c r="Z95" s="9" t="s">
        <v>28</v>
      </c>
      <c r="AA95" s="9" t="s">
        <v>59</v>
      </c>
      <c r="AB95" s="9" t="s">
        <v>59</v>
      </c>
      <c r="AC95" s="9" t="s">
        <v>59</v>
      </c>
      <c r="AD95" s="9" t="s">
        <v>59</v>
      </c>
    </row>
    <row r="96" spans="1:30" x14ac:dyDescent="0.2">
      <c r="A96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B96" s="9" t="s">
        <v>59</v>
      </c>
      <c r="C96" s="9" t="s">
        <v>28</v>
      </c>
      <c r="D96" s="9" t="s">
        <v>28</v>
      </c>
      <c r="E96" s="9" t="s">
        <v>28</v>
      </c>
      <c r="F96" s="9" t="s">
        <v>28</v>
      </c>
      <c r="G96" s="9" t="s">
        <v>28</v>
      </c>
      <c r="H96" s="9" t="s">
        <v>28</v>
      </c>
      <c r="I96" s="9" t="s">
        <v>28</v>
      </c>
      <c r="J96" s="9" t="s">
        <v>28</v>
      </c>
      <c r="K96" s="9" t="s">
        <v>28</v>
      </c>
      <c r="L96" s="9" t="s">
        <v>59</v>
      </c>
      <c r="M96" s="9" t="s">
        <v>28</v>
      </c>
      <c r="N96" s="9" t="s">
        <v>28</v>
      </c>
      <c r="O96" s="9" t="s">
        <v>28</v>
      </c>
      <c r="P96" s="9" t="s">
        <v>28</v>
      </c>
      <c r="Q96" s="9" t="s">
        <v>28</v>
      </c>
      <c r="R96" s="9" t="s">
        <v>28</v>
      </c>
      <c r="S96" s="9" t="s">
        <v>28</v>
      </c>
      <c r="T96" s="9" t="s">
        <v>28</v>
      </c>
      <c r="U96" s="9" t="s">
        <v>28</v>
      </c>
      <c r="V96" s="9" t="s">
        <v>28</v>
      </c>
      <c r="W96" s="9" t="s">
        <v>28</v>
      </c>
      <c r="X96" s="9" t="s">
        <v>28</v>
      </c>
      <c r="Y96" s="9" t="s">
        <v>28</v>
      </c>
      <c r="Z96" s="9" t="s">
        <v>28</v>
      </c>
      <c r="AA96" s="9" t="s">
        <v>59</v>
      </c>
      <c r="AB96" s="9" t="s">
        <v>59</v>
      </c>
      <c r="AC96" s="9" t="s">
        <v>59</v>
      </c>
      <c r="AD96" s="9" t="s">
        <v>59</v>
      </c>
    </row>
    <row r="97" spans="1:30" x14ac:dyDescent="0.2">
      <c r="A97" s="11" t="str">
        <f>HYPERLINK("http://www.abs.gov.au/ausstats/subscriber.nsf/LookupAttach/3415.0Data+Cubes-29.06.1123/$File/34150DS0027_2007_Divorces_Migrants.xls","Divorces 2007")</f>
        <v>Divorces 2007</v>
      </c>
      <c r="B97" s="9" t="s">
        <v>59</v>
      </c>
      <c r="C97" s="9" t="s">
        <v>28</v>
      </c>
      <c r="D97" s="9" t="s">
        <v>28</v>
      </c>
      <c r="E97" s="9" t="s">
        <v>28</v>
      </c>
      <c r="F97" s="9" t="s">
        <v>28</v>
      </c>
      <c r="G97" s="9" t="s">
        <v>28</v>
      </c>
      <c r="H97" s="9" t="s">
        <v>28</v>
      </c>
      <c r="I97" s="9" t="s">
        <v>28</v>
      </c>
      <c r="J97" s="9" t="s">
        <v>28</v>
      </c>
      <c r="K97" s="9" t="s">
        <v>28</v>
      </c>
      <c r="L97" s="9" t="s">
        <v>28</v>
      </c>
      <c r="M97" s="9" t="s">
        <v>28</v>
      </c>
      <c r="N97" s="9" t="s">
        <v>28</v>
      </c>
      <c r="O97" s="9" t="s">
        <v>28</v>
      </c>
      <c r="P97" s="9" t="s">
        <v>28</v>
      </c>
      <c r="Q97" s="9" t="s">
        <v>28</v>
      </c>
      <c r="R97" s="9" t="s">
        <v>28</v>
      </c>
      <c r="S97" s="9" t="s">
        <v>28</v>
      </c>
      <c r="T97" s="9" t="s">
        <v>28</v>
      </c>
      <c r="U97" s="9" t="s">
        <v>28</v>
      </c>
      <c r="V97" s="9" t="s">
        <v>28</v>
      </c>
      <c r="W97" s="9" t="s">
        <v>28</v>
      </c>
      <c r="X97" s="9" t="s">
        <v>28</v>
      </c>
      <c r="Y97" s="9" t="s">
        <v>28</v>
      </c>
      <c r="Z97" s="9" t="s">
        <v>28</v>
      </c>
      <c r="AA97" s="9" t="s">
        <v>59</v>
      </c>
      <c r="AB97" s="9" t="s">
        <v>28</v>
      </c>
      <c r="AC97" s="9" t="s">
        <v>28</v>
      </c>
      <c r="AD97" s="9" t="s">
        <v>28</v>
      </c>
    </row>
    <row r="98" spans="1:30" x14ac:dyDescent="0.2">
      <c r="A98" s="11" t="str">
        <f>HYPERLINK("http://www.abs.gov.au/ausstats/subscriber.nsf/LookupAttach/3415.0Data+Cubes-26.07.12130/$File/34150DS0071_2009_SET_Migrants.xls","Education and Training Experience 2009")</f>
        <v>Education and Training Experience 2009</v>
      </c>
      <c r="B98" s="9" t="s">
        <v>59</v>
      </c>
      <c r="C98" s="9" t="s">
        <v>59</v>
      </c>
      <c r="D98" s="9" t="s">
        <v>59</v>
      </c>
      <c r="E98" s="9" t="s">
        <v>28</v>
      </c>
      <c r="F98" s="9" t="s">
        <v>28</v>
      </c>
      <c r="G98" s="9" t="s">
        <v>28</v>
      </c>
      <c r="H98" s="9" t="s">
        <v>28</v>
      </c>
      <c r="I98" s="9" t="s">
        <v>28</v>
      </c>
      <c r="J98" s="9" t="s">
        <v>28</v>
      </c>
      <c r="K98" s="9" t="s">
        <v>28</v>
      </c>
      <c r="L98" s="9" t="s">
        <v>59</v>
      </c>
      <c r="M98" s="9" t="s">
        <v>59</v>
      </c>
      <c r="N98" s="9" t="s">
        <v>28</v>
      </c>
      <c r="O98" s="9" t="s">
        <v>59</v>
      </c>
      <c r="P98" s="9" t="s">
        <v>59</v>
      </c>
      <c r="Q98" s="9" t="s">
        <v>59</v>
      </c>
      <c r="R98" s="9" t="s">
        <v>28</v>
      </c>
      <c r="S98" s="9" t="s">
        <v>28</v>
      </c>
      <c r="T98" s="9" t="s">
        <v>59</v>
      </c>
      <c r="U98" s="9" t="s">
        <v>28</v>
      </c>
      <c r="V98" s="9" t="s">
        <v>28</v>
      </c>
      <c r="W98" s="9" t="s">
        <v>28</v>
      </c>
      <c r="X98" s="9" t="s">
        <v>28</v>
      </c>
      <c r="Y98" s="9" t="s">
        <v>28</v>
      </c>
      <c r="Z98" s="9" t="s">
        <v>28</v>
      </c>
      <c r="AA98" s="9" t="s">
        <v>59</v>
      </c>
      <c r="AB98" s="9" t="s">
        <v>59</v>
      </c>
      <c r="AC98" s="9" t="s">
        <v>59</v>
      </c>
      <c r="AD98" s="9" t="s">
        <v>59</v>
      </c>
    </row>
    <row r="99" spans="1:30" x14ac:dyDescent="0.2">
      <c r="A99" s="11" t="str">
        <f>HYPERLINK("http://www.abs.gov.au/ausstats/subscriber.nsf/LookupAttach/3415.0Data+Cubes-29.06.1124/$File/34150DS0005_2005_SET_Migrants.xls","Education and Training Experience 2005")</f>
        <v>Education and Training Experience 2005</v>
      </c>
      <c r="B99" s="9" t="s">
        <v>59</v>
      </c>
      <c r="C99" s="9" t="s">
        <v>59</v>
      </c>
      <c r="D99" s="9" t="s">
        <v>59</v>
      </c>
      <c r="E99" s="9" t="s">
        <v>28</v>
      </c>
      <c r="F99" s="9" t="s">
        <v>28</v>
      </c>
      <c r="G99" s="9" t="s">
        <v>28</v>
      </c>
      <c r="H99" s="9" t="s">
        <v>28</v>
      </c>
      <c r="I99" s="9" t="s">
        <v>28</v>
      </c>
      <c r="J99" s="9" t="s">
        <v>28</v>
      </c>
      <c r="K99" s="9" t="s">
        <v>28</v>
      </c>
      <c r="L99" s="9" t="s">
        <v>59</v>
      </c>
      <c r="M99" s="9" t="s">
        <v>59</v>
      </c>
      <c r="N99" s="9" t="s">
        <v>28</v>
      </c>
      <c r="O99" s="9" t="s">
        <v>59</v>
      </c>
      <c r="P99" s="9" t="s">
        <v>59</v>
      </c>
      <c r="Q99" s="9" t="s">
        <v>59</v>
      </c>
      <c r="R99" s="9" t="s">
        <v>28</v>
      </c>
      <c r="S99" s="9" t="s">
        <v>28</v>
      </c>
      <c r="T99" s="9" t="s">
        <v>59</v>
      </c>
      <c r="U99" s="9" t="s">
        <v>28</v>
      </c>
      <c r="V99" s="9" t="s">
        <v>28</v>
      </c>
      <c r="W99" s="9" t="s">
        <v>28</v>
      </c>
      <c r="X99" s="9" t="s">
        <v>28</v>
      </c>
      <c r="Y99" s="9" t="s">
        <v>28</v>
      </c>
      <c r="Z99" s="9" t="s">
        <v>28</v>
      </c>
      <c r="AA99" s="9" t="s">
        <v>59</v>
      </c>
      <c r="AB99" s="9" t="s">
        <v>59</v>
      </c>
      <c r="AC99" s="9" t="s">
        <v>59</v>
      </c>
      <c r="AD99" s="9" t="s">
        <v>59</v>
      </c>
    </row>
    <row r="100" spans="1:30" x14ac:dyDescent="0.2">
      <c r="A100" s="27" t="s">
        <v>125</v>
      </c>
      <c r="B100" s="9" t="s">
        <v>59</v>
      </c>
      <c r="C100" s="9" t="s">
        <v>28</v>
      </c>
      <c r="D100" s="9" t="s">
        <v>28</v>
      </c>
      <c r="E100" s="9" t="s">
        <v>28</v>
      </c>
      <c r="F100" s="9" t="s">
        <v>28</v>
      </c>
      <c r="G100" s="9" t="s">
        <v>28</v>
      </c>
      <c r="H100" s="9" t="s">
        <v>28</v>
      </c>
      <c r="I100" s="9" t="s">
        <v>28</v>
      </c>
      <c r="J100" s="9" t="s">
        <v>59</v>
      </c>
      <c r="K100" s="9" t="s">
        <v>28</v>
      </c>
      <c r="L100" s="9" t="s">
        <v>59</v>
      </c>
      <c r="M100" s="9" t="s">
        <v>28</v>
      </c>
      <c r="N100" s="9" t="s">
        <v>28</v>
      </c>
      <c r="O100" s="9" t="s">
        <v>28</v>
      </c>
      <c r="P100" s="9" t="s">
        <v>28</v>
      </c>
      <c r="Q100" s="9" t="s">
        <v>28</v>
      </c>
      <c r="R100" s="9" t="s">
        <v>28</v>
      </c>
      <c r="S100" s="9" t="s">
        <v>28</v>
      </c>
      <c r="T100" s="9" t="s">
        <v>59</v>
      </c>
      <c r="U100" s="9" t="s">
        <v>59</v>
      </c>
      <c r="V100" s="9" t="s">
        <v>28</v>
      </c>
      <c r="W100" s="9" t="s">
        <v>28</v>
      </c>
      <c r="X100" s="9" t="s">
        <v>59</v>
      </c>
      <c r="Y100" s="9" t="s">
        <v>59</v>
      </c>
      <c r="Z100" s="9" t="s">
        <v>59</v>
      </c>
      <c r="AA100" s="9" t="s">
        <v>59</v>
      </c>
      <c r="AB100" s="9" t="s">
        <v>59</v>
      </c>
      <c r="AC100" s="9" t="s">
        <v>59</v>
      </c>
      <c r="AD100" s="9" t="s">
        <v>28</v>
      </c>
    </row>
    <row r="101" spans="1:30" x14ac:dyDescent="0.2">
      <c r="A101" s="27" t="s">
        <v>123</v>
      </c>
      <c r="B101" s="9" t="s">
        <v>59</v>
      </c>
      <c r="C101" s="9" t="s">
        <v>28</v>
      </c>
      <c r="D101" s="9" t="s">
        <v>28</v>
      </c>
      <c r="E101" s="9" t="s">
        <v>28</v>
      </c>
      <c r="F101" s="9" t="s">
        <v>28</v>
      </c>
      <c r="G101" s="9" t="s">
        <v>28</v>
      </c>
      <c r="H101" s="9" t="s">
        <v>28</v>
      </c>
      <c r="I101" s="9" t="s">
        <v>28</v>
      </c>
      <c r="J101" s="9" t="s">
        <v>59</v>
      </c>
      <c r="K101" s="9" t="s">
        <v>28</v>
      </c>
      <c r="L101" s="9" t="s">
        <v>59</v>
      </c>
      <c r="M101" s="9" t="s">
        <v>28</v>
      </c>
      <c r="N101" s="9" t="s">
        <v>28</v>
      </c>
      <c r="O101" s="9" t="s">
        <v>28</v>
      </c>
      <c r="P101" s="9" t="s">
        <v>28</v>
      </c>
      <c r="Q101" s="9" t="s">
        <v>28</v>
      </c>
      <c r="R101" s="9" t="s">
        <v>28</v>
      </c>
      <c r="S101" s="9" t="s">
        <v>28</v>
      </c>
      <c r="T101" s="9" t="s">
        <v>59</v>
      </c>
      <c r="U101" s="9" t="s">
        <v>59</v>
      </c>
      <c r="V101" s="9" t="s">
        <v>28</v>
      </c>
      <c r="W101" s="9" t="s">
        <v>28</v>
      </c>
      <c r="X101" s="9" t="s">
        <v>59</v>
      </c>
      <c r="Y101" s="9" t="s">
        <v>59</v>
      </c>
      <c r="Z101" s="9" t="s">
        <v>59</v>
      </c>
      <c r="AA101" s="9" t="s">
        <v>59</v>
      </c>
      <c r="AB101" s="9" t="s">
        <v>59</v>
      </c>
      <c r="AC101" s="9" t="s">
        <v>59</v>
      </c>
      <c r="AD101" s="9" t="s">
        <v>28</v>
      </c>
    </row>
    <row r="102" spans="1:30" x14ac:dyDescent="0.2">
      <c r="A102" s="27" t="s">
        <v>110</v>
      </c>
      <c r="B102" s="9" t="s">
        <v>59</v>
      </c>
      <c r="C102" s="9" t="s">
        <v>28</v>
      </c>
      <c r="D102" s="9" t="s">
        <v>28</v>
      </c>
      <c r="E102" s="9" t="s">
        <v>28</v>
      </c>
      <c r="F102" s="9" t="s">
        <v>28</v>
      </c>
      <c r="G102" s="9" t="s">
        <v>28</v>
      </c>
      <c r="H102" s="9" t="s">
        <v>28</v>
      </c>
      <c r="I102" s="9" t="s">
        <v>28</v>
      </c>
      <c r="J102" s="9" t="s">
        <v>59</v>
      </c>
      <c r="K102" s="9" t="s">
        <v>28</v>
      </c>
      <c r="L102" s="9" t="s">
        <v>59</v>
      </c>
      <c r="M102" s="9" t="s">
        <v>28</v>
      </c>
      <c r="N102" s="9" t="s">
        <v>28</v>
      </c>
      <c r="O102" s="9" t="s">
        <v>28</v>
      </c>
      <c r="P102" s="9" t="s">
        <v>28</v>
      </c>
      <c r="Q102" s="9" t="s">
        <v>28</v>
      </c>
      <c r="R102" s="9" t="s">
        <v>28</v>
      </c>
      <c r="S102" s="9" t="s">
        <v>28</v>
      </c>
      <c r="T102" s="9" t="s">
        <v>59</v>
      </c>
      <c r="U102" s="9" t="s">
        <v>59</v>
      </c>
      <c r="V102" s="9" t="s">
        <v>28</v>
      </c>
      <c r="W102" s="9" t="s">
        <v>28</v>
      </c>
      <c r="X102" s="9" t="s">
        <v>59</v>
      </c>
      <c r="Y102" s="9" t="s">
        <v>59</v>
      </c>
      <c r="Z102" s="9" t="s">
        <v>59</v>
      </c>
      <c r="AA102" s="9" t="s">
        <v>59</v>
      </c>
      <c r="AB102" s="9" t="s">
        <v>59</v>
      </c>
      <c r="AC102" s="9" t="s">
        <v>59</v>
      </c>
      <c r="AD102" s="9" t="s">
        <v>28</v>
      </c>
    </row>
    <row r="103" spans="1:30" x14ac:dyDescent="0.2">
      <c r="A103" s="11" t="str">
        <f>HYPERLINK("http://www.abs.gov.au/ausstats/Subscriber.nsf/LookupAttach/6227.0Data+Cubes-29.11.161/$File/62270Do001_201605.xls","Education and Work 2016")</f>
        <v>Education and Work 2016</v>
      </c>
      <c r="B103" s="9" t="s">
        <v>59</v>
      </c>
      <c r="C103" s="9" t="s">
        <v>28</v>
      </c>
      <c r="D103" s="9" t="s">
        <v>28</v>
      </c>
      <c r="E103" s="9" t="s">
        <v>28</v>
      </c>
      <c r="F103" s="9" t="s">
        <v>28</v>
      </c>
      <c r="G103" s="9" t="s">
        <v>28</v>
      </c>
      <c r="H103" s="9" t="s">
        <v>28</v>
      </c>
      <c r="I103" s="9" t="s">
        <v>28</v>
      </c>
      <c r="J103" s="9" t="s">
        <v>59</v>
      </c>
      <c r="K103" s="9" t="s">
        <v>28</v>
      </c>
      <c r="L103" s="9" t="s">
        <v>59</v>
      </c>
      <c r="M103" s="9" t="s">
        <v>28</v>
      </c>
      <c r="N103" s="9" t="s">
        <v>28</v>
      </c>
      <c r="O103" s="9" t="s">
        <v>28</v>
      </c>
      <c r="P103" s="9" t="s">
        <v>28</v>
      </c>
      <c r="Q103" s="9" t="s">
        <v>28</v>
      </c>
      <c r="R103" s="9" t="s">
        <v>28</v>
      </c>
      <c r="S103" s="9" t="s">
        <v>28</v>
      </c>
      <c r="T103" s="9" t="s">
        <v>59</v>
      </c>
      <c r="U103" s="9" t="s">
        <v>59</v>
      </c>
      <c r="V103" s="9" t="s">
        <v>28</v>
      </c>
      <c r="W103" s="9" t="s">
        <v>28</v>
      </c>
      <c r="X103" s="9" t="s">
        <v>59</v>
      </c>
      <c r="Y103" s="9" t="s">
        <v>59</v>
      </c>
      <c r="Z103" s="9" t="s">
        <v>59</v>
      </c>
      <c r="AA103" s="9" t="s">
        <v>59</v>
      </c>
      <c r="AB103" s="9" t="s">
        <v>59</v>
      </c>
      <c r="AC103" s="9" t="s">
        <v>59</v>
      </c>
      <c r="AD103" s="9" t="s">
        <v>28</v>
      </c>
    </row>
    <row r="104" spans="1:30" x14ac:dyDescent="0.2">
      <c r="A104" s="11" t="str">
        <f>HYPERLINK("http://www.abs.gov.au/ausstats/subscriber.nsf/LookupAttach/3415.0Data+Cubes-28.06.16142/$File/34150DS0088_2015_Education and Work_Migrants.xls","Education and Work 2015")</f>
        <v>Education and Work 2015</v>
      </c>
      <c r="B104" s="9" t="s">
        <v>59</v>
      </c>
      <c r="C104" s="9" t="s">
        <v>28</v>
      </c>
      <c r="D104" s="9" t="s">
        <v>28</v>
      </c>
      <c r="E104" s="9" t="s">
        <v>28</v>
      </c>
      <c r="F104" s="9" t="s">
        <v>28</v>
      </c>
      <c r="G104" s="9" t="s">
        <v>28</v>
      </c>
      <c r="H104" s="9" t="s">
        <v>28</v>
      </c>
      <c r="I104" s="9" t="s">
        <v>28</v>
      </c>
      <c r="J104" s="9" t="s">
        <v>59</v>
      </c>
      <c r="K104" s="9" t="s">
        <v>28</v>
      </c>
      <c r="L104" s="9" t="s">
        <v>59</v>
      </c>
      <c r="M104" s="9" t="s">
        <v>28</v>
      </c>
      <c r="N104" s="9" t="s">
        <v>28</v>
      </c>
      <c r="O104" s="9" t="s">
        <v>28</v>
      </c>
      <c r="P104" s="9" t="s">
        <v>28</v>
      </c>
      <c r="Q104" s="9" t="s">
        <v>28</v>
      </c>
      <c r="R104" s="9" t="s">
        <v>28</v>
      </c>
      <c r="S104" s="9" t="s">
        <v>28</v>
      </c>
      <c r="T104" s="9" t="s">
        <v>59</v>
      </c>
      <c r="U104" s="9" t="s">
        <v>59</v>
      </c>
      <c r="V104" s="9" t="s">
        <v>28</v>
      </c>
      <c r="W104" s="9" t="s">
        <v>28</v>
      </c>
      <c r="X104" s="9" t="s">
        <v>59</v>
      </c>
      <c r="Y104" s="9" t="s">
        <v>59</v>
      </c>
      <c r="Z104" s="9" t="s">
        <v>59</v>
      </c>
      <c r="AA104" s="9" t="s">
        <v>59</v>
      </c>
      <c r="AB104" s="9" t="s">
        <v>59</v>
      </c>
      <c r="AC104" s="9" t="s">
        <v>59</v>
      </c>
      <c r="AD104" s="9" t="s">
        <v>28</v>
      </c>
    </row>
    <row r="105" spans="1:30" x14ac:dyDescent="0.2">
      <c r="A105" s="11" t="str">
        <f>HYPERLINK("http://www.abs.gov.au/ausstats/subscriber.nsf/LookupAttach/3415.0Data+Cubes-19.08.15141/$File/34150DS0086_2013_Education and Work_Migrants.xls","Education and Work 2013")</f>
        <v>Education and Work 2013</v>
      </c>
      <c r="B105" s="9" t="s">
        <v>59</v>
      </c>
      <c r="C105" s="9" t="s">
        <v>28</v>
      </c>
      <c r="D105" s="9" t="s">
        <v>28</v>
      </c>
      <c r="E105" s="9" t="s">
        <v>28</v>
      </c>
      <c r="F105" s="9" t="s">
        <v>28</v>
      </c>
      <c r="G105" s="9" t="s">
        <v>28</v>
      </c>
      <c r="H105" s="9" t="s">
        <v>28</v>
      </c>
      <c r="I105" s="9" t="s">
        <v>28</v>
      </c>
      <c r="J105" s="9" t="s">
        <v>59</v>
      </c>
      <c r="K105" s="9" t="s">
        <v>28</v>
      </c>
      <c r="L105" s="9" t="s">
        <v>59</v>
      </c>
      <c r="M105" s="9" t="s">
        <v>28</v>
      </c>
      <c r="N105" s="9" t="s">
        <v>28</v>
      </c>
      <c r="O105" s="9" t="s">
        <v>28</v>
      </c>
      <c r="P105" s="9" t="s">
        <v>28</v>
      </c>
      <c r="Q105" s="9" t="s">
        <v>28</v>
      </c>
      <c r="R105" s="9" t="s">
        <v>28</v>
      </c>
      <c r="S105" s="9" t="s">
        <v>28</v>
      </c>
      <c r="T105" s="9" t="s">
        <v>59</v>
      </c>
      <c r="U105" s="9" t="s">
        <v>59</v>
      </c>
      <c r="V105" s="9" t="s">
        <v>28</v>
      </c>
      <c r="W105" s="9" t="s">
        <v>28</v>
      </c>
      <c r="X105" s="9" t="s">
        <v>59</v>
      </c>
      <c r="Y105" s="9" t="s">
        <v>59</v>
      </c>
      <c r="Z105" s="9" t="s">
        <v>59</v>
      </c>
      <c r="AA105" s="9" t="s">
        <v>59</v>
      </c>
      <c r="AB105" s="9" t="s">
        <v>59</v>
      </c>
      <c r="AC105" s="9" t="s">
        <v>59</v>
      </c>
      <c r="AD105" s="9" t="s">
        <v>28</v>
      </c>
    </row>
    <row r="106" spans="1:30" x14ac:dyDescent="0.2">
      <c r="A106" s="11" t="str">
        <f>HYPERLINK("http://www.abs.gov.au/ausstats/subscriber.nsf/LookupAttach/3415.0Data+Cubes-29.06.1125/$File/34150DS0051_2010_Education and Work_Migrants.xls","Education and Work 2010")</f>
        <v>Education and Work 2010</v>
      </c>
      <c r="B106" s="9" t="s">
        <v>59</v>
      </c>
      <c r="C106" s="9" t="s">
        <v>28</v>
      </c>
      <c r="D106" s="9" t="s">
        <v>28</v>
      </c>
      <c r="E106" s="9" t="s">
        <v>28</v>
      </c>
      <c r="F106" s="9" t="s">
        <v>28</v>
      </c>
      <c r="G106" s="9" t="s">
        <v>28</v>
      </c>
      <c r="H106" s="9" t="s">
        <v>28</v>
      </c>
      <c r="I106" s="9" t="s">
        <v>28</v>
      </c>
      <c r="J106" s="9" t="s">
        <v>28</v>
      </c>
      <c r="K106" s="9" t="s">
        <v>28</v>
      </c>
      <c r="L106" s="9" t="s">
        <v>59</v>
      </c>
      <c r="M106" s="9" t="s">
        <v>28</v>
      </c>
      <c r="N106" s="9" t="s">
        <v>28</v>
      </c>
      <c r="O106" s="9" t="s">
        <v>28</v>
      </c>
      <c r="P106" s="9" t="s">
        <v>28</v>
      </c>
      <c r="Q106" s="9" t="s">
        <v>28</v>
      </c>
      <c r="R106" s="9" t="s">
        <v>28</v>
      </c>
      <c r="S106" s="9" t="s">
        <v>28</v>
      </c>
      <c r="T106" s="9" t="s">
        <v>28</v>
      </c>
      <c r="U106" s="9" t="s">
        <v>28</v>
      </c>
      <c r="V106" s="9" t="s">
        <v>28</v>
      </c>
      <c r="W106" s="9" t="s">
        <v>28</v>
      </c>
      <c r="X106" s="9" t="s">
        <v>28</v>
      </c>
      <c r="Y106" s="9" t="s">
        <v>28</v>
      </c>
      <c r="Z106" s="9" t="s">
        <v>28</v>
      </c>
      <c r="AA106" s="9" t="s">
        <v>59</v>
      </c>
      <c r="AB106" s="9" t="s">
        <v>59</v>
      </c>
      <c r="AC106" s="9" t="s">
        <v>59</v>
      </c>
      <c r="AD106" s="9" t="s">
        <v>28</v>
      </c>
    </row>
    <row r="107" spans="1:30" x14ac:dyDescent="0.2">
      <c r="A107" s="11" t="str">
        <f>HYPERLINK("http://www.abs.gov.au/ausstats/subscriber.nsf/LookupAttach/3415.0Data+Cubes-29.06.1126/$File/34150DS0034_2007_Educ and Work_Migrants.xls","Education and Work 2007")</f>
        <v>Education and Work 2007</v>
      </c>
      <c r="B107" s="9" t="s">
        <v>59</v>
      </c>
      <c r="C107" s="9" t="s">
        <v>28</v>
      </c>
      <c r="D107" s="9" t="s">
        <v>28</v>
      </c>
      <c r="E107" s="9" t="s">
        <v>28</v>
      </c>
      <c r="F107" s="9" t="s">
        <v>28</v>
      </c>
      <c r="G107" s="9" t="s">
        <v>28</v>
      </c>
      <c r="H107" s="9" t="s">
        <v>28</v>
      </c>
      <c r="I107" s="9" t="s">
        <v>28</v>
      </c>
      <c r="J107" s="9" t="s">
        <v>28</v>
      </c>
      <c r="K107" s="9" t="s">
        <v>28</v>
      </c>
      <c r="L107" s="9" t="s">
        <v>59</v>
      </c>
      <c r="M107" s="9" t="s">
        <v>28</v>
      </c>
      <c r="N107" s="9" t="s">
        <v>28</v>
      </c>
      <c r="O107" s="9" t="s">
        <v>28</v>
      </c>
      <c r="P107" s="9" t="s">
        <v>28</v>
      </c>
      <c r="Q107" s="9" t="s">
        <v>28</v>
      </c>
      <c r="R107" s="9" t="s">
        <v>28</v>
      </c>
      <c r="S107" s="9" t="s">
        <v>28</v>
      </c>
      <c r="T107" s="9" t="s">
        <v>28</v>
      </c>
      <c r="U107" s="9" t="s">
        <v>28</v>
      </c>
      <c r="V107" s="9" t="s">
        <v>28</v>
      </c>
      <c r="W107" s="9" t="s">
        <v>28</v>
      </c>
      <c r="X107" s="9" t="s">
        <v>28</v>
      </c>
      <c r="Y107" s="9" t="s">
        <v>28</v>
      </c>
      <c r="Z107" s="9" t="s">
        <v>28</v>
      </c>
      <c r="AA107" s="9" t="s">
        <v>59</v>
      </c>
      <c r="AB107" s="9" t="s">
        <v>59</v>
      </c>
      <c r="AC107" s="9" t="s">
        <v>59</v>
      </c>
      <c r="AD107" s="9" t="s">
        <v>28</v>
      </c>
    </row>
    <row r="108" spans="1:30" x14ac:dyDescent="0.2">
      <c r="A108" s="11" t="str">
        <f>HYPERLINK("http://www.abs.gov.au/ausstats/subscriber.nsf/LookupAttach/3415.0Data+Cubes-29.06.1127/$File/34150DS0006_2006_SEW_Migrants.xls","Education and Work 2006")</f>
        <v>Education and Work 2006</v>
      </c>
      <c r="B108" s="9" t="s">
        <v>59</v>
      </c>
      <c r="C108" s="9" t="s">
        <v>28</v>
      </c>
      <c r="D108" s="9" t="s">
        <v>28</v>
      </c>
      <c r="E108" s="9" t="s">
        <v>28</v>
      </c>
      <c r="F108" s="9" t="s">
        <v>28</v>
      </c>
      <c r="G108" s="9" t="s">
        <v>28</v>
      </c>
      <c r="H108" s="9" t="s">
        <v>28</v>
      </c>
      <c r="I108" s="9" t="s">
        <v>28</v>
      </c>
      <c r="J108" s="9" t="s">
        <v>28</v>
      </c>
      <c r="K108" s="9" t="s">
        <v>28</v>
      </c>
      <c r="L108" s="9" t="s">
        <v>59</v>
      </c>
      <c r="M108" s="9" t="s">
        <v>28</v>
      </c>
      <c r="N108" s="9" t="s">
        <v>28</v>
      </c>
      <c r="O108" s="9" t="s">
        <v>28</v>
      </c>
      <c r="P108" s="9" t="s">
        <v>28</v>
      </c>
      <c r="Q108" s="9" t="s">
        <v>28</v>
      </c>
      <c r="R108" s="9" t="s">
        <v>28</v>
      </c>
      <c r="S108" s="9" t="s">
        <v>28</v>
      </c>
      <c r="T108" s="9" t="s">
        <v>28</v>
      </c>
      <c r="U108" s="9" t="s">
        <v>28</v>
      </c>
      <c r="V108" s="9" t="s">
        <v>28</v>
      </c>
      <c r="W108" s="9" t="s">
        <v>28</v>
      </c>
      <c r="X108" s="9" t="s">
        <v>28</v>
      </c>
      <c r="Y108" s="9" t="s">
        <v>28</v>
      </c>
      <c r="Z108" s="9" t="s">
        <v>28</v>
      </c>
      <c r="AA108" s="9" t="s">
        <v>59</v>
      </c>
      <c r="AB108" s="9" t="s">
        <v>59</v>
      </c>
      <c r="AC108" s="9" t="s">
        <v>59</v>
      </c>
      <c r="AD108" s="9" t="s">
        <v>28</v>
      </c>
    </row>
    <row r="109" spans="1:30" x14ac:dyDescent="0.2">
      <c r="A109" s="11" t="str">
        <f>HYPERLINK("http://www.abs.gov.au/ausstats/subscriber.nsf/LookupAttach/3415.0Data+Cubes-29.06.1128/$File/34150DS0028_2006_EEBTUM_Migrants.xls","Employee Earnings Benefits and Trade Union Membership 2006")</f>
        <v>Employee Earnings Benefits and Trade Union Membership 2006</v>
      </c>
      <c r="B109" s="9" t="s">
        <v>59</v>
      </c>
      <c r="C109" s="9" t="s">
        <v>28</v>
      </c>
      <c r="D109" s="9" t="s">
        <v>28</v>
      </c>
      <c r="E109" s="9" t="s">
        <v>28</v>
      </c>
      <c r="F109" s="9" t="s">
        <v>28</v>
      </c>
      <c r="G109" s="9" t="s">
        <v>28</v>
      </c>
      <c r="H109" s="9" t="s">
        <v>28</v>
      </c>
      <c r="I109" s="9" t="s">
        <v>28</v>
      </c>
      <c r="J109" s="9" t="s">
        <v>28</v>
      </c>
      <c r="K109" s="9" t="s">
        <v>28</v>
      </c>
      <c r="L109" s="9" t="s">
        <v>59</v>
      </c>
      <c r="M109" s="9" t="s">
        <v>28</v>
      </c>
      <c r="N109" s="9" t="s">
        <v>28</v>
      </c>
      <c r="O109" s="9" t="s">
        <v>28</v>
      </c>
      <c r="P109" s="9" t="s">
        <v>28</v>
      </c>
      <c r="Q109" s="9" t="s">
        <v>28</v>
      </c>
      <c r="R109" s="9" t="s">
        <v>28</v>
      </c>
      <c r="S109" s="9" t="s">
        <v>28</v>
      </c>
      <c r="T109" s="9" t="s">
        <v>28</v>
      </c>
      <c r="U109" s="9" t="s">
        <v>28</v>
      </c>
      <c r="V109" s="9" t="s">
        <v>28</v>
      </c>
      <c r="W109" s="9" t="s">
        <v>28</v>
      </c>
      <c r="X109" s="9" t="s">
        <v>28</v>
      </c>
      <c r="Y109" s="9" t="s">
        <v>28</v>
      </c>
      <c r="Z109" s="9" t="s">
        <v>28</v>
      </c>
      <c r="AA109" s="9" t="s">
        <v>59</v>
      </c>
      <c r="AB109" s="9" t="s">
        <v>59</v>
      </c>
      <c r="AC109" s="9" t="s">
        <v>59</v>
      </c>
      <c r="AD109" s="9" t="s">
        <v>59</v>
      </c>
    </row>
    <row r="110" spans="1:30" x14ac:dyDescent="0.2">
      <c r="A110" s="11" t="str">
        <f>HYPERLINK("http://www.abs.gov.au/ausstats/subscriber.nsf/LookupAttach/3415.0Data+Cubes-29.06.1129/$File/34150DS0056_2007_SEARS_Superannuation_Migrants.xls","Employment Arrangements Retirement and Superannuation 2007")</f>
        <v>Employment Arrangements Retirement and Superannuation 2007</v>
      </c>
      <c r="B110" s="9" t="s">
        <v>59</v>
      </c>
      <c r="C110" s="9" t="s">
        <v>28</v>
      </c>
      <c r="D110" s="9" t="s">
        <v>28</v>
      </c>
      <c r="E110" s="9" t="s">
        <v>28</v>
      </c>
      <c r="F110" s="9" t="s">
        <v>28</v>
      </c>
      <c r="G110" s="9" t="s">
        <v>28</v>
      </c>
      <c r="H110" s="9" t="s">
        <v>28</v>
      </c>
      <c r="I110" s="9" t="s">
        <v>28</v>
      </c>
      <c r="J110" s="9" t="s">
        <v>28</v>
      </c>
      <c r="K110" s="9" t="s">
        <v>28</v>
      </c>
      <c r="L110" s="9" t="s">
        <v>59</v>
      </c>
      <c r="M110" s="9" t="s">
        <v>28</v>
      </c>
      <c r="N110" s="9" t="s">
        <v>28</v>
      </c>
      <c r="O110" s="9" t="s">
        <v>28</v>
      </c>
      <c r="P110" s="9" t="s">
        <v>28</v>
      </c>
      <c r="Q110" s="9" t="s">
        <v>28</v>
      </c>
      <c r="R110" s="9" t="s">
        <v>28</v>
      </c>
      <c r="S110" s="9" t="s">
        <v>28</v>
      </c>
      <c r="T110" s="9" t="s">
        <v>28</v>
      </c>
      <c r="U110" s="9" t="s">
        <v>28</v>
      </c>
      <c r="V110" s="9" t="s">
        <v>28</v>
      </c>
      <c r="W110" s="9" t="s">
        <v>28</v>
      </c>
      <c r="X110" s="9" t="s">
        <v>28</v>
      </c>
      <c r="Y110" s="9" t="s">
        <v>28</v>
      </c>
      <c r="Z110" s="9" t="s">
        <v>28</v>
      </c>
      <c r="AA110" s="9" t="s">
        <v>59</v>
      </c>
      <c r="AB110" s="9" t="s">
        <v>59</v>
      </c>
      <c r="AC110" s="9" t="s">
        <v>59</v>
      </c>
      <c r="AD110" s="9" t="s">
        <v>59</v>
      </c>
    </row>
    <row r="111" spans="1:30" x14ac:dyDescent="0.2">
      <c r="A111" s="11" t="str">
        <f>HYPERLINK("http://www.abs.gov.au/ausstats/subscriber.nsf/LookupAttach/3415.0Data+Cubes-29.11.11170/$File/34150DS0059_2009-10_Family Characteristics_migrants.xls","Family Characteristics 2009-10")</f>
        <v>Family Characteristics 2009-10</v>
      </c>
      <c r="B111" s="9" t="s">
        <v>59</v>
      </c>
      <c r="C111" s="9" t="s">
        <v>28</v>
      </c>
      <c r="D111" s="9" t="s">
        <v>28</v>
      </c>
      <c r="E111" s="9" t="s">
        <v>28</v>
      </c>
      <c r="F111" s="9" t="s">
        <v>28</v>
      </c>
      <c r="G111" s="9" t="s">
        <v>28</v>
      </c>
      <c r="H111" s="9" t="s">
        <v>28</v>
      </c>
      <c r="I111" s="9" t="s">
        <v>28</v>
      </c>
      <c r="J111" s="9" t="s">
        <v>28</v>
      </c>
      <c r="K111" s="9" t="s">
        <v>28</v>
      </c>
      <c r="L111" s="9" t="s">
        <v>59</v>
      </c>
      <c r="M111" s="9" t="s">
        <v>28</v>
      </c>
      <c r="N111" s="9" t="s">
        <v>28</v>
      </c>
      <c r="O111" s="9" t="s">
        <v>28</v>
      </c>
      <c r="P111" s="9" t="s">
        <v>28</v>
      </c>
      <c r="Q111" s="9" t="s">
        <v>28</v>
      </c>
      <c r="R111" s="9" t="s">
        <v>28</v>
      </c>
      <c r="S111" s="9" t="s">
        <v>28</v>
      </c>
      <c r="T111" s="9" t="s">
        <v>28</v>
      </c>
      <c r="U111" s="9" t="s">
        <v>28</v>
      </c>
      <c r="V111" s="9" t="s">
        <v>28</v>
      </c>
      <c r="W111" s="9" t="s">
        <v>28</v>
      </c>
      <c r="X111" s="9" t="s">
        <v>28</v>
      </c>
      <c r="Y111" s="9" t="s">
        <v>28</v>
      </c>
      <c r="Z111" s="9" t="s">
        <v>28</v>
      </c>
      <c r="AA111" s="9" t="s">
        <v>59</v>
      </c>
      <c r="AB111" s="9" t="s">
        <v>59</v>
      </c>
      <c r="AC111" s="9" t="s">
        <v>59</v>
      </c>
      <c r="AD111" s="9" t="s">
        <v>28</v>
      </c>
    </row>
    <row r="112" spans="1:30" x14ac:dyDescent="0.2">
      <c r="A112" s="11" t="str">
        <f>HYPERLINK("http://www.abs.gov.au/ausstats/subscriber.nsf/LookupAttach/3415.0Data+Cubes-29.06.1130/$File/34150DS0050_2009_Forms_of_Employment_Migrants.xls","Forms of Employment 2009")</f>
        <v>Forms of Employment 2009</v>
      </c>
      <c r="B112" s="9" t="s">
        <v>59</v>
      </c>
      <c r="C112" s="9" t="s">
        <v>28</v>
      </c>
      <c r="D112" s="9" t="s">
        <v>28</v>
      </c>
      <c r="E112" s="9" t="s">
        <v>28</v>
      </c>
      <c r="F112" s="9" t="s">
        <v>28</v>
      </c>
      <c r="G112" s="9" t="s">
        <v>28</v>
      </c>
      <c r="H112" s="9" t="s">
        <v>28</v>
      </c>
      <c r="I112" s="9" t="s">
        <v>28</v>
      </c>
      <c r="J112" s="9" t="s">
        <v>28</v>
      </c>
      <c r="K112" s="9" t="s">
        <v>28</v>
      </c>
      <c r="L112" s="9" t="s">
        <v>59</v>
      </c>
      <c r="M112" s="9" t="s">
        <v>28</v>
      </c>
      <c r="N112" s="9" t="s">
        <v>28</v>
      </c>
      <c r="O112" s="9" t="s">
        <v>28</v>
      </c>
      <c r="P112" s="9" t="s">
        <v>28</v>
      </c>
      <c r="Q112" s="9" t="s">
        <v>28</v>
      </c>
      <c r="R112" s="9" t="s">
        <v>28</v>
      </c>
      <c r="S112" s="9" t="s">
        <v>28</v>
      </c>
      <c r="T112" s="9" t="s">
        <v>28</v>
      </c>
      <c r="U112" s="9" t="s">
        <v>28</v>
      </c>
      <c r="V112" s="9" t="s">
        <v>28</v>
      </c>
      <c r="W112" s="9" t="s">
        <v>28</v>
      </c>
      <c r="X112" s="9" t="s">
        <v>28</v>
      </c>
      <c r="Y112" s="9" t="s">
        <v>28</v>
      </c>
      <c r="Z112" s="9" t="s">
        <v>28</v>
      </c>
      <c r="AA112" s="9" t="s">
        <v>59</v>
      </c>
      <c r="AB112" s="9" t="s">
        <v>59</v>
      </c>
      <c r="AC112" s="9" t="s">
        <v>59</v>
      </c>
      <c r="AD112" s="9" t="s">
        <v>28</v>
      </c>
    </row>
    <row r="113" spans="1:30" x14ac:dyDescent="0.2">
      <c r="A113" s="11" t="str">
        <f>HYPERLINK("http://www.abs.gov.au/ausstats/subscriber.nsf/LookupAttach/3415.0Data+Cubes-29.06.1131/$File/34150DS0031_2007_FOE_Migrants.xls","Forms of Employment 2007")</f>
        <v>Forms of Employment 2007</v>
      </c>
      <c r="B113" s="9" t="s">
        <v>59</v>
      </c>
      <c r="C113" s="9" t="s">
        <v>28</v>
      </c>
      <c r="D113" s="9" t="s">
        <v>28</v>
      </c>
      <c r="E113" s="9" t="s">
        <v>28</v>
      </c>
      <c r="F113" s="9" t="s">
        <v>28</v>
      </c>
      <c r="G113" s="9" t="s">
        <v>28</v>
      </c>
      <c r="H113" s="9" t="s">
        <v>28</v>
      </c>
      <c r="I113" s="9" t="s">
        <v>28</v>
      </c>
      <c r="J113" s="9" t="s">
        <v>28</v>
      </c>
      <c r="K113" s="9" t="s">
        <v>28</v>
      </c>
      <c r="L113" s="9" t="s">
        <v>59</v>
      </c>
      <c r="M113" s="9" t="s">
        <v>28</v>
      </c>
      <c r="N113" s="9" t="s">
        <v>28</v>
      </c>
      <c r="O113" s="9" t="s">
        <v>28</v>
      </c>
      <c r="P113" s="9" t="s">
        <v>28</v>
      </c>
      <c r="Q113" s="9" t="s">
        <v>28</v>
      </c>
      <c r="R113" s="9" t="s">
        <v>28</v>
      </c>
      <c r="S113" s="9" t="s">
        <v>28</v>
      </c>
      <c r="T113" s="9" t="s">
        <v>28</v>
      </c>
      <c r="U113" s="9" t="s">
        <v>28</v>
      </c>
      <c r="V113" s="9" t="s">
        <v>28</v>
      </c>
      <c r="W113" s="9" t="s">
        <v>28</v>
      </c>
      <c r="X113" s="9" t="s">
        <v>28</v>
      </c>
      <c r="Y113" s="9" t="s">
        <v>28</v>
      </c>
      <c r="Z113" s="9" t="s">
        <v>28</v>
      </c>
      <c r="AA113" s="9" t="s">
        <v>59</v>
      </c>
      <c r="AB113" s="9" t="s">
        <v>59</v>
      </c>
      <c r="AC113" s="9" t="s">
        <v>59</v>
      </c>
      <c r="AD113" s="9" t="s">
        <v>28</v>
      </c>
    </row>
    <row r="114" spans="1:30" x14ac:dyDescent="0.2">
      <c r="A114" s="11" t="str">
        <f>HYPERLINK("http://www.abs.gov.au/ausstats/subscriber.nsf/LookupAttach/3415.0Data+Cubes-19.08.15185/$File/41590do012.xls","General Social Survey 2014 Table 12")</f>
        <v>General Social Survey 2014 Table 12</v>
      </c>
      <c r="B114" s="9" t="s">
        <v>59</v>
      </c>
      <c r="C114" s="9" t="s">
        <v>28</v>
      </c>
      <c r="D114" s="9" t="s">
        <v>28</v>
      </c>
      <c r="E114" s="9" t="s">
        <v>28</v>
      </c>
      <c r="F114" s="9" t="s">
        <v>28</v>
      </c>
      <c r="G114" s="9" t="s">
        <v>28</v>
      </c>
      <c r="H114" s="9" t="s">
        <v>28</v>
      </c>
      <c r="I114" s="9" t="s">
        <v>28</v>
      </c>
      <c r="J114" s="9" t="s">
        <v>59</v>
      </c>
      <c r="K114" s="9" t="s">
        <v>28</v>
      </c>
      <c r="L114" s="9" t="s">
        <v>59</v>
      </c>
      <c r="M114" s="9" t="s">
        <v>59</v>
      </c>
      <c r="N114" s="9" t="s">
        <v>28</v>
      </c>
      <c r="O114" s="9" t="s">
        <v>59</v>
      </c>
      <c r="P114" s="9" t="s">
        <v>28</v>
      </c>
      <c r="Q114" s="9" t="s">
        <v>59</v>
      </c>
      <c r="R114" s="9" t="s">
        <v>28</v>
      </c>
      <c r="S114" s="9" t="s">
        <v>28</v>
      </c>
      <c r="T114" s="9" t="s">
        <v>59</v>
      </c>
      <c r="U114" s="9" t="s">
        <v>59</v>
      </c>
      <c r="V114" s="9" t="s">
        <v>28</v>
      </c>
      <c r="W114" s="9" t="s">
        <v>28</v>
      </c>
      <c r="X114" s="9" t="s">
        <v>59</v>
      </c>
      <c r="Y114" s="9" t="s">
        <v>59</v>
      </c>
      <c r="Z114" s="9" t="s">
        <v>28</v>
      </c>
      <c r="AA114" s="9" t="s">
        <v>59</v>
      </c>
      <c r="AB114" s="9" t="s">
        <v>59</v>
      </c>
      <c r="AC114" s="9" t="s">
        <v>59</v>
      </c>
      <c r="AD114" s="9" t="s">
        <v>59</v>
      </c>
    </row>
    <row r="115" spans="1:30" x14ac:dyDescent="0.2">
      <c r="A115" s="11" t="str">
        <f>HYPERLINK("http://www.abs.gov.au/ausstats/subscriber.nsf/LookupAttach/3415.0Data+Cubes-29.11.11190/$File/34150DS0062_2010_GSS_migrants.xls","General Social Survey 2010")</f>
        <v>General Social Survey 2010</v>
      </c>
      <c r="B115" s="9" t="s">
        <v>59</v>
      </c>
      <c r="C115" s="9" t="s">
        <v>28</v>
      </c>
      <c r="D115" s="9" t="s">
        <v>28</v>
      </c>
      <c r="E115" s="9" t="s">
        <v>28</v>
      </c>
      <c r="F115" s="9" t="s">
        <v>28</v>
      </c>
      <c r="G115" s="9" t="s">
        <v>28</v>
      </c>
      <c r="H115" s="9" t="s">
        <v>28</v>
      </c>
      <c r="I115" s="9" t="s">
        <v>28</v>
      </c>
      <c r="J115" s="9" t="s">
        <v>59</v>
      </c>
      <c r="K115" s="9" t="s">
        <v>28</v>
      </c>
      <c r="L115" s="9" t="s">
        <v>59</v>
      </c>
      <c r="M115" s="9" t="s">
        <v>28</v>
      </c>
      <c r="N115" s="9" t="s">
        <v>28</v>
      </c>
      <c r="O115" s="9" t="s">
        <v>59</v>
      </c>
      <c r="P115" s="9" t="s">
        <v>28</v>
      </c>
      <c r="Q115" s="9" t="s">
        <v>59</v>
      </c>
      <c r="R115" s="9" t="s">
        <v>28</v>
      </c>
      <c r="S115" s="9" t="s">
        <v>28</v>
      </c>
      <c r="T115" s="9" t="s">
        <v>59</v>
      </c>
      <c r="U115" s="9" t="s">
        <v>28</v>
      </c>
      <c r="V115" s="9" t="s">
        <v>28</v>
      </c>
      <c r="W115" s="9" t="s">
        <v>28</v>
      </c>
      <c r="X115" s="9" t="s">
        <v>59</v>
      </c>
      <c r="Y115" s="9" t="s">
        <v>28</v>
      </c>
      <c r="Z115" s="9" t="s">
        <v>28</v>
      </c>
      <c r="AA115" s="9" t="s">
        <v>59</v>
      </c>
      <c r="AB115" s="9" t="s">
        <v>59</v>
      </c>
      <c r="AC115" s="9" t="s">
        <v>59</v>
      </c>
      <c r="AD115" s="9" t="s">
        <v>59</v>
      </c>
    </row>
    <row r="116" spans="1:30" x14ac:dyDescent="0.2">
      <c r="A116" s="11" t="str">
        <f>HYPERLINK("http://www.abs.gov.au/ausstats/subscriber.nsf/LookupAttach/3415.0Data+Cubes-29.06.1132/$File/34150DS0007_2006_GSS_Migrants.xls","General Social Survey 2006")</f>
        <v>General Social Survey 2006</v>
      </c>
      <c r="B116" s="9" t="s">
        <v>59</v>
      </c>
      <c r="C116" s="9" t="s">
        <v>28</v>
      </c>
      <c r="D116" s="9" t="s">
        <v>28</v>
      </c>
      <c r="E116" s="9" t="s">
        <v>28</v>
      </c>
      <c r="F116" s="9" t="s">
        <v>28</v>
      </c>
      <c r="G116" s="9" t="s">
        <v>28</v>
      </c>
      <c r="H116" s="9" t="s">
        <v>28</v>
      </c>
      <c r="I116" s="9" t="s">
        <v>28</v>
      </c>
      <c r="J116" s="9" t="s">
        <v>59</v>
      </c>
      <c r="K116" s="9" t="s">
        <v>28</v>
      </c>
      <c r="L116" s="9" t="s">
        <v>59</v>
      </c>
      <c r="M116" s="9" t="s">
        <v>28</v>
      </c>
      <c r="N116" s="9" t="s">
        <v>28</v>
      </c>
      <c r="O116" s="9" t="s">
        <v>59</v>
      </c>
      <c r="P116" s="9" t="s">
        <v>28</v>
      </c>
      <c r="Q116" s="9" t="s">
        <v>59</v>
      </c>
      <c r="R116" s="9" t="s">
        <v>28</v>
      </c>
      <c r="S116" s="9" t="s">
        <v>28</v>
      </c>
      <c r="T116" s="9" t="s">
        <v>59</v>
      </c>
      <c r="U116" s="9" t="s">
        <v>28</v>
      </c>
      <c r="V116" s="9" t="s">
        <v>28</v>
      </c>
      <c r="W116" s="9" t="s">
        <v>28</v>
      </c>
      <c r="X116" s="9" t="s">
        <v>59</v>
      </c>
      <c r="Y116" s="9" t="s">
        <v>28</v>
      </c>
      <c r="Z116" s="9" t="s">
        <v>28</v>
      </c>
      <c r="AA116" s="9" t="s">
        <v>59</v>
      </c>
      <c r="AB116" s="9" t="s">
        <v>59</v>
      </c>
      <c r="AC116" s="9" t="s">
        <v>59</v>
      </c>
      <c r="AD116" s="9" t="s">
        <v>59</v>
      </c>
    </row>
    <row r="117" spans="1:30" x14ac:dyDescent="0.2">
      <c r="A117" s="11" t="str">
        <f>HYPERLINK("http://www.abs.gov.au/ausstats/subscriber.nsf/LookupAttach/3415.0Data+Cubes-29.06.1133/$File/34150DS0008_2002_GSS_Migrants.xls","General Social Survey 2002")</f>
        <v>General Social Survey 2002</v>
      </c>
      <c r="B117" s="9" t="s">
        <v>59</v>
      </c>
      <c r="C117" s="9" t="s">
        <v>28</v>
      </c>
      <c r="D117" s="9" t="s">
        <v>28</v>
      </c>
      <c r="E117" s="9" t="s">
        <v>28</v>
      </c>
      <c r="F117" s="9" t="s">
        <v>28</v>
      </c>
      <c r="G117" s="9" t="s">
        <v>28</v>
      </c>
      <c r="H117" s="9" t="s">
        <v>28</v>
      </c>
      <c r="I117" s="9" t="s">
        <v>28</v>
      </c>
      <c r="J117" s="9" t="s">
        <v>28</v>
      </c>
      <c r="K117" s="9" t="s">
        <v>28</v>
      </c>
      <c r="L117" s="9" t="s">
        <v>59</v>
      </c>
      <c r="M117" s="9" t="s">
        <v>28</v>
      </c>
      <c r="N117" s="9" t="s">
        <v>28</v>
      </c>
      <c r="O117" s="9" t="s">
        <v>59</v>
      </c>
      <c r="P117" s="9" t="s">
        <v>28</v>
      </c>
      <c r="Q117" s="9" t="s">
        <v>59</v>
      </c>
      <c r="R117" s="9" t="s">
        <v>28</v>
      </c>
      <c r="S117" s="9" t="s">
        <v>28</v>
      </c>
      <c r="T117" s="9" t="s">
        <v>28</v>
      </c>
      <c r="U117" s="9" t="s">
        <v>28</v>
      </c>
      <c r="V117" s="9" t="s">
        <v>28</v>
      </c>
      <c r="W117" s="9" t="s">
        <v>28</v>
      </c>
      <c r="X117" s="9" t="s">
        <v>28</v>
      </c>
      <c r="Y117" s="9" t="s">
        <v>28</v>
      </c>
      <c r="Z117" s="9" t="s">
        <v>28</v>
      </c>
      <c r="AA117" s="9" t="s">
        <v>59</v>
      </c>
      <c r="AB117" s="9" t="s">
        <v>59</v>
      </c>
      <c r="AC117" s="9" t="s">
        <v>59</v>
      </c>
      <c r="AD117" s="9" t="s">
        <v>59</v>
      </c>
    </row>
    <row r="118" spans="1:30" x14ac:dyDescent="0.2">
      <c r="A118" s="11" t="str">
        <f>HYPERLINK("https://www.abs.gov.au/statistics/people/people-and-communities/migrant-data-matrices/2020/34150ds0098_2017-18_SIH_HES_Migrants.xlsx","Income and Housing 2017-18")</f>
        <v>Income and Housing 2017-18</v>
      </c>
      <c r="B118" s="9" t="s">
        <v>59</v>
      </c>
      <c r="C118" s="9" t="s">
        <v>28</v>
      </c>
      <c r="D118" s="9" t="s">
        <v>28</v>
      </c>
      <c r="E118" s="9" t="s">
        <v>28</v>
      </c>
      <c r="F118" s="9" t="s">
        <v>28</v>
      </c>
      <c r="G118" s="9" t="s">
        <v>28</v>
      </c>
      <c r="H118" s="9" t="s">
        <v>28</v>
      </c>
      <c r="I118" s="9" t="s">
        <v>28</v>
      </c>
      <c r="J118" s="9" t="s">
        <v>28</v>
      </c>
      <c r="K118" s="9" t="s">
        <v>28</v>
      </c>
      <c r="L118" s="9" t="s">
        <v>59</v>
      </c>
      <c r="M118" s="9" t="s">
        <v>28</v>
      </c>
      <c r="N118" s="9" t="s">
        <v>28</v>
      </c>
      <c r="O118" s="9" t="s">
        <v>28</v>
      </c>
      <c r="P118" s="9" t="s">
        <v>28</v>
      </c>
      <c r="Q118" s="9" t="s">
        <v>28</v>
      </c>
      <c r="R118" s="9" t="s">
        <v>28</v>
      </c>
      <c r="S118" s="9" t="s">
        <v>28</v>
      </c>
      <c r="T118" s="9" t="s">
        <v>28</v>
      </c>
      <c r="U118" s="9" t="s">
        <v>28</v>
      </c>
      <c r="V118" s="9" t="s">
        <v>28</v>
      </c>
      <c r="W118" s="9" t="s">
        <v>28</v>
      </c>
      <c r="X118" s="9" t="s">
        <v>28</v>
      </c>
      <c r="Y118" s="9" t="s">
        <v>28</v>
      </c>
      <c r="Z118" s="9" t="s">
        <v>28</v>
      </c>
      <c r="AA118" s="9" t="s">
        <v>59</v>
      </c>
      <c r="AB118" s="9" t="s">
        <v>59</v>
      </c>
      <c r="AC118" s="9" t="s">
        <v>59</v>
      </c>
      <c r="AD118" s="9" t="s">
        <v>59</v>
      </c>
    </row>
    <row r="119" spans="1:30" x14ac:dyDescent="0.2">
      <c r="A119" s="11" t="str">
        <f>HYPERLINK("http://www.abs.gov.au/ausstats/Subscriber.nsf/LookupAttach/3415.0Data+Cubes-29.11.11220/$File/34150DS0061_2009-10_SIH_HES_Migrants.xls","Income and Housing 2009–10")</f>
        <v>Income and Housing 2009–10</v>
      </c>
      <c r="B119" s="9" t="s">
        <v>59</v>
      </c>
      <c r="C119" s="9" t="s">
        <v>28</v>
      </c>
      <c r="D119" s="9" t="s">
        <v>28</v>
      </c>
      <c r="E119" s="9" t="s">
        <v>28</v>
      </c>
      <c r="F119" s="9" t="s">
        <v>28</v>
      </c>
      <c r="G119" s="9" t="s">
        <v>28</v>
      </c>
      <c r="H119" s="9" t="s">
        <v>28</v>
      </c>
      <c r="I119" s="9" t="s">
        <v>28</v>
      </c>
      <c r="J119" s="9" t="s">
        <v>28</v>
      </c>
      <c r="K119" s="9" t="s">
        <v>28</v>
      </c>
      <c r="L119" s="9" t="s">
        <v>59</v>
      </c>
      <c r="M119" s="9" t="s">
        <v>28</v>
      </c>
      <c r="N119" s="9" t="s">
        <v>28</v>
      </c>
      <c r="O119" s="9" t="s">
        <v>28</v>
      </c>
      <c r="P119" s="9" t="s">
        <v>28</v>
      </c>
      <c r="Q119" s="9" t="s">
        <v>28</v>
      </c>
      <c r="R119" s="9" t="s">
        <v>28</v>
      </c>
      <c r="S119" s="9" t="s">
        <v>28</v>
      </c>
      <c r="T119" s="9" t="s">
        <v>28</v>
      </c>
      <c r="U119" s="9" t="s">
        <v>28</v>
      </c>
      <c r="V119" s="9" t="s">
        <v>28</v>
      </c>
      <c r="W119" s="9" t="s">
        <v>28</v>
      </c>
      <c r="X119" s="9" t="s">
        <v>28</v>
      </c>
      <c r="Y119" s="9" t="s">
        <v>28</v>
      </c>
      <c r="Z119" s="9" t="s">
        <v>28</v>
      </c>
      <c r="AA119" s="9" t="s">
        <v>59</v>
      </c>
      <c r="AB119" s="9" t="s">
        <v>59</v>
      </c>
      <c r="AC119" s="9" t="s">
        <v>59</v>
      </c>
      <c r="AD119" s="9" t="s">
        <v>59</v>
      </c>
    </row>
    <row r="120" spans="1:30" x14ac:dyDescent="0.2">
      <c r="A120" s="11" t="str">
        <f>HYPERLINK("http://www.abs.gov.au/ausstats/Subscriber.nsf/LookupAttach/3415.0Data+Cubes-29.11.11230/$File/34150DS0055_2007-08_SIH_rev_Migrants.xls","Income and Housing 2007–08")</f>
        <v>Income and Housing 2007–08</v>
      </c>
      <c r="B120" s="9" t="s">
        <v>59</v>
      </c>
      <c r="C120" s="9" t="s">
        <v>28</v>
      </c>
      <c r="D120" s="9" t="s">
        <v>28</v>
      </c>
      <c r="E120" s="9" t="s">
        <v>28</v>
      </c>
      <c r="F120" s="9" t="s">
        <v>28</v>
      </c>
      <c r="G120" s="9" t="s">
        <v>28</v>
      </c>
      <c r="H120" s="9" t="s">
        <v>28</v>
      </c>
      <c r="I120" s="9" t="s">
        <v>28</v>
      </c>
      <c r="J120" s="9" t="s">
        <v>28</v>
      </c>
      <c r="K120" s="9" t="s">
        <v>28</v>
      </c>
      <c r="L120" s="9" t="s">
        <v>59</v>
      </c>
      <c r="M120" s="9" t="s">
        <v>28</v>
      </c>
      <c r="N120" s="9" t="s">
        <v>28</v>
      </c>
      <c r="O120" s="9" t="s">
        <v>28</v>
      </c>
      <c r="P120" s="9" t="s">
        <v>28</v>
      </c>
      <c r="Q120" s="9" t="s">
        <v>28</v>
      </c>
      <c r="R120" s="9" t="s">
        <v>28</v>
      </c>
      <c r="S120" s="9" t="s">
        <v>28</v>
      </c>
      <c r="T120" s="9" t="s">
        <v>28</v>
      </c>
      <c r="U120" s="9" t="s">
        <v>28</v>
      </c>
      <c r="V120" s="9" t="s">
        <v>28</v>
      </c>
      <c r="W120" s="9" t="s">
        <v>28</v>
      </c>
      <c r="X120" s="9" t="s">
        <v>28</v>
      </c>
      <c r="Y120" s="9" t="s">
        <v>28</v>
      </c>
      <c r="Z120" s="9" t="s">
        <v>28</v>
      </c>
      <c r="AA120" s="9" t="s">
        <v>59</v>
      </c>
      <c r="AB120" s="9" t="s">
        <v>59</v>
      </c>
      <c r="AC120" s="9" t="s">
        <v>59</v>
      </c>
      <c r="AD120" s="9" t="s">
        <v>59</v>
      </c>
    </row>
    <row r="121" spans="1:30" x14ac:dyDescent="0.2">
      <c r="A121" s="11" t="str">
        <f>HYPERLINK("http://www.abs.gov.au/ausstats/Subscriber.nsf/LookupAttach/3415.0Data+Cubes-29.11.11240/$File/34150DS0035_2005-06_SIH_rev_Migrants.xls","Income and Housing 2005–06")</f>
        <v>Income and Housing 2005–06</v>
      </c>
      <c r="B121" s="9" t="s">
        <v>59</v>
      </c>
      <c r="C121" s="9" t="s">
        <v>28</v>
      </c>
      <c r="D121" s="9" t="s">
        <v>28</v>
      </c>
      <c r="E121" s="9" t="s">
        <v>28</v>
      </c>
      <c r="F121" s="9" t="s">
        <v>28</v>
      </c>
      <c r="G121" s="9" t="s">
        <v>28</v>
      </c>
      <c r="H121" s="9" t="s">
        <v>28</v>
      </c>
      <c r="I121" s="9" t="s">
        <v>28</v>
      </c>
      <c r="J121" s="9" t="s">
        <v>28</v>
      </c>
      <c r="K121" s="9" t="s">
        <v>28</v>
      </c>
      <c r="L121" s="9" t="s">
        <v>59</v>
      </c>
      <c r="M121" s="9" t="s">
        <v>28</v>
      </c>
      <c r="N121" s="9" t="s">
        <v>28</v>
      </c>
      <c r="O121" s="9" t="s">
        <v>28</v>
      </c>
      <c r="P121" s="9" t="s">
        <v>28</v>
      </c>
      <c r="Q121" s="9" t="s">
        <v>28</v>
      </c>
      <c r="R121" s="9" t="s">
        <v>28</v>
      </c>
      <c r="S121" s="9" t="s">
        <v>28</v>
      </c>
      <c r="T121" s="9" t="s">
        <v>28</v>
      </c>
      <c r="U121" s="9" t="s">
        <v>28</v>
      </c>
      <c r="V121" s="9" t="s">
        <v>28</v>
      </c>
      <c r="W121" s="9" t="s">
        <v>28</v>
      </c>
      <c r="X121" s="9" t="s">
        <v>28</v>
      </c>
      <c r="Y121" s="9" t="s">
        <v>28</v>
      </c>
      <c r="Z121" s="9" t="s">
        <v>28</v>
      </c>
      <c r="AA121" s="9" t="s">
        <v>59</v>
      </c>
      <c r="AB121" s="9" t="s">
        <v>59</v>
      </c>
      <c r="AC121" s="9" t="s">
        <v>59</v>
      </c>
      <c r="AD121" s="9" t="s">
        <v>59</v>
      </c>
    </row>
    <row r="122" spans="1:30" x14ac:dyDescent="0.2">
      <c r="A122" s="11" t="str">
        <f>HYPERLINK("http://www.abs.gov.au/ausstats/Subscriber.nsf/LookupAttach/3415.0Data+Cubes-29.11.11250/$File/34150DS0009_2003-04_SIH_HES_rev_Migrants.xls","Income and Housing 2003–04")</f>
        <v>Income and Housing 2003–04</v>
      </c>
      <c r="B122" s="9" t="s">
        <v>59</v>
      </c>
      <c r="C122" s="9" t="s">
        <v>28</v>
      </c>
      <c r="D122" s="9" t="s">
        <v>28</v>
      </c>
      <c r="E122" s="9" t="s">
        <v>28</v>
      </c>
      <c r="F122" s="9" t="s">
        <v>28</v>
      </c>
      <c r="G122" s="9" t="s">
        <v>28</v>
      </c>
      <c r="H122" s="9" t="s">
        <v>28</v>
      </c>
      <c r="I122" s="9" t="s">
        <v>28</v>
      </c>
      <c r="J122" s="9" t="s">
        <v>28</v>
      </c>
      <c r="K122" s="9" t="s">
        <v>28</v>
      </c>
      <c r="L122" s="9" t="s">
        <v>59</v>
      </c>
      <c r="M122" s="9" t="s">
        <v>28</v>
      </c>
      <c r="N122" s="9" t="s">
        <v>28</v>
      </c>
      <c r="O122" s="9" t="s">
        <v>28</v>
      </c>
      <c r="P122" s="9" t="s">
        <v>28</v>
      </c>
      <c r="Q122" s="9" t="s">
        <v>28</v>
      </c>
      <c r="R122" s="9" t="s">
        <v>28</v>
      </c>
      <c r="S122" s="9" t="s">
        <v>28</v>
      </c>
      <c r="T122" s="9" t="s">
        <v>28</v>
      </c>
      <c r="U122" s="9" t="s">
        <v>28</v>
      </c>
      <c r="V122" s="9" t="s">
        <v>28</v>
      </c>
      <c r="W122" s="9" t="s">
        <v>28</v>
      </c>
      <c r="X122" s="9" t="s">
        <v>28</v>
      </c>
      <c r="Y122" s="9" t="s">
        <v>28</v>
      </c>
      <c r="Z122" s="9" t="s">
        <v>28</v>
      </c>
      <c r="AA122" s="9" t="s">
        <v>59</v>
      </c>
      <c r="AB122" s="9" t="s">
        <v>59</v>
      </c>
      <c r="AC122" s="9" t="s">
        <v>59</v>
      </c>
      <c r="AD122" s="9" t="s">
        <v>59</v>
      </c>
    </row>
    <row r="123" spans="1:30" x14ac:dyDescent="0.2">
      <c r="A123" s="11" t="str">
        <f>HYPERLINK("http://www.abs.gov.au/ausstats/subscriber.nsf/LookupAttach/3415.0Data+Cubes-29.06.1137/$File/34150DS0010_2006_JSE_Migrants.xls","Job Search Experience 2006")</f>
        <v>Job Search Experience 2006</v>
      </c>
      <c r="B123" s="9" t="s">
        <v>59</v>
      </c>
      <c r="C123" s="9" t="s">
        <v>28</v>
      </c>
      <c r="D123" s="9" t="s">
        <v>28</v>
      </c>
      <c r="E123" s="9" t="s">
        <v>28</v>
      </c>
      <c r="F123" s="9" t="s">
        <v>28</v>
      </c>
      <c r="G123" s="9" t="s">
        <v>28</v>
      </c>
      <c r="H123" s="9" t="s">
        <v>28</v>
      </c>
      <c r="I123" s="9" t="s">
        <v>28</v>
      </c>
      <c r="J123" s="9" t="s">
        <v>28</v>
      </c>
      <c r="K123" s="9" t="s">
        <v>28</v>
      </c>
      <c r="L123" s="9" t="s">
        <v>59</v>
      </c>
      <c r="M123" s="9" t="s">
        <v>28</v>
      </c>
      <c r="N123" s="9" t="s">
        <v>28</v>
      </c>
      <c r="O123" s="9" t="s">
        <v>28</v>
      </c>
      <c r="P123" s="9" t="s">
        <v>28</v>
      </c>
      <c r="Q123" s="9" t="s">
        <v>28</v>
      </c>
      <c r="R123" s="9" t="s">
        <v>28</v>
      </c>
      <c r="S123" s="9" t="s">
        <v>28</v>
      </c>
      <c r="T123" s="9" t="s">
        <v>28</v>
      </c>
      <c r="U123" s="9" t="s">
        <v>28</v>
      </c>
      <c r="V123" s="9" t="s">
        <v>28</v>
      </c>
      <c r="W123" s="9" t="s">
        <v>28</v>
      </c>
      <c r="X123" s="9" t="s">
        <v>28</v>
      </c>
      <c r="Y123" s="9" t="s">
        <v>28</v>
      </c>
      <c r="Z123" s="9" t="s">
        <v>28</v>
      </c>
      <c r="AA123" s="9" t="s">
        <v>59</v>
      </c>
      <c r="AB123" s="9" t="s">
        <v>59</v>
      </c>
      <c r="AC123" s="9" t="s">
        <v>59</v>
      </c>
      <c r="AD123" s="9" t="s">
        <v>59</v>
      </c>
    </row>
    <row r="124" spans="1:30" x14ac:dyDescent="0.2">
      <c r="A124" s="11" t="str">
        <f>HYPERLINK("http://www.abs.gov.au/ausstats/subscriber.nsf/LookupAttach/3415.0Data+Cubes-29.06.1138/$File/34150DS0011_2007_LFS_Migrants.xls","Labour Force 2007")</f>
        <v>Labour Force 2007</v>
      </c>
      <c r="B124" s="9" t="s">
        <v>59</v>
      </c>
      <c r="C124" s="9" t="s">
        <v>28</v>
      </c>
      <c r="D124" s="9" t="s">
        <v>28</v>
      </c>
      <c r="E124" s="9" t="s">
        <v>28</v>
      </c>
      <c r="F124" s="9" t="s">
        <v>28</v>
      </c>
      <c r="G124" s="9" t="s">
        <v>28</v>
      </c>
      <c r="H124" s="9" t="s">
        <v>28</v>
      </c>
      <c r="I124" s="9" t="s">
        <v>28</v>
      </c>
      <c r="J124" s="9" t="s">
        <v>28</v>
      </c>
      <c r="K124" s="9" t="s">
        <v>28</v>
      </c>
      <c r="L124" s="9" t="s">
        <v>59</v>
      </c>
      <c r="M124" s="9" t="s">
        <v>28</v>
      </c>
      <c r="N124" s="9" t="s">
        <v>28</v>
      </c>
      <c r="O124" s="9" t="s">
        <v>28</v>
      </c>
      <c r="P124" s="9" t="s">
        <v>28</v>
      </c>
      <c r="Q124" s="9" t="s">
        <v>28</v>
      </c>
      <c r="R124" s="9" t="s">
        <v>28</v>
      </c>
      <c r="S124" s="9" t="s">
        <v>28</v>
      </c>
      <c r="T124" s="9" t="s">
        <v>28</v>
      </c>
      <c r="U124" s="9" t="s">
        <v>28</v>
      </c>
      <c r="V124" s="9" t="s">
        <v>28</v>
      </c>
      <c r="W124" s="9" t="s">
        <v>28</v>
      </c>
      <c r="X124" s="9" t="s">
        <v>28</v>
      </c>
      <c r="Y124" s="9" t="s">
        <v>28</v>
      </c>
      <c r="Z124" s="9" t="s">
        <v>28</v>
      </c>
      <c r="AA124" s="9" t="s">
        <v>59</v>
      </c>
      <c r="AB124" s="9" t="s">
        <v>59</v>
      </c>
      <c r="AC124" s="9" t="s">
        <v>59</v>
      </c>
      <c r="AD124" s="9" t="s">
        <v>28</v>
      </c>
    </row>
    <row r="125" spans="1:30" x14ac:dyDescent="0.2">
      <c r="A12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B125" s="9" t="s">
        <v>59</v>
      </c>
      <c r="C125" s="9" t="s">
        <v>28</v>
      </c>
      <c r="D125" s="9" t="s">
        <v>28</v>
      </c>
      <c r="E125" s="9" t="s">
        <v>28</v>
      </c>
      <c r="F125" s="9" t="s">
        <v>28</v>
      </c>
      <c r="G125" s="9" t="s">
        <v>28</v>
      </c>
      <c r="H125" s="9" t="s">
        <v>28</v>
      </c>
      <c r="I125" s="9" t="s">
        <v>28</v>
      </c>
      <c r="J125" s="9" t="s">
        <v>59</v>
      </c>
      <c r="K125" s="9" t="s">
        <v>59</v>
      </c>
      <c r="L125" s="9" t="s">
        <v>59</v>
      </c>
      <c r="M125" s="9" t="s">
        <v>59</v>
      </c>
      <c r="N125" s="9" t="s">
        <v>28</v>
      </c>
      <c r="O125" s="9" t="s">
        <v>59</v>
      </c>
      <c r="P125" s="9" t="s">
        <v>28</v>
      </c>
      <c r="Q125" s="9" t="s">
        <v>59</v>
      </c>
      <c r="R125" s="9" t="s">
        <v>28</v>
      </c>
      <c r="S125" s="9" t="s">
        <v>28</v>
      </c>
      <c r="T125" s="9" t="s">
        <v>59</v>
      </c>
      <c r="U125" s="9" t="s">
        <v>59</v>
      </c>
      <c r="V125" s="9" t="s">
        <v>28</v>
      </c>
      <c r="W125" s="9" t="s">
        <v>28</v>
      </c>
      <c r="X125" s="9" t="s">
        <v>59</v>
      </c>
      <c r="Y125" s="9" t="s">
        <v>28</v>
      </c>
      <c r="Z125" s="9" t="s">
        <v>28</v>
      </c>
      <c r="AA125" s="9" t="s">
        <v>59</v>
      </c>
      <c r="AB125" s="9" t="s">
        <v>59</v>
      </c>
      <c r="AC125" s="9" t="s">
        <v>59</v>
      </c>
      <c r="AD125" s="9" t="s">
        <v>28</v>
      </c>
    </row>
    <row r="126" spans="1:30" x14ac:dyDescent="0.2">
      <c r="A126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B126" s="9" t="s">
        <v>59</v>
      </c>
      <c r="C126" s="9" t="s">
        <v>28</v>
      </c>
      <c r="D126" s="9" t="s">
        <v>28</v>
      </c>
      <c r="E126" s="9" t="s">
        <v>28</v>
      </c>
      <c r="F126" s="9" t="s">
        <v>28</v>
      </c>
      <c r="G126" s="9" t="s">
        <v>28</v>
      </c>
      <c r="H126" s="9" t="s">
        <v>28</v>
      </c>
      <c r="I126" s="9" t="s">
        <v>59</v>
      </c>
      <c r="J126" s="9" t="s">
        <v>59</v>
      </c>
      <c r="K126" s="9" t="s">
        <v>59</v>
      </c>
      <c r="L126" s="9" t="s">
        <v>59</v>
      </c>
      <c r="M126" s="9" t="s">
        <v>59</v>
      </c>
      <c r="N126" s="9" t="s">
        <v>28</v>
      </c>
      <c r="O126" s="9" t="s">
        <v>59</v>
      </c>
      <c r="P126" s="9" t="s">
        <v>28</v>
      </c>
      <c r="Q126" s="9" t="s">
        <v>59</v>
      </c>
      <c r="R126" s="9" t="s">
        <v>28</v>
      </c>
      <c r="S126" s="9" t="s">
        <v>28</v>
      </c>
      <c r="T126" s="9" t="s">
        <v>59</v>
      </c>
      <c r="U126" s="9" t="s">
        <v>28</v>
      </c>
      <c r="V126" s="9" t="s">
        <v>28</v>
      </c>
      <c r="W126" s="9" t="s">
        <v>28</v>
      </c>
      <c r="X126" s="9" t="s">
        <v>59</v>
      </c>
      <c r="Y126" s="9" t="s">
        <v>28</v>
      </c>
      <c r="Z126" s="9" t="s">
        <v>28</v>
      </c>
      <c r="AA126" s="9" t="s">
        <v>59</v>
      </c>
      <c r="AB126" s="9" t="s">
        <v>59</v>
      </c>
      <c r="AC126" s="9" t="s">
        <v>59</v>
      </c>
      <c r="AD126" s="9" t="s">
        <v>28</v>
      </c>
    </row>
    <row r="127" spans="1:30" x14ac:dyDescent="0.2">
      <c r="A127" s="11" t="str">
        <f>HYPERLINK("http://www.abs.gov.au/ausstats/subscriber.nsf/LookupAttach/3415.0Data+Cubes-29.06.1141/$File/34150DS0052_2010_Labour_Mobility_Migrants.xls","Labour Mobility 2010")</f>
        <v>Labour Mobility 2010</v>
      </c>
      <c r="B127" s="9" t="s">
        <v>59</v>
      </c>
      <c r="C127" s="9" t="s">
        <v>28</v>
      </c>
      <c r="D127" s="9" t="s">
        <v>28</v>
      </c>
      <c r="E127" s="9" t="s">
        <v>28</v>
      </c>
      <c r="F127" s="9" t="s">
        <v>28</v>
      </c>
      <c r="G127" s="9" t="s">
        <v>28</v>
      </c>
      <c r="H127" s="9" t="s">
        <v>28</v>
      </c>
      <c r="I127" s="9" t="s">
        <v>28</v>
      </c>
      <c r="J127" s="9" t="s">
        <v>28</v>
      </c>
      <c r="K127" s="9" t="s">
        <v>28</v>
      </c>
      <c r="L127" s="9" t="s">
        <v>59</v>
      </c>
      <c r="M127" s="9" t="s">
        <v>28</v>
      </c>
      <c r="N127" s="9" t="s">
        <v>28</v>
      </c>
      <c r="O127" s="9" t="s">
        <v>28</v>
      </c>
      <c r="P127" s="9" t="s">
        <v>28</v>
      </c>
      <c r="Q127" s="9" t="s">
        <v>28</v>
      </c>
      <c r="R127" s="9" t="s">
        <v>28</v>
      </c>
      <c r="S127" s="9" t="s">
        <v>28</v>
      </c>
      <c r="T127" s="9" t="s">
        <v>28</v>
      </c>
      <c r="U127" s="9" t="s">
        <v>28</v>
      </c>
      <c r="V127" s="9" t="s">
        <v>28</v>
      </c>
      <c r="W127" s="9" t="s">
        <v>28</v>
      </c>
      <c r="X127" s="9" t="s">
        <v>28</v>
      </c>
      <c r="Y127" s="9" t="s">
        <v>28</v>
      </c>
      <c r="Z127" s="9" t="s">
        <v>28</v>
      </c>
      <c r="AA127" s="9" t="s">
        <v>59</v>
      </c>
      <c r="AB127" s="9" t="s">
        <v>59</v>
      </c>
      <c r="AC127" s="9" t="s">
        <v>59</v>
      </c>
      <c r="AD127" s="9" t="s">
        <v>28</v>
      </c>
    </row>
    <row r="128" spans="1:30" x14ac:dyDescent="0.2">
      <c r="A128" s="11" t="str">
        <f>HYPERLINK("http://www.abs.gov.au/ausstats/subscriber.nsf/LookupAttach/3415.0Data+Cubes-26.07.12295/$File/34150DS0073_2010-11_Learning and Work_Migrants.xls","Learning and Work 2010-11")</f>
        <v>Learning and Work 2010-11</v>
      </c>
      <c r="B128" s="9" t="s">
        <v>59</v>
      </c>
      <c r="C128" s="9" t="s">
        <v>28</v>
      </c>
      <c r="D128" s="9" t="s">
        <v>28</v>
      </c>
      <c r="E128" s="9" t="s">
        <v>28</v>
      </c>
      <c r="F128" s="9" t="s">
        <v>28</v>
      </c>
      <c r="G128" s="9" t="s">
        <v>28</v>
      </c>
      <c r="H128" s="9" t="s">
        <v>28</v>
      </c>
      <c r="I128" s="9" t="s">
        <v>28</v>
      </c>
      <c r="J128" s="9" t="s">
        <v>28</v>
      </c>
      <c r="K128" s="9" t="s">
        <v>28</v>
      </c>
      <c r="L128" s="9" t="s">
        <v>59</v>
      </c>
      <c r="M128" s="9" t="s">
        <v>59</v>
      </c>
      <c r="N128" s="9" t="s">
        <v>59</v>
      </c>
      <c r="O128" s="9" t="s">
        <v>59</v>
      </c>
      <c r="P128" s="9" t="s">
        <v>59</v>
      </c>
      <c r="Q128" s="9" t="s">
        <v>28</v>
      </c>
      <c r="R128" s="9" t="s">
        <v>59</v>
      </c>
      <c r="S128" s="9" t="s">
        <v>59</v>
      </c>
      <c r="T128" s="9" t="s">
        <v>59</v>
      </c>
      <c r="U128" s="9" t="s">
        <v>28</v>
      </c>
      <c r="V128" s="9" t="s">
        <v>28</v>
      </c>
      <c r="W128" s="9" t="s">
        <v>28</v>
      </c>
      <c r="X128" s="9" t="s">
        <v>28</v>
      </c>
      <c r="Y128" s="9" t="s">
        <v>28</v>
      </c>
      <c r="Z128" s="9" t="s">
        <v>28</v>
      </c>
      <c r="AA128" s="9" t="s">
        <v>59</v>
      </c>
      <c r="AB128" s="9" t="s">
        <v>59</v>
      </c>
      <c r="AC128" s="9" t="s">
        <v>59</v>
      </c>
      <c r="AD128" s="9" t="s">
        <v>59</v>
      </c>
    </row>
    <row r="129" spans="1:30" x14ac:dyDescent="0.2">
      <c r="A129" s="11" t="str">
        <f>HYPERLINK("http://www.abs.gov.au/ausstats/subscriber.nsf/LookupAttach/3415.0Data+Cubes-29.06.1142/$File/34150DS0029_2007_Marriages_Migrants.xls","Marriages 2007")</f>
        <v>Marriages 2007</v>
      </c>
      <c r="B129" s="9" t="s">
        <v>59</v>
      </c>
      <c r="C129" s="9" t="s">
        <v>28</v>
      </c>
      <c r="D129" s="9" t="s">
        <v>28</v>
      </c>
      <c r="E129" s="9" t="s">
        <v>28</v>
      </c>
      <c r="F129" s="9" t="s">
        <v>28</v>
      </c>
      <c r="G129" s="9" t="s">
        <v>28</v>
      </c>
      <c r="H129" s="9" t="s">
        <v>28</v>
      </c>
      <c r="I129" s="9" t="s">
        <v>28</v>
      </c>
      <c r="J129" s="9" t="s">
        <v>28</v>
      </c>
      <c r="K129" s="9" t="s">
        <v>28</v>
      </c>
      <c r="L129" s="9" t="s">
        <v>28</v>
      </c>
      <c r="M129" s="9" t="s">
        <v>28</v>
      </c>
      <c r="N129" s="9" t="s">
        <v>28</v>
      </c>
      <c r="O129" s="9" t="s">
        <v>28</v>
      </c>
      <c r="P129" s="9" t="s">
        <v>28</v>
      </c>
      <c r="Q129" s="9" t="s">
        <v>28</v>
      </c>
      <c r="R129" s="9" t="s">
        <v>28</v>
      </c>
      <c r="S129" s="9" t="s">
        <v>28</v>
      </c>
      <c r="T129" s="9" t="s">
        <v>28</v>
      </c>
      <c r="U129" s="9" t="s">
        <v>28</v>
      </c>
      <c r="V129" s="9" t="s">
        <v>28</v>
      </c>
      <c r="W129" s="9" t="s">
        <v>28</v>
      </c>
      <c r="X129" s="9" t="s">
        <v>28</v>
      </c>
      <c r="Y129" s="9" t="s">
        <v>28</v>
      </c>
      <c r="Z129" s="9" t="s">
        <v>28</v>
      </c>
      <c r="AA129" s="9" t="s">
        <v>59</v>
      </c>
      <c r="AB129" s="9" t="s">
        <v>28</v>
      </c>
      <c r="AC129" s="9" t="s">
        <v>28</v>
      </c>
      <c r="AD129" s="9" t="s">
        <v>28</v>
      </c>
    </row>
    <row r="130" spans="1:30" x14ac:dyDescent="0.2">
      <c r="A130" s="27" t="s">
        <v>141</v>
      </c>
      <c r="B130" s="9" t="s">
        <v>59</v>
      </c>
      <c r="C130" s="9" t="s">
        <v>28</v>
      </c>
      <c r="D130" s="9" t="s">
        <v>28</v>
      </c>
      <c r="E130" s="9" t="s">
        <v>28</v>
      </c>
      <c r="F130" s="9" t="s">
        <v>28</v>
      </c>
      <c r="G130" s="9" t="s">
        <v>28</v>
      </c>
      <c r="H130" s="9" t="s">
        <v>28</v>
      </c>
      <c r="I130" s="9" t="s">
        <v>28</v>
      </c>
      <c r="J130" s="9" t="s">
        <v>28</v>
      </c>
      <c r="K130" s="9" t="s">
        <v>28</v>
      </c>
      <c r="L130" s="9" t="s">
        <v>28</v>
      </c>
      <c r="M130" s="9" t="s">
        <v>28</v>
      </c>
      <c r="N130" s="9" t="s">
        <v>28</v>
      </c>
      <c r="O130" s="9" t="s">
        <v>28</v>
      </c>
      <c r="P130" s="9" t="s">
        <v>28</v>
      </c>
      <c r="Q130" s="9" t="s">
        <v>28</v>
      </c>
      <c r="R130" s="9" t="s">
        <v>28</v>
      </c>
      <c r="S130" s="9" t="s">
        <v>28</v>
      </c>
      <c r="T130" s="9" t="s">
        <v>28</v>
      </c>
      <c r="U130" s="9" t="s">
        <v>28</v>
      </c>
      <c r="V130" s="9" t="s">
        <v>28</v>
      </c>
      <c r="W130" s="9" t="s">
        <v>28</v>
      </c>
      <c r="X130" s="9" t="s">
        <v>28</v>
      </c>
      <c r="Y130" s="9" t="s">
        <v>28</v>
      </c>
      <c r="Z130" s="9" t="s">
        <v>28</v>
      </c>
      <c r="AA130" s="9" t="s">
        <v>59</v>
      </c>
      <c r="AB130" s="9" t="s">
        <v>28</v>
      </c>
      <c r="AC130" s="9" t="s">
        <v>28</v>
      </c>
      <c r="AD130" s="9" t="s">
        <v>28</v>
      </c>
    </row>
    <row r="131" spans="1:30" x14ac:dyDescent="0.2">
      <c r="A131" s="27" t="s">
        <v>128</v>
      </c>
      <c r="B131" s="9" t="s">
        <v>59</v>
      </c>
      <c r="C131" s="9" t="s">
        <v>28</v>
      </c>
      <c r="D131" s="9" t="s">
        <v>28</v>
      </c>
      <c r="E131" s="9" t="s">
        <v>28</v>
      </c>
      <c r="F131" s="9" t="s">
        <v>28</v>
      </c>
      <c r="G131" s="9" t="s">
        <v>28</v>
      </c>
      <c r="H131" s="9" t="s">
        <v>28</v>
      </c>
      <c r="I131" s="9" t="s">
        <v>28</v>
      </c>
      <c r="J131" s="9" t="s">
        <v>28</v>
      </c>
      <c r="K131" s="9" t="s">
        <v>28</v>
      </c>
      <c r="L131" s="9" t="s">
        <v>28</v>
      </c>
      <c r="M131" s="9" t="s">
        <v>28</v>
      </c>
      <c r="N131" s="9" t="s">
        <v>28</v>
      </c>
      <c r="O131" s="9" t="s">
        <v>28</v>
      </c>
      <c r="P131" s="9" t="s">
        <v>28</v>
      </c>
      <c r="Q131" s="9" t="s">
        <v>28</v>
      </c>
      <c r="R131" s="9" t="s">
        <v>28</v>
      </c>
      <c r="S131" s="9" t="s">
        <v>28</v>
      </c>
      <c r="T131" s="9" t="s">
        <v>28</v>
      </c>
      <c r="U131" s="9" t="s">
        <v>28</v>
      </c>
      <c r="V131" s="9" t="s">
        <v>28</v>
      </c>
      <c r="W131" s="9" t="s">
        <v>28</v>
      </c>
      <c r="X131" s="9" t="s">
        <v>28</v>
      </c>
      <c r="Y131" s="9" t="s">
        <v>28</v>
      </c>
      <c r="Z131" s="9" t="s">
        <v>28</v>
      </c>
      <c r="AA131" s="9" t="s">
        <v>59</v>
      </c>
      <c r="AB131" s="9" t="s">
        <v>28</v>
      </c>
      <c r="AC131" s="9" t="s">
        <v>28</v>
      </c>
      <c r="AD131" s="9" t="s">
        <v>28</v>
      </c>
    </row>
    <row r="132" spans="1:30" x14ac:dyDescent="0.2">
      <c r="A132" s="27" t="s">
        <v>120</v>
      </c>
      <c r="B132" s="9" t="s">
        <v>59</v>
      </c>
      <c r="C132" s="9" t="s">
        <v>28</v>
      </c>
      <c r="D132" s="9" t="s">
        <v>28</v>
      </c>
      <c r="E132" s="9" t="s">
        <v>28</v>
      </c>
      <c r="F132" s="9" t="s">
        <v>28</v>
      </c>
      <c r="G132" s="9" t="s">
        <v>28</v>
      </c>
      <c r="H132" s="9" t="s">
        <v>28</v>
      </c>
      <c r="I132" s="9" t="s">
        <v>28</v>
      </c>
      <c r="J132" s="9" t="s">
        <v>28</v>
      </c>
      <c r="K132" s="9" t="s">
        <v>28</v>
      </c>
      <c r="L132" s="9" t="s">
        <v>28</v>
      </c>
      <c r="M132" s="9" t="s">
        <v>28</v>
      </c>
      <c r="N132" s="9" t="s">
        <v>28</v>
      </c>
      <c r="O132" s="9" t="s">
        <v>28</v>
      </c>
      <c r="P132" s="9" t="s">
        <v>28</v>
      </c>
      <c r="Q132" s="9" t="s">
        <v>28</v>
      </c>
      <c r="R132" s="9" t="s">
        <v>28</v>
      </c>
      <c r="S132" s="9" t="s">
        <v>28</v>
      </c>
      <c r="T132" s="9" t="s">
        <v>28</v>
      </c>
      <c r="U132" s="9" t="s">
        <v>28</v>
      </c>
      <c r="V132" s="9" t="s">
        <v>28</v>
      </c>
      <c r="W132" s="9" t="s">
        <v>28</v>
      </c>
      <c r="X132" s="9" t="s">
        <v>28</v>
      </c>
      <c r="Y132" s="9" t="s">
        <v>28</v>
      </c>
      <c r="Z132" s="9" t="s">
        <v>28</v>
      </c>
      <c r="AA132" s="9" t="s">
        <v>59</v>
      </c>
      <c r="AB132" s="9" t="s">
        <v>28</v>
      </c>
      <c r="AC132" s="9" t="s">
        <v>28</v>
      </c>
      <c r="AD132" s="9" t="s">
        <v>28</v>
      </c>
    </row>
    <row r="133" spans="1:30" x14ac:dyDescent="0.2">
      <c r="A133" s="11" t="str">
        <f>HYPERLINK("http://www.abs.gov.au/ausstats/subscriber.nsf/LookupAttach/3415.0Data+Cubes-18.12.17300/$File/34150DS0091_2016_Marriages and Divorces_Migrants.xls","Marriages and Divorces 2016")</f>
        <v>Marriages and Divorces 2016</v>
      </c>
      <c r="B133" s="9" t="s">
        <v>59</v>
      </c>
      <c r="C133" s="9" t="s">
        <v>28</v>
      </c>
      <c r="D133" s="9" t="s">
        <v>28</v>
      </c>
      <c r="E133" s="9" t="s">
        <v>28</v>
      </c>
      <c r="F133" s="9" t="s">
        <v>28</v>
      </c>
      <c r="G133" s="9" t="s">
        <v>28</v>
      </c>
      <c r="H133" s="9" t="s">
        <v>28</v>
      </c>
      <c r="I133" s="9" t="s">
        <v>28</v>
      </c>
      <c r="J133" s="9" t="s">
        <v>28</v>
      </c>
      <c r="K133" s="9" t="s">
        <v>28</v>
      </c>
      <c r="L133" s="9" t="s">
        <v>28</v>
      </c>
      <c r="M133" s="9" t="s">
        <v>28</v>
      </c>
      <c r="N133" s="9" t="s">
        <v>28</v>
      </c>
      <c r="O133" s="9" t="s">
        <v>28</v>
      </c>
      <c r="P133" s="9" t="s">
        <v>28</v>
      </c>
      <c r="Q133" s="9" t="s">
        <v>28</v>
      </c>
      <c r="R133" s="9" t="s">
        <v>28</v>
      </c>
      <c r="S133" s="9" t="s">
        <v>28</v>
      </c>
      <c r="T133" s="9" t="s">
        <v>28</v>
      </c>
      <c r="U133" s="9" t="s">
        <v>28</v>
      </c>
      <c r="V133" s="9" t="s">
        <v>28</v>
      </c>
      <c r="W133" s="9" t="s">
        <v>28</v>
      </c>
      <c r="X133" s="9" t="s">
        <v>28</v>
      </c>
      <c r="Y133" s="9" t="s">
        <v>28</v>
      </c>
      <c r="Z133" s="9" t="s">
        <v>28</v>
      </c>
      <c r="AA133" s="9" t="s">
        <v>59</v>
      </c>
      <c r="AB133" s="9" t="s">
        <v>28</v>
      </c>
      <c r="AC133" s="9" t="s">
        <v>28</v>
      </c>
      <c r="AD133" s="9" t="s">
        <v>28</v>
      </c>
    </row>
    <row r="134" spans="1:30" x14ac:dyDescent="0.2">
      <c r="A134" s="11" t="str">
        <f>HYPERLINK("http://www.abs.gov.au/ausstats/subscriber.nsf/LookupAttach/3415.0Data+Cubes-28.06.16303/$File/34150DS0087_2014_Marriages and Divorces_Migrants.xls","Marriages and Divorces 2014")</f>
        <v>Marriages and Divorces 2014</v>
      </c>
      <c r="B134" s="9" t="s">
        <v>59</v>
      </c>
      <c r="C134" s="9" t="s">
        <v>28</v>
      </c>
      <c r="D134" s="9" t="s">
        <v>28</v>
      </c>
      <c r="E134" s="9" t="s">
        <v>28</v>
      </c>
      <c r="F134" s="9" t="s">
        <v>28</v>
      </c>
      <c r="G134" s="9" t="s">
        <v>28</v>
      </c>
      <c r="H134" s="9" t="s">
        <v>28</v>
      </c>
      <c r="I134" s="9" t="s">
        <v>28</v>
      </c>
      <c r="J134" s="9" t="s">
        <v>28</v>
      </c>
      <c r="K134" s="9" t="s">
        <v>28</v>
      </c>
      <c r="L134" s="9" t="s">
        <v>28</v>
      </c>
      <c r="M134" s="9" t="s">
        <v>28</v>
      </c>
      <c r="N134" s="9" t="s">
        <v>28</v>
      </c>
      <c r="O134" s="9" t="s">
        <v>28</v>
      </c>
      <c r="P134" s="9" t="s">
        <v>28</v>
      </c>
      <c r="Q134" s="9" t="s">
        <v>28</v>
      </c>
      <c r="R134" s="9" t="s">
        <v>28</v>
      </c>
      <c r="S134" s="9" t="s">
        <v>28</v>
      </c>
      <c r="T134" s="9" t="s">
        <v>28</v>
      </c>
      <c r="U134" s="9" t="s">
        <v>28</v>
      </c>
      <c r="V134" s="9" t="s">
        <v>28</v>
      </c>
      <c r="W134" s="9" t="s">
        <v>28</v>
      </c>
      <c r="X134" s="9" t="s">
        <v>28</v>
      </c>
      <c r="Y134" s="9" t="s">
        <v>28</v>
      </c>
      <c r="Z134" s="9" t="s">
        <v>28</v>
      </c>
      <c r="AA134" s="9" t="s">
        <v>59</v>
      </c>
      <c r="AB134" s="9" t="s">
        <v>28</v>
      </c>
      <c r="AC134" s="9" t="s">
        <v>28</v>
      </c>
      <c r="AD134" s="9" t="s">
        <v>28</v>
      </c>
    </row>
    <row r="135" spans="1:30" x14ac:dyDescent="0.2">
      <c r="A135" s="11" t="str">
        <f>HYPERLINK("http://www.abs.gov.au/ausstats/subscriber.nsf/LookupAttach/3415.0Data+Cubes-19.08.15301/$File/34150DS0085_2013_Marriages and Divorces_Migrants.xls","Marriages and Divorces 2013")</f>
        <v>Marriages and Divorces 2013</v>
      </c>
      <c r="B135" s="9" t="s">
        <v>59</v>
      </c>
      <c r="C135" s="9" t="s">
        <v>28</v>
      </c>
      <c r="D135" s="9" t="s">
        <v>28</v>
      </c>
      <c r="E135" s="9" t="s">
        <v>28</v>
      </c>
      <c r="F135" s="9" t="s">
        <v>28</v>
      </c>
      <c r="G135" s="9" t="s">
        <v>28</v>
      </c>
      <c r="H135" s="9" t="s">
        <v>28</v>
      </c>
      <c r="I135" s="9" t="s">
        <v>28</v>
      </c>
      <c r="J135" s="9" t="s">
        <v>28</v>
      </c>
      <c r="K135" s="9" t="s">
        <v>28</v>
      </c>
      <c r="L135" s="9" t="s">
        <v>28</v>
      </c>
      <c r="M135" s="9" t="s">
        <v>28</v>
      </c>
      <c r="N135" s="9" t="s">
        <v>28</v>
      </c>
      <c r="O135" s="9" t="s">
        <v>28</v>
      </c>
      <c r="P135" s="9" t="s">
        <v>28</v>
      </c>
      <c r="Q135" s="9" t="s">
        <v>28</v>
      </c>
      <c r="R135" s="9" t="s">
        <v>28</v>
      </c>
      <c r="S135" s="9" t="s">
        <v>28</v>
      </c>
      <c r="T135" s="9" t="s">
        <v>28</v>
      </c>
      <c r="U135" s="9" t="s">
        <v>28</v>
      </c>
      <c r="V135" s="9" t="s">
        <v>28</v>
      </c>
      <c r="W135" s="9" t="s">
        <v>28</v>
      </c>
      <c r="X135" s="9" t="s">
        <v>28</v>
      </c>
      <c r="Y135" s="9" t="s">
        <v>28</v>
      </c>
      <c r="Z135" s="9" t="s">
        <v>28</v>
      </c>
      <c r="AA135" s="9" t="s">
        <v>59</v>
      </c>
      <c r="AB135" s="9" t="s">
        <v>28</v>
      </c>
      <c r="AC135" s="9" t="s">
        <v>28</v>
      </c>
      <c r="AD135" s="9" t="s">
        <v>28</v>
      </c>
    </row>
    <row r="136" spans="1:30" x14ac:dyDescent="0.2">
      <c r="A136" s="11" t="str">
        <f>HYPERLINK("http://www.abs.gov.au/ausstats/subscriber.nsf/LookupAttach/3415.0Data+Cubes-19.08.15302/$File/34150DS0084_2012_Marriages and Divorces_Migrants.xls","Marriages and Divorces 2012")</f>
        <v>Marriages and Divorces 2012</v>
      </c>
      <c r="B136" s="9" t="s">
        <v>59</v>
      </c>
      <c r="C136" s="9" t="s">
        <v>28</v>
      </c>
      <c r="D136" s="9" t="s">
        <v>28</v>
      </c>
      <c r="E136" s="9" t="s">
        <v>28</v>
      </c>
      <c r="F136" s="9" t="s">
        <v>28</v>
      </c>
      <c r="G136" s="9" t="s">
        <v>28</v>
      </c>
      <c r="H136" s="9" t="s">
        <v>28</v>
      </c>
      <c r="I136" s="9" t="s">
        <v>28</v>
      </c>
      <c r="J136" s="9" t="s">
        <v>28</v>
      </c>
      <c r="K136" s="9" t="s">
        <v>28</v>
      </c>
      <c r="L136" s="9" t="s">
        <v>28</v>
      </c>
      <c r="M136" s="9" t="s">
        <v>28</v>
      </c>
      <c r="N136" s="9" t="s">
        <v>28</v>
      </c>
      <c r="O136" s="9" t="s">
        <v>28</v>
      </c>
      <c r="P136" s="9" t="s">
        <v>28</v>
      </c>
      <c r="Q136" s="9" t="s">
        <v>28</v>
      </c>
      <c r="R136" s="9" t="s">
        <v>28</v>
      </c>
      <c r="S136" s="9" t="s">
        <v>28</v>
      </c>
      <c r="T136" s="9" t="s">
        <v>28</v>
      </c>
      <c r="U136" s="9" t="s">
        <v>28</v>
      </c>
      <c r="V136" s="9" t="s">
        <v>28</v>
      </c>
      <c r="W136" s="9" t="s">
        <v>28</v>
      </c>
      <c r="X136" s="9" t="s">
        <v>28</v>
      </c>
      <c r="Y136" s="9" t="s">
        <v>28</v>
      </c>
      <c r="Z136" s="9" t="s">
        <v>28</v>
      </c>
      <c r="AA136" s="9" t="s">
        <v>59</v>
      </c>
      <c r="AB136" s="9" t="s">
        <v>28</v>
      </c>
      <c r="AC136" s="9" t="s">
        <v>28</v>
      </c>
      <c r="AD136" s="9" t="s">
        <v>28</v>
      </c>
    </row>
    <row r="137" spans="1:30" x14ac:dyDescent="0.2">
      <c r="A137" s="11" t="str">
        <f>HYPERLINK("http://www.abs.gov.au/ausstats/subscriber.nsf/LookupAttach/3415.0Data+Cubes-23.07.13300/$File/34150DS0079_2011_Marriages and Divorces_Migrants.xls","Marriages and Divorces 2011")</f>
        <v>Marriages and Divorces 2011</v>
      </c>
      <c r="B137" s="9" t="s">
        <v>59</v>
      </c>
      <c r="C137" s="9" t="s">
        <v>28</v>
      </c>
      <c r="D137" s="9" t="s">
        <v>28</v>
      </c>
      <c r="E137" s="9" t="s">
        <v>28</v>
      </c>
      <c r="F137" s="9" t="s">
        <v>28</v>
      </c>
      <c r="G137" s="9" t="s">
        <v>28</v>
      </c>
      <c r="H137" s="9" t="s">
        <v>28</v>
      </c>
      <c r="I137" s="9" t="s">
        <v>28</v>
      </c>
      <c r="J137" s="9" t="s">
        <v>28</v>
      </c>
      <c r="K137" s="9" t="s">
        <v>28</v>
      </c>
      <c r="L137" s="9" t="s">
        <v>28</v>
      </c>
      <c r="M137" s="9" t="s">
        <v>28</v>
      </c>
      <c r="N137" s="9" t="s">
        <v>28</v>
      </c>
      <c r="O137" s="9" t="s">
        <v>28</v>
      </c>
      <c r="P137" s="9" t="s">
        <v>28</v>
      </c>
      <c r="Q137" s="9" t="s">
        <v>28</v>
      </c>
      <c r="R137" s="9" t="s">
        <v>28</v>
      </c>
      <c r="S137" s="9" t="s">
        <v>28</v>
      </c>
      <c r="T137" s="9" t="s">
        <v>28</v>
      </c>
      <c r="U137" s="9" t="s">
        <v>28</v>
      </c>
      <c r="V137" s="9" t="s">
        <v>28</v>
      </c>
      <c r="W137" s="9" t="s">
        <v>28</v>
      </c>
      <c r="X137" s="9" t="s">
        <v>28</v>
      </c>
      <c r="Y137" s="9" t="s">
        <v>28</v>
      </c>
      <c r="Z137" s="9" t="s">
        <v>28</v>
      </c>
      <c r="AA137" s="9" t="s">
        <v>59</v>
      </c>
      <c r="AB137" s="9" t="s">
        <v>28</v>
      </c>
      <c r="AC137" s="9" t="s">
        <v>28</v>
      </c>
      <c r="AD137" s="9" t="s">
        <v>28</v>
      </c>
    </row>
    <row r="138" spans="1:30" x14ac:dyDescent="0.2">
      <c r="A138" s="11" t="str">
        <f>HYPERLINK("http://www.abs.gov.au/ausstats/subscriber.nsf/LookupAttach/3415.0Data+Cubes-26.07.12300/$File/34150DS0069_2010_Marriages and Divorces_Migrants.xls","Marriages and Divorces 2010")</f>
        <v>Marriages and Divorces 2010</v>
      </c>
      <c r="B138" s="9" t="s">
        <v>59</v>
      </c>
      <c r="C138" s="9" t="s">
        <v>28</v>
      </c>
      <c r="D138" s="9" t="s">
        <v>28</v>
      </c>
      <c r="E138" s="9" t="s">
        <v>28</v>
      </c>
      <c r="F138" s="9" t="s">
        <v>28</v>
      </c>
      <c r="G138" s="9" t="s">
        <v>28</v>
      </c>
      <c r="H138" s="9" t="s">
        <v>28</v>
      </c>
      <c r="I138" s="9" t="s">
        <v>28</v>
      </c>
      <c r="J138" s="9" t="s">
        <v>28</v>
      </c>
      <c r="K138" s="9" t="s">
        <v>28</v>
      </c>
      <c r="L138" s="9" t="s">
        <v>28</v>
      </c>
      <c r="M138" s="9" t="s">
        <v>28</v>
      </c>
      <c r="N138" s="9" t="s">
        <v>28</v>
      </c>
      <c r="O138" s="9" t="s">
        <v>28</v>
      </c>
      <c r="P138" s="9" t="s">
        <v>28</v>
      </c>
      <c r="Q138" s="9" t="s">
        <v>28</v>
      </c>
      <c r="R138" s="9" t="s">
        <v>28</v>
      </c>
      <c r="S138" s="9" t="s">
        <v>28</v>
      </c>
      <c r="T138" s="9" t="s">
        <v>28</v>
      </c>
      <c r="U138" s="9" t="s">
        <v>28</v>
      </c>
      <c r="V138" s="9" t="s">
        <v>28</v>
      </c>
      <c r="W138" s="9" t="s">
        <v>28</v>
      </c>
      <c r="X138" s="9" t="s">
        <v>28</v>
      </c>
      <c r="Y138" s="9" t="s">
        <v>28</v>
      </c>
      <c r="Z138" s="9" t="s">
        <v>28</v>
      </c>
      <c r="AA138" s="9" t="s">
        <v>59</v>
      </c>
      <c r="AB138" s="9" t="s">
        <v>28</v>
      </c>
      <c r="AC138" s="9" t="s">
        <v>28</v>
      </c>
      <c r="AD138" s="9" t="s">
        <v>28</v>
      </c>
    </row>
    <row r="139" spans="1:30" x14ac:dyDescent="0.2">
      <c r="A139" s="11" t="str">
        <f>HYPERLINK("http://www.abs.gov.au/ausstats/subscriber.nsf/LookupAttach/3415.0Data+Cubes-29.06.1143/$File/34150DS0049_2009_Marriages and Divorces_Migrants.xls","Marriages and Divorces 2009")</f>
        <v>Marriages and Divorces 2009</v>
      </c>
      <c r="B139" s="9" t="s">
        <v>59</v>
      </c>
      <c r="C139" s="9" t="s">
        <v>28</v>
      </c>
      <c r="D139" s="9" t="s">
        <v>28</v>
      </c>
      <c r="E139" s="9" t="s">
        <v>28</v>
      </c>
      <c r="F139" s="9" t="s">
        <v>28</v>
      </c>
      <c r="G139" s="9" t="s">
        <v>28</v>
      </c>
      <c r="H139" s="9" t="s">
        <v>28</v>
      </c>
      <c r="I139" s="9" t="s">
        <v>28</v>
      </c>
      <c r="J139" s="9" t="s">
        <v>28</v>
      </c>
      <c r="K139" s="9" t="s">
        <v>28</v>
      </c>
      <c r="L139" s="9" t="s">
        <v>28</v>
      </c>
      <c r="M139" s="9" t="s">
        <v>28</v>
      </c>
      <c r="N139" s="9" t="s">
        <v>28</v>
      </c>
      <c r="O139" s="9" t="s">
        <v>28</v>
      </c>
      <c r="P139" s="9" t="s">
        <v>28</v>
      </c>
      <c r="Q139" s="9" t="s">
        <v>28</v>
      </c>
      <c r="R139" s="9" t="s">
        <v>28</v>
      </c>
      <c r="S139" s="9" t="s">
        <v>28</v>
      </c>
      <c r="T139" s="9" t="s">
        <v>28</v>
      </c>
      <c r="U139" s="9" t="s">
        <v>28</v>
      </c>
      <c r="V139" s="9" t="s">
        <v>28</v>
      </c>
      <c r="W139" s="9" t="s">
        <v>28</v>
      </c>
      <c r="X139" s="9" t="s">
        <v>28</v>
      </c>
      <c r="Y139" s="9" t="s">
        <v>28</v>
      </c>
      <c r="Z139" s="9" t="s">
        <v>28</v>
      </c>
      <c r="AA139" s="9" t="s">
        <v>59</v>
      </c>
      <c r="AB139" s="9" t="s">
        <v>28</v>
      </c>
      <c r="AC139" s="9" t="s">
        <v>28</v>
      </c>
      <c r="AD139" s="9" t="s">
        <v>28</v>
      </c>
    </row>
    <row r="140" spans="1:30" x14ac:dyDescent="0.2">
      <c r="A140" s="11" t="str">
        <f>HYPERLINK("http://www.abs.gov.au/ausstats/subscriber.nsf/LookupAttach/3415.0Data+Cubes-29.06.1144/$File/34150DS0048_2008_Marriages and Divorces_Migrants.xls","Marriages and Divorces 2008")</f>
        <v>Marriages and Divorces 2008</v>
      </c>
      <c r="B140" s="9" t="s">
        <v>59</v>
      </c>
      <c r="C140" s="9" t="s">
        <v>28</v>
      </c>
      <c r="D140" s="9" t="s">
        <v>28</v>
      </c>
      <c r="E140" s="9" t="s">
        <v>28</v>
      </c>
      <c r="F140" s="9" t="s">
        <v>28</v>
      </c>
      <c r="G140" s="9" t="s">
        <v>28</v>
      </c>
      <c r="H140" s="9" t="s">
        <v>28</v>
      </c>
      <c r="I140" s="9" t="s">
        <v>28</v>
      </c>
      <c r="J140" s="9" t="s">
        <v>28</v>
      </c>
      <c r="K140" s="9" t="s">
        <v>28</v>
      </c>
      <c r="L140" s="9" t="s">
        <v>28</v>
      </c>
      <c r="M140" s="9" t="s">
        <v>28</v>
      </c>
      <c r="N140" s="9" t="s">
        <v>28</v>
      </c>
      <c r="O140" s="9" t="s">
        <v>28</v>
      </c>
      <c r="P140" s="9" t="s">
        <v>28</v>
      </c>
      <c r="Q140" s="9" t="s">
        <v>28</v>
      </c>
      <c r="R140" s="9" t="s">
        <v>28</v>
      </c>
      <c r="S140" s="9" t="s">
        <v>28</v>
      </c>
      <c r="T140" s="9" t="s">
        <v>28</v>
      </c>
      <c r="U140" s="9" t="s">
        <v>28</v>
      </c>
      <c r="V140" s="9" t="s">
        <v>28</v>
      </c>
      <c r="W140" s="9" t="s">
        <v>28</v>
      </c>
      <c r="X140" s="9" t="s">
        <v>28</v>
      </c>
      <c r="Y140" s="9" t="s">
        <v>28</v>
      </c>
      <c r="Z140" s="9" t="s">
        <v>28</v>
      </c>
      <c r="AA140" s="9" t="s">
        <v>59</v>
      </c>
      <c r="AB140" s="9" t="s">
        <v>28</v>
      </c>
      <c r="AC140" s="9" t="s">
        <v>28</v>
      </c>
      <c r="AD140" s="9" t="s">
        <v>28</v>
      </c>
    </row>
    <row r="141" spans="1:30" x14ac:dyDescent="0.2">
      <c r="A141" s="11" t="s">
        <v>102</v>
      </c>
      <c r="B141" s="9" t="s">
        <v>59</v>
      </c>
      <c r="C141" s="9" t="s">
        <v>28</v>
      </c>
      <c r="D141" s="9" t="s">
        <v>28</v>
      </c>
      <c r="E141" s="9" t="s">
        <v>28</v>
      </c>
      <c r="F141" s="9" t="s">
        <v>28</v>
      </c>
      <c r="G141" s="9" t="s">
        <v>28</v>
      </c>
      <c r="H141" s="9" t="s">
        <v>28</v>
      </c>
      <c r="I141" s="9" t="s">
        <v>28</v>
      </c>
      <c r="J141" s="9" t="s">
        <v>28</v>
      </c>
      <c r="K141" s="9" t="s">
        <v>28</v>
      </c>
      <c r="L141" s="9" t="s">
        <v>28</v>
      </c>
      <c r="M141" s="9" t="s">
        <v>28</v>
      </c>
      <c r="N141" s="9" t="s">
        <v>28</v>
      </c>
      <c r="O141" s="9" t="s">
        <v>28</v>
      </c>
      <c r="P141" s="9" t="s">
        <v>28</v>
      </c>
      <c r="Q141" s="9" t="s">
        <v>28</v>
      </c>
      <c r="R141" s="9" t="s">
        <v>28</v>
      </c>
      <c r="S141" s="9" t="s">
        <v>28</v>
      </c>
      <c r="T141" s="9" t="s">
        <v>28</v>
      </c>
      <c r="U141" s="9" t="s">
        <v>28</v>
      </c>
      <c r="V141" s="9" t="s">
        <v>28</v>
      </c>
      <c r="W141" s="9" t="s">
        <v>28</v>
      </c>
      <c r="X141" s="9" t="s">
        <v>28</v>
      </c>
      <c r="Y141" s="9" t="s">
        <v>28</v>
      </c>
      <c r="Z141" s="9" t="s">
        <v>28</v>
      </c>
      <c r="AA141" s="9" t="s">
        <v>28</v>
      </c>
      <c r="AB141" s="9" t="s">
        <v>28</v>
      </c>
      <c r="AC141" s="9" t="s">
        <v>28</v>
      </c>
      <c r="AD141" s="9" t="s">
        <v>28</v>
      </c>
    </row>
    <row r="142" spans="1:30" x14ac:dyDescent="0.2">
      <c r="A142" s="11" t="s">
        <v>103</v>
      </c>
      <c r="B142" s="9" t="s">
        <v>59</v>
      </c>
      <c r="C142" s="9" t="s">
        <v>28</v>
      </c>
      <c r="D142" s="9" t="s">
        <v>28</v>
      </c>
      <c r="E142" s="9" t="s">
        <v>28</v>
      </c>
      <c r="F142" s="9" t="s">
        <v>28</v>
      </c>
      <c r="G142" s="9" t="s">
        <v>28</v>
      </c>
      <c r="H142" s="9" t="s">
        <v>28</v>
      </c>
      <c r="I142" s="9" t="s">
        <v>28</v>
      </c>
      <c r="J142" s="9" t="s">
        <v>28</v>
      </c>
      <c r="K142" s="9" t="s">
        <v>28</v>
      </c>
      <c r="L142" s="9" t="s">
        <v>28</v>
      </c>
      <c r="M142" s="9" t="s">
        <v>28</v>
      </c>
      <c r="N142" s="9" t="s">
        <v>28</v>
      </c>
      <c r="O142" s="9" t="s">
        <v>28</v>
      </c>
      <c r="P142" s="9" t="s">
        <v>28</v>
      </c>
      <c r="Q142" s="9" t="s">
        <v>28</v>
      </c>
      <c r="R142" s="9" t="s">
        <v>28</v>
      </c>
      <c r="S142" s="9" t="s">
        <v>28</v>
      </c>
      <c r="T142" s="9" t="s">
        <v>28</v>
      </c>
      <c r="U142" s="9" t="s">
        <v>28</v>
      </c>
      <c r="V142" s="9" t="s">
        <v>28</v>
      </c>
      <c r="W142" s="9" t="s">
        <v>28</v>
      </c>
      <c r="X142" s="9" t="s">
        <v>28</v>
      </c>
      <c r="Y142" s="9" t="s">
        <v>28</v>
      </c>
      <c r="Z142" s="9" t="s">
        <v>28</v>
      </c>
      <c r="AA142" s="9" t="s">
        <v>28</v>
      </c>
      <c r="AB142" s="9" t="s">
        <v>28</v>
      </c>
      <c r="AC142" s="9" t="s">
        <v>28</v>
      </c>
      <c r="AD142" s="9" t="s">
        <v>28</v>
      </c>
    </row>
    <row r="143" spans="1:30" x14ac:dyDescent="0.2">
      <c r="A143" s="11" t="s">
        <v>111</v>
      </c>
      <c r="B143" s="9" t="s">
        <v>59</v>
      </c>
      <c r="C143" s="9" t="s">
        <v>28</v>
      </c>
      <c r="D143" s="9" t="s">
        <v>28</v>
      </c>
      <c r="E143" s="9" t="s">
        <v>28</v>
      </c>
      <c r="F143" s="9" t="s">
        <v>28</v>
      </c>
      <c r="G143" s="9" t="s">
        <v>28</v>
      </c>
      <c r="H143" s="9" t="s">
        <v>28</v>
      </c>
      <c r="I143" s="9" t="s">
        <v>28</v>
      </c>
      <c r="J143" s="9" t="s">
        <v>28</v>
      </c>
      <c r="K143" s="9" t="s">
        <v>28</v>
      </c>
      <c r="L143" s="9" t="s">
        <v>28</v>
      </c>
      <c r="M143" s="9" t="s">
        <v>28</v>
      </c>
      <c r="N143" s="9" t="s">
        <v>28</v>
      </c>
      <c r="O143" s="9" t="s">
        <v>28</v>
      </c>
      <c r="P143" s="9" t="s">
        <v>28</v>
      </c>
      <c r="Q143" s="9" t="s">
        <v>28</v>
      </c>
      <c r="R143" s="9" t="s">
        <v>28</v>
      </c>
      <c r="S143" s="9" t="s">
        <v>28</v>
      </c>
      <c r="T143" s="9" t="s">
        <v>28</v>
      </c>
      <c r="U143" s="9" t="s">
        <v>28</v>
      </c>
      <c r="V143" s="9" t="s">
        <v>28</v>
      </c>
      <c r="W143" s="9" t="s">
        <v>28</v>
      </c>
      <c r="X143" s="9" t="s">
        <v>28</v>
      </c>
      <c r="Y143" s="9" t="s">
        <v>28</v>
      </c>
      <c r="Z143" s="9" t="s">
        <v>28</v>
      </c>
      <c r="AA143" s="9" t="s">
        <v>28</v>
      </c>
      <c r="AB143" s="9" t="s">
        <v>28</v>
      </c>
      <c r="AC143" s="9" t="s">
        <v>28</v>
      </c>
      <c r="AD143" s="9" t="s">
        <v>28</v>
      </c>
    </row>
    <row r="144" spans="1:30" x14ac:dyDescent="0.2">
      <c r="A144" s="11" t="str">
        <f>HYPERLINK("http://www.abs.gov.au/ausstats/subscriber.nsf/LookupAttach/3415.0Data+Cubes-19.07.17315/$File/34150DS0089_2014-15_NHS_Migrants.xls","National Health Survey 2014-15")</f>
        <v>National Health Survey 2014-15</v>
      </c>
      <c r="B144" s="9" t="s">
        <v>59</v>
      </c>
      <c r="C144" s="9" t="s">
        <v>28</v>
      </c>
      <c r="D144" s="9" t="s">
        <v>28</v>
      </c>
      <c r="E144" s="9" t="s">
        <v>28</v>
      </c>
      <c r="F144" s="9" t="s">
        <v>28</v>
      </c>
      <c r="G144" s="9" t="s">
        <v>28</v>
      </c>
      <c r="H144" s="9" t="s">
        <v>28</v>
      </c>
      <c r="I144" s="9" t="s">
        <v>28</v>
      </c>
      <c r="J144" s="9" t="s">
        <v>28</v>
      </c>
      <c r="K144" s="9" t="s">
        <v>28</v>
      </c>
      <c r="L144" s="9" t="s">
        <v>28</v>
      </c>
      <c r="M144" s="9" t="s">
        <v>28</v>
      </c>
      <c r="N144" s="9" t="s">
        <v>28</v>
      </c>
      <c r="O144" s="9" t="s">
        <v>59</v>
      </c>
      <c r="P144" s="9" t="s">
        <v>28</v>
      </c>
      <c r="Q144" s="9" t="s">
        <v>59</v>
      </c>
      <c r="R144" s="9" t="s">
        <v>28</v>
      </c>
      <c r="S144" s="9" t="s">
        <v>28</v>
      </c>
      <c r="T144" s="9" t="s">
        <v>28</v>
      </c>
      <c r="U144" s="9" t="s">
        <v>28</v>
      </c>
      <c r="V144" s="9" t="s">
        <v>28</v>
      </c>
      <c r="W144" s="9" t="s">
        <v>28</v>
      </c>
      <c r="X144" s="9" t="s">
        <v>28</v>
      </c>
      <c r="Y144" s="9" t="s">
        <v>28</v>
      </c>
      <c r="Z144" s="9" t="s">
        <v>28</v>
      </c>
      <c r="AA144" s="9" t="s">
        <v>59</v>
      </c>
      <c r="AB144" s="9" t="s">
        <v>28</v>
      </c>
      <c r="AC144" s="9" t="s">
        <v>28</v>
      </c>
      <c r="AD144" s="9" t="s">
        <v>28</v>
      </c>
    </row>
    <row r="145" spans="1:30" x14ac:dyDescent="0.2">
      <c r="A145" s="11" t="str">
        <f>HYPERLINK("http://www.abs.gov.au/ausstats/subscriber.nsf/LookupAttach/3415.0Data+Cubes-29.11.11310/$File/34150DS0065_2007-08_NHS_second release_Migrants.xls","National Health Survey 2007–08  Second release")</f>
        <v>National Health Survey 2007–08  Second release</v>
      </c>
      <c r="B145" s="9" t="s">
        <v>59</v>
      </c>
      <c r="C145" s="9" t="s">
        <v>28</v>
      </c>
      <c r="D145" s="9" t="s">
        <v>28</v>
      </c>
      <c r="E145" s="9" t="s">
        <v>28</v>
      </c>
      <c r="F145" s="9" t="s">
        <v>28</v>
      </c>
      <c r="G145" s="9" t="s">
        <v>28</v>
      </c>
      <c r="H145" s="9" t="s">
        <v>28</v>
      </c>
      <c r="I145" s="9" t="s">
        <v>28</v>
      </c>
      <c r="J145" s="9" t="s">
        <v>28</v>
      </c>
      <c r="K145" s="9" t="s">
        <v>28</v>
      </c>
      <c r="L145" s="9" t="s">
        <v>28</v>
      </c>
      <c r="M145" s="9" t="s">
        <v>28</v>
      </c>
      <c r="N145" s="9" t="s">
        <v>28</v>
      </c>
      <c r="O145" s="9" t="s">
        <v>59</v>
      </c>
      <c r="P145" s="9" t="s">
        <v>28</v>
      </c>
      <c r="Q145" s="9" t="s">
        <v>59</v>
      </c>
      <c r="R145" s="9" t="s">
        <v>28</v>
      </c>
      <c r="S145" s="9" t="s">
        <v>28</v>
      </c>
      <c r="T145" s="9" t="s">
        <v>28</v>
      </c>
      <c r="U145" s="9" t="s">
        <v>28</v>
      </c>
      <c r="V145" s="9" t="s">
        <v>28</v>
      </c>
      <c r="W145" s="9" t="s">
        <v>28</v>
      </c>
      <c r="X145" s="9" t="s">
        <v>28</v>
      </c>
      <c r="Y145" s="9" t="s">
        <v>28</v>
      </c>
      <c r="Z145" s="9" t="s">
        <v>28</v>
      </c>
      <c r="AA145" s="9" t="s">
        <v>59</v>
      </c>
      <c r="AB145" s="9" t="s">
        <v>28</v>
      </c>
      <c r="AC145" s="9" t="s">
        <v>28</v>
      </c>
      <c r="AD145" s="9" t="s">
        <v>28</v>
      </c>
    </row>
    <row r="146" spans="1:30" x14ac:dyDescent="0.2">
      <c r="A146" s="11" t="str">
        <f>HYPERLINK("http://www.abs.gov.au/ausstats/subscriber.nsf/LookupAttach/3415.0Data+Cubes-29.11.11320/$File/34150DS0060_2007-08_NHS_Migrants.xls","National Health Survey 2007–08 First release")</f>
        <v>National Health Survey 2007–08 First release</v>
      </c>
      <c r="B146" s="9" t="s">
        <v>59</v>
      </c>
      <c r="C146" s="9" t="s">
        <v>28</v>
      </c>
      <c r="D146" s="9" t="s">
        <v>28</v>
      </c>
      <c r="E146" s="9" t="s">
        <v>28</v>
      </c>
      <c r="F146" s="9" t="s">
        <v>28</v>
      </c>
      <c r="G146" s="9" t="s">
        <v>28</v>
      </c>
      <c r="H146" s="9" t="s">
        <v>28</v>
      </c>
      <c r="I146" s="9" t="s">
        <v>59</v>
      </c>
      <c r="J146" s="9" t="s">
        <v>28</v>
      </c>
      <c r="K146" s="9" t="s">
        <v>28</v>
      </c>
      <c r="L146" s="9" t="s">
        <v>59</v>
      </c>
      <c r="M146" s="9" t="s">
        <v>28</v>
      </c>
      <c r="N146" s="9" t="s">
        <v>28</v>
      </c>
      <c r="O146" s="9" t="s">
        <v>59</v>
      </c>
      <c r="P146" s="9" t="s">
        <v>28</v>
      </c>
      <c r="Q146" s="9" t="s">
        <v>59</v>
      </c>
      <c r="R146" s="9" t="s">
        <v>28</v>
      </c>
      <c r="S146" s="9" t="s">
        <v>28</v>
      </c>
      <c r="T146" s="9" t="s">
        <v>28</v>
      </c>
      <c r="U146" s="9" t="s">
        <v>28</v>
      </c>
      <c r="V146" s="9" t="s">
        <v>28</v>
      </c>
      <c r="W146" s="9" t="s">
        <v>28</v>
      </c>
      <c r="X146" s="9" t="s">
        <v>28</v>
      </c>
      <c r="Y146" s="9" t="s">
        <v>28</v>
      </c>
      <c r="Z146" s="9" t="s">
        <v>28</v>
      </c>
      <c r="AA146" s="9" t="s">
        <v>59</v>
      </c>
      <c r="AB146" s="9" t="s">
        <v>59</v>
      </c>
      <c r="AC146" s="9" t="s">
        <v>59</v>
      </c>
      <c r="AD146" s="9" t="s">
        <v>59</v>
      </c>
    </row>
    <row r="147" spans="1:30" x14ac:dyDescent="0.2">
      <c r="A147" s="11" t="str">
        <f>HYPERLINK("http://www.abs.gov.au/ausstats/subscriber.nsf/LookupAttach/3415.0Data+Cubes-29.06.1145/$File/34150DS0032_2004_05_NHS_second release_Migrants.xls","National Health Survey 2004–05 Second release")</f>
        <v>National Health Survey 2004–05 Second release</v>
      </c>
      <c r="B147" s="9" t="s">
        <v>59</v>
      </c>
      <c r="C147" s="9" t="s">
        <v>28</v>
      </c>
      <c r="D147" s="9" t="s">
        <v>28</v>
      </c>
      <c r="E147" s="9" t="s">
        <v>28</v>
      </c>
      <c r="F147" s="9" t="s">
        <v>28</v>
      </c>
      <c r="G147" s="9" t="s">
        <v>28</v>
      </c>
      <c r="H147" s="9" t="s">
        <v>28</v>
      </c>
      <c r="I147" s="9" t="s">
        <v>28</v>
      </c>
      <c r="J147" s="9" t="s">
        <v>28</v>
      </c>
      <c r="K147" s="9" t="s">
        <v>28</v>
      </c>
      <c r="L147" s="9" t="s">
        <v>28</v>
      </c>
      <c r="M147" s="9" t="s">
        <v>28</v>
      </c>
      <c r="N147" s="9" t="s">
        <v>28</v>
      </c>
      <c r="O147" s="9" t="s">
        <v>59</v>
      </c>
      <c r="P147" s="9" t="s">
        <v>28</v>
      </c>
      <c r="Q147" s="9" t="s">
        <v>59</v>
      </c>
      <c r="R147" s="9" t="s">
        <v>28</v>
      </c>
      <c r="S147" s="9" t="s">
        <v>28</v>
      </c>
      <c r="T147" s="9" t="s">
        <v>28</v>
      </c>
      <c r="U147" s="9" t="s">
        <v>28</v>
      </c>
      <c r="V147" s="9" t="s">
        <v>28</v>
      </c>
      <c r="W147" s="9" t="s">
        <v>28</v>
      </c>
      <c r="X147" s="9" t="s">
        <v>28</v>
      </c>
      <c r="Y147" s="9" t="s">
        <v>28</v>
      </c>
      <c r="Z147" s="9" t="s">
        <v>28</v>
      </c>
      <c r="AA147" s="9" t="s">
        <v>59</v>
      </c>
      <c r="AB147" s="9" t="s">
        <v>28</v>
      </c>
      <c r="AC147" s="9" t="s">
        <v>28</v>
      </c>
      <c r="AD147" s="9" t="s">
        <v>28</v>
      </c>
    </row>
    <row r="148" spans="1:30" x14ac:dyDescent="0.2">
      <c r="A148" s="11" t="str">
        <f>HYPERLINK("http://www.abs.gov.au/ausstats/subscriber.nsf/LookupAttach/3415.0Data+Cubes-29.06.1146/$File/34150DS0013_2004-05_NHS_Migrants.xls","National Health Survey 2004–05 First release")</f>
        <v>National Health Survey 2004–05 First release</v>
      </c>
      <c r="B148" s="9" t="s">
        <v>59</v>
      </c>
      <c r="C148" s="9" t="s">
        <v>28</v>
      </c>
      <c r="D148" s="9" t="s">
        <v>28</v>
      </c>
      <c r="E148" s="9" t="s">
        <v>28</v>
      </c>
      <c r="F148" s="9" t="s">
        <v>28</v>
      </c>
      <c r="G148" s="9" t="s">
        <v>28</v>
      </c>
      <c r="H148" s="9" t="s">
        <v>28</v>
      </c>
      <c r="I148" s="9" t="s">
        <v>59</v>
      </c>
      <c r="J148" s="9" t="s">
        <v>28</v>
      </c>
      <c r="K148" s="9" t="s">
        <v>28</v>
      </c>
      <c r="L148" s="9" t="s">
        <v>59</v>
      </c>
      <c r="M148" s="9" t="s">
        <v>28</v>
      </c>
      <c r="N148" s="9" t="s">
        <v>28</v>
      </c>
      <c r="O148" s="9" t="s">
        <v>59</v>
      </c>
      <c r="P148" s="9" t="s">
        <v>28</v>
      </c>
      <c r="Q148" s="9" t="s">
        <v>59</v>
      </c>
      <c r="R148" s="9" t="s">
        <v>28</v>
      </c>
      <c r="S148" s="9" t="s">
        <v>28</v>
      </c>
      <c r="T148" s="9" t="s">
        <v>28</v>
      </c>
      <c r="U148" s="9" t="s">
        <v>28</v>
      </c>
      <c r="V148" s="9" t="s">
        <v>28</v>
      </c>
      <c r="W148" s="9" t="s">
        <v>28</v>
      </c>
      <c r="X148" s="9" t="s">
        <v>28</v>
      </c>
      <c r="Y148" s="9" t="s">
        <v>28</v>
      </c>
      <c r="Z148" s="9" t="s">
        <v>28</v>
      </c>
      <c r="AA148" s="9" t="s">
        <v>59</v>
      </c>
      <c r="AB148" s="9" t="s">
        <v>59</v>
      </c>
      <c r="AC148" s="9" t="s">
        <v>59</v>
      </c>
      <c r="AD148" s="9" t="s">
        <v>59</v>
      </c>
    </row>
    <row r="149" spans="1:30" x14ac:dyDescent="0.2">
      <c r="A149" s="11" t="str">
        <f>HYPERLINK("http://www.abs.gov.au/ausstats/subscriber.nsf/LookupAttach/3415.0Data+Cubes-29.06.1147/$File/34150DS0014_2005-06_MPHS_SportsParticipation_Migrants.xls","Participation in Sports and Physical Recreation 2005–06")</f>
        <v>Participation in Sports and Physical Recreation 2005–06</v>
      </c>
      <c r="B149" s="9" t="s">
        <v>59</v>
      </c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28</v>
      </c>
      <c r="I149" s="9" t="s">
        <v>28</v>
      </c>
      <c r="J149" s="9" t="s">
        <v>28</v>
      </c>
      <c r="K149" s="9" t="s">
        <v>28</v>
      </c>
      <c r="L149" s="9" t="s">
        <v>59</v>
      </c>
      <c r="M149" s="9" t="s">
        <v>28</v>
      </c>
      <c r="N149" s="9" t="s">
        <v>28</v>
      </c>
      <c r="O149" s="9" t="s">
        <v>28</v>
      </c>
      <c r="P149" s="9" t="s">
        <v>28</v>
      </c>
      <c r="Q149" s="9" t="s">
        <v>28</v>
      </c>
      <c r="R149" s="9" t="s">
        <v>28</v>
      </c>
      <c r="S149" s="9" t="s">
        <v>28</v>
      </c>
      <c r="T149" s="9" t="s">
        <v>28</v>
      </c>
      <c r="U149" s="9" t="s">
        <v>28</v>
      </c>
      <c r="V149" s="9" t="s">
        <v>28</v>
      </c>
      <c r="W149" s="9" t="s">
        <v>28</v>
      </c>
      <c r="X149" s="9" t="s">
        <v>28</v>
      </c>
      <c r="Y149" s="9" t="s">
        <v>28</v>
      </c>
      <c r="Z149" s="9" t="s">
        <v>28</v>
      </c>
      <c r="AA149" s="9" t="s">
        <v>59</v>
      </c>
      <c r="AB149" s="9" t="s">
        <v>59</v>
      </c>
      <c r="AC149" s="9" t="s">
        <v>59</v>
      </c>
      <c r="AD149" s="9" t="s">
        <v>59</v>
      </c>
    </row>
    <row r="150" spans="1:30" x14ac:dyDescent="0.2">
      <c r="A150" s="11" t="str">
        <f>HYPERLINK("http://www.abs.gov.au/ausstats/subscriber.nsf/LookupAttach/3418.0Data+Cubes-29.11.191/$File/34180DO0001_201617_1.xls","Personal Income of Migrants, Australia, 2016-17")</f>
        <v>Personal Income of Migrants, Australia, 2016-17</v>
      </c>
      <c r="B150" s="9" t="s">
        <v>59</v>
      </c>
      <c r="C150" s="9" t="s">
        <v>28</v>
      </c>
      <c r="D150" s="9" t="s">
        <v>28</v>
      </c>
      <c r="E150" s="9" t="s">
        <v>28</v>
      </c>
      <c r="F150" s="9" t="s">
        <v>28</v>
      </c>
      <c r="G150" s="9" t="s">
        <v>28</v>
      </c>
      <c r="H150" s="9" t="s">
        <v>28</v>
      </c>
      <c r="I150" s="9" t="s">
        <v>28</v>
      </c>
      <c r="J150" s="9" t="s">
        <v>59</v>
      </c>
      <c r="K150" s="9" t="s">
        <v>59</v>
      </c>
      <c r="L150" s="9" t="s">
        <v>59</v>
      </c>
      <c r="M150" s="9" t="s">
        <v>28</v>
      </c>
      <c r="N150" s="9" t="s">
        <v>59</v>
      </c>
      <c r="O150" s="9" t="s">
        <v>28</v>
      </c>
      <c r="P150" s="9" t="s">
        <v>28</v>
      </c>
      <c r="Q150" s="9" t="s">
        <v>28</v>
      </c>
      <c r="R150" s="9" t="s">
        <v>28</v>
      </c>
      <c r="S150" s="9" t="s">
        <v>28</v>
      </c>
      <c r="T150" s="9" t="s">
        <v>59</v>
      </c>
      <c r="U150" s="9" t="s">
        <v>59</v>
      </c>
      <c r="V150" s="9" t="s">
        <v>28</v>
      </c>
      <c r="W150" s="9" t="s">
        <v>28</v>
      </c>
      <c r="X150" s="9" t="s">
        <v>59</v>
      </c>
      <c r="Y150" s="9" t="s">
        <v>59</v>
      </c>
      <c r="Z150" s="9" t="s">
        <v>59</v>
      </c>
      <c r="AA150" s="9" t="s">
        <v>59</v>
      </c>
      <c r="AB150" s="9" t="s">
        <v>59</v>
      </c>
      <c r="AC150" s="9" t="s">
        <v>59</v>
      </c>
      <c r="AD150" s="9" t="s">
        <v>59</v>
      </c>
    </row>
    <row r="151" spans="1:30" x14ac:dyDescent="0.2">
      <c r="A151" s="11" t="str">
        <f>HYPERLINK("http://www.abs.gov.au/ausstats/subscriber.nsf/LookupAttach/3418.0Data+Cubes-29.11.192/$File/34180DO0001_201516_1.xls","Personal Income of Migrants, Australia, 2015-16")</f>
        <v>Personal Income of Migrants, Australia, 2015-16</v>
      </c>
      <c r="B151" s="9" t="s">
        <v>59</v>
      </c>
      <c r="C151" s="9" t="s">
        <v>28</v>
      </c>
      <c r="D151" s="9" t="s">
        <v>28</v>
      </c>
      <c r="E151" s="9" t="s">
        <v>28</v>
      </c>
      <c r="F151" s="9" t="s">
        <v>28</v>
      </c>
      <c r="G151" s="9" t="s">
        <v>28</v>
      </c>
      <c r="H151" s="9" t="s">
        <v>28</v>
      </c>
      <c r="I151" s="9" t="s">
        <v>28</v>
      </c>
      <c r="J151" s="9" t="s">
        <v>59</v>
      </c>
      <c r="K151" s="9" t="s">
        <v>59</v>
      </c>
      <c r="L151" s="9" t="s">
        <v>59</v>
      </c>
      <c r="M151" s="9" t="s">
        <v>28</v>
      </c>
      <c r="N151" s="9" t="s">
        <v>59</v>
      </c>
      <c r="O151" s="9" t="s">
        <v>28</v>
      </c>
      <c r="P151" s="9" t="s">
        <v>28</v>
      </c>
      <c r="Q151" s="9" t="s">
        <v>28</v>
      </c>
      <c r="R151" s="9" t="s">
        <v>28</v>
      </c>
      <c r="S151" s="9" t="s">
        <v>28</v>
      </c>
      <c r="T151" s="9" t="s">
        <v>59</v>
      </c>
      <c r="U151" s="9" t="s">
        <v>59</v>
      </c>
      <c r="V151" s="9" t="s">
        <v>28</v>
      </c>
      <c r="W151" s="9" t="s">
        <v>28</v>
      </c>
      <c r="X151" s="9" t="s">
        <v>59</v>
      </c>
      <c r="Y151" s="9" t="s">
        <v>59</v>
      </c>
      <c r="Z151" s="9" t="s">
        <v>59</v>
      </c>
      <c r="AA151" s="9" t="s">
        <v>59</v>
      </c>
      <c r="AB151" s="9" t="s">
        <v>59</v>
      </c>
      <c r="AC151" s="9" t="s">
        <v>59</v>
      </c>
      <c r="AD151" s="9" t="s">
        <v>59</v>
      </c>
    </row>
    <row r="152" spans="1:30" x14ac:dyDescent="0.2">
      <c r="A152" s="11" t="str">
        <f>HYPERLINK("http://www.abs.gov.au/ausstats/subscriber.nsf/LookupAttach/3418.0Data+Cubes-29.11.193/$File/34180DO0001_201415_1.xls","Personal Income of Migrants, Australia, 2014-15")</f>
        <v>Personal Income of Migrants, Australia, 2014-15</v>
      </c>
      <c r="B152" s="9" t="s">
        <v>59</v>
      </c>
      <c r="C152" s="9" t="s">
        <v>28</v>
      </c>
      <c r="D152" s="9" t="s">
        <v>28</v>
      </c>
      <c r="E152" s="9" t="s">
        <v>28</v>
      </c>
      <c r="F152" s="9" t="s">
        <v>28</v>
      </c>
      <c r="G152" s="9" t="s">
        <v>28</v>
      </c>
      <c r="H152" s="9" t="s">
        <v>28</v>
      </c>
      <c r="I152" s="9" t="s">
        <v>28</v>
      </c>
      <c r="J152" s="9" t="s">
        <v>59</v>
      </c>
      <c r="K152" s="9" t="s">
        <v>59</v>
      </c>
      <c r="L152" s="9" t="s">
        <v>59</v>
      </c>
      <c r="M152" s="9" t="s">
        <v>28</v>
      </c>
      <c r="N152" s="9" t="s">
        <v>59</v>
      </c>
      <c r="O152" s="9" t="s">
        <v>28</v>
      </c>
      <c r="P152" s="9" t="s">
        <v>28</v>
      </c>
      <c r="Q152" s="9" t="s">
        <v>28</v>
      </c>
      <c r="R152" s="9" t="s">
        <v>28</v>
      </c>
      <c r="S152" s="9" t="s">
        <v>28</v>
      </c>
      <c r="T152" s="9" t="s">
        <v>59</v>
      </c>
      <c r="U152" s="9" t="s">
        <v>59</v>
      </c>
      <c r="V152" s="9" t="s">
        <v>28</v>
      </c>
      <c r="W152" s="9" t="s">
        <v>28</v>
      </c>
      <c r="X152" s="9" t="s">
        <v>59</v>
      </c>
      <c r="Y152" s="9" t="s">
        <v>59</v>
      </c>
      <c r="Z152" s="9" t="s">
        <v>59</v>
      </c>
      <c r="AA152" s="9" t="s">
        <v>59</v>
      </c>
      <c r="AB152" s="9" t="s">
        <v>59</v>
      </c>
      <c r="AC152" s="9" t="s">
        <v>59</v>
      </c>
      <c r="AD152" s="9" t="s">
        <v>59</v>
      </c>
    </row>
    <row r="153" spans="1:30" x14ac:dyDescent="0.2">
      <c r="A153" s="11" t="str">
        <f>HYPERLINK("http://www.abs.gov.au/ausstats/subscriber.nsf/LookupAttach/3418.0Data+Cubes-27.07.171/$File/34180Do0001_201314_1.xls","Personal Income of Migrants, Australia, 2013-14")</f>
        <v>Personal Income of Migrants, Australia, 2013-14</v>
      </c>
      <c r="B153" s="9" t="s">
        <v>59</v>
      </c>
      <c r="C153" s="9" t="s">
        <v>28</v>
      </c>
      <c r="D153" s="9" t="s">
        <v>28</v>
      </c>
      <c r="E153" s="9" t="s">
        <v>28</v>
      </c>
      <c r="F153" s="9" t="s">
        <v>28</v>
      </c>
      <c r="G153" s="9" t="s">
        <v>28</v>
      </c>
      <c r="H153" s="9" t="s">
        <v>28</v>
      </c>
      <c r="I153" s="9" t="s">
        <v>28</v>
      </c>
      <c r="J153" s="9" t="s">
        <v>59</v>
      </c>
      <c r="K153" s="9" t="s">
        <v>59</v>
      </c>
      <c r="L153" s="9" t="s">
        <v>59</v>
      </c>
      <c r="M153" s="9" t="s">
        <v>28</v>
      </c>
      <c r="N153" s="9" t="s">
        <v>59</v>
      </c>
      <c r="O153" s="9" t="s">
        <v>28</v>
      </c>
      <c r="P153" s="9" t="s">
        <v>28</v>
      </c>
      <c r="Q153" s="9" t="s">
        <v>28</v>
      </c>
      <c r="R153" s="9" t="s">
        <v>28</v>
      </c>
      <c r="S153" s="9" t="s">
        <v>28</v>
      </c>
      <c r="T153" s="9" t="s">
        <v>59</v>
      </c>
      <c r="U153" s="9" t="s">
        <v>59</v>
      </c>
      <c r="V153" s="9" t="s">
        <v>28</v>
      </c>
      <c r="W153" s="9" t="s">
        <v>28</v>
      </c>
      <c r="X153" s="9" t="s">
        <v>59</v>
      </c>
      <c r="Y153" s="9" t="s">
        <v>59</v>
      </c>
      <c r="Z153" s="9" t="s">
        <v>59</v>
      </c>
      <c r="AA153" s="9" t="s">
        <v>59</v>
      </c>
      <c r="AB153" s="9" t="s">
        <v>59</v>
      </c>
      <c r="AC153" s="9" t="s">
        <v>59</v>
      </c>
      <c r="AD153" s="9" t="s">
        <v>59</v>
      </c>
    </row>
    <row r="154" spans="1:30" x14ac:dyDescent="0.2">
      <c r="A154" s="11" t="str">
        <f>HYPERLINK("http://www.abs.gov.au/ausstats/subscriber.nsf/LookupAttach/3418.0Data+Cubes-27.10.161/$File/34180Do0001_201112_1.xlsx","Personal Income of Migrants, Australia, 2011-12")</f>
        <v>Personal Income of Migrants, Australia, 2011-12</v>
      </c>
      <c r="B154" s="9" t="s">
        <v>59</v>
      </c>
      <c r="C154" s="9" t="s">
        <v>28</v>
      </c>
      <c r="D154" s="9" t="s">
        <v>28</v>
      </c>
      <c r="E154" s="9" t="s">
        <v>28</v>
      </c>
      <c r="F154" s="9" t="s">
        <v>28</v>
      </c>
      <c r="G154" s="9" t="s">
        <v>28</v>
      </c>
      <c r="H154" s="9" t="s">
        <v>28</v>
      </c>
      <c r="I154" s="9" t="s">
        <v>28</v>
      </c>
      <c r="J154" s="9" t="s">
        <v>59</v>
      </c>
      <c r="K154" s="9" t="s">
        <v>59</v>
      </c>
      <c r="L154" s="9" t="s">
        <v>59</v>
      </c>
      <c r="M154" s="9" t="s">
        <v>28</v>
      </c>
      <c r="N154" s="9" t="s">
        <v>59</v>
      </c>
      <c r="O154" s="9" t="s">
        <v>28</v>
      </c>
      <c r="P154" s="9" t="s">
        <v>28</v>
      </c>
      <c r="Q154" s="9" t="s">
        <v>28</v>
      </c>
      <c r="R154" s="9" t="s">
        <v>28</v>
      </c>
      <c r="S154" s="9" t="s">
        <v>28</v>
      </c>
      <c r="T154" s="9" t="s">
        <v>59</v>
      </c>
      <c r="U154" s="9" t="s">
        <v>59</v>
      </c>
      <c r="V154" s="9" t="s">
        <v>28</v>
      </c>
      <c r="W154" s="9" t="s">
        <v>28</v>
      </c>
      <c r="X154" s="9" t="s">
        <v>59</v>
      </c>
      <c r="Y154" s="9" t="s">
        <v>59</v>
      </c>
      <c r="Z154" s="9" t="s">
        <v>59</v>
      </c>
      <c r="AA154" s="9" t="s">
        <v>59</v>
      </c>
      <c r="AB154" s="9" t="s">
        <v>59</v>
      </c>
      <c r="AC154" s="9" t="s">
        <v>59</v>
      </c>
      <c r="AD154" s="9" t="s">
        <v>59</v>
      </c>
    </row>
    <row r="155" spans="1:30" x14ac:dyDescent="0.2">
      <c r="A155" s="11" t="str">
        <f>HYPERLINK("http://www.abs.gov.au/ausstats/subscriber.nsf/LookupAttach/3418.0Data+Cubes-03.12.151/$File/34180Do0001_201011_1.xls","Personal Income of Migrants, Australia, Experimental, 2010-11")</f>
        <v>Personal Income of Migrants, Australia, Experimental, 2010-11</v>
      </c>
      <c r="B155" s="9" t="s">
        <v>59</v>
      </c>
      <c r="C155" s="9" t="s">
        <v>28</v>
      </c>
      <c r="D155" s="9" t="s">
        <v>28</v>
      </c>
      <c r="E155" s="9" t="s">
        <v>28</v>
      </c>
      <c r="F155" s="9" t="s">
        <v>28</v>
      </c>
      <c r="G155" s="9" t="s">
        <v>28</v>
      </c>
      <c r="H155" s="9" t="s">
        <v>28</v>
      </c>
      <c r="I155" s="9" t="s">
        <v>28</v>
      </c>
      <c r="J155" s="9" t="s">
        <v>59</v>
      </c>
      <c r="K155" s="9" t="s">
        <v>59</v>
      </c>
      <c r="L155" s="9" t="s">
        <v>59</v>
      </c>
      <c r="M155" s="9" t="s">
        <v>28</v>
      </c>
      <c r="N155" s="9" t="s">
        <v>59</v>
      </c>
      <c r="O155" s="9" t="s">
        <v>28</v>
      </c>
      <c r="P155" s="9" t="s">
        <v>28</v>
      </c>
      <c r="Q155" s="9" t="s">
        <v>28</v>
      </c>
      <c r="R155" s="9" t="s">
        <v>28</v>
      </c>
      <c r="S155" s="9" t="s">
        <v>28</v>
      </c>
      <c r="T155" s="9" t="s">
        <v>59</v>
      </c>
      <c r="U155" s="9" t="s">
        <v>59</v>
      </c>
      <c r="V155" s="9" t="s">
        <v>28</v>
      </c>
      <c r="W155" s="9" t="s">
        <v>28</v>
      </c>
      <c r="X155" s="9" t="s">
        <v>59</v>
      </c>
      <c r="Y155" s="9" t="s">
        <v>59</v>
      </c>
      <c r="Z155" s="9" t="s">
        <v>59</v>
      </c>
      <c r="AA155" s="9" t="s">
        <v>59</v>
      </c>
      <c r="AB155" s="9" t="s">
        <v>59</v>
      </c>
      <c r="AC155" s="9" t="s">
        <v>59</v>
      </c>
      <c r="AD155" s="9" t="s">
        <v>59</v>
      </c>
    </row>
    <row r="156" spans="1:30" x14ac:dyDescent="0.2">
      <c r="A156" s="11" t="str">
        <f>HYPERLINK("http://www.abs.gov.au/ausstats/subscriber.nsf/LookupAttach/3418.0Data+Cubes-04.09.152/$File/34180Do0001_200910_2.xls","Personal Income of Migrants, Australia, Experimental, 2009-10")</f>
        <v>Personal Income of Migrants, Australia, Experimental, 2009-10</v>
      </c>
      <c r="B156" s="9" t="s">
        <v>59</v>
      </c>
      <c r="C156" s="9" t="s">
        <v>28</v>
      </c>
      <c r="D156" s="9" t="s">
        <v>28</v>
      </c>
      <c r="E156" s="9" t="s">
        <v>28</v>
      </c>
      <c r="F156" s="9" t="s">
        <v>28</v>
      </c>
      <c r="G156" s="9" t="s">
        <v>28</v>
      </c>
      <c r="H156" s="9" t="s">
        <v>28</v>
      </c>
      <c r="I156" s="9" t="s">
        <v>28</v>
      </c>
      <c r="J156" s="9" t="s">
        <v>59</v>
      </c>
      <c r="K156" s="9" t="s">
        <v>59</v>
      </c>
      <c r="L156" s="9" t="s">
        <v>59</v>
      </c>
      <c r="M156" s="9" t="s">
        <v>28</v>
      </c>
      <c r="N156" s="9" t="s">
        <v>59</v>
      </c>
      <c r="O156" s="9" t="s">
        <v>28</v>
      </c>
      <c r="P156" s="9" t="s">
        <v>28</v>
      </c>
      <c r="Q156" s="9" t="s">
        <v>28</v>
      </c>
      <c r="R156" s="9" t="s">
        <v>28</v>
      </c>
      <c r="S156" s="9" t="s">
        <v>28</v>
      </c>
      <c r="T156" s="9" t="s">
        <v>59</v>
      </c>
      <c r="U156" s="9" t="s">
        <v>59</v>
      </c>
      <c r="V156" s="9" t="s">
        <v>28</v>
      </c>
      <c r="W156" s="9" t="s">
        <v>28</v>
      </c>
      <c r="X156" s="9" t="s">
        <v>59</v>
      </c>
      <c r="Y156" s="9" t="s">
        <v>59</v>
      </c>
      <c r="Z156" s="9" t="s">
        <v>59</v>
      </c>
      <c r="AA156" s="9" t="s">
        <v>59</v>
      </c>
      <c r="AB156" s="9" t="s">
        <v>59</v>
      </c>
      <c r="AC156" s="9" t="s">
        <v>59</v>
      </c>
      <c r="AD156" s="9" t="s">
        <v>59</v>
      </c>
    </row>
    <row r="157" spans="1:30" x14ac:dyDescent="0.2">
      <c r="A157" s="11" t="str">
        <f>HYPERLINK("http://www.abs.gov.au/ausstats/subscriber.nsf/LookupAttach/3415.0Data+Cubes-29.06.1148/$File/34150DS0015_2005_PSS_Migrants.xls","Personal Safety 2005")</f>
        <v>Personal Safety 2005</v>
      </c>
      <c r="B157" s="9" t="s">
        <v>59</v>
      </c>
      <c r="C157" s="9" t="s">
        <v>28</v>
      </c>
      <c r="D157" s="9" t="s">
        <v>28</v>
      </c>
      <c r="E157" s="9" t="s">
        <v>28</v>
      </c>
      <c r="F157" s="9" t="s">
        <v>28</v>
      </c>
      <c r="G157" s="9" t="s">
        <v>28</v>
      </c>
      <c r="H157" s="9" t="s">
        <v>28</v>
      </c>
      <c r="I157" s="9" t="s">
        <v>28</v>
      </c>
      <c r="J157" s="9" t="s">
        <v>28</v>
      </c>
      <c r="K157" s="9" t="s">
        <v>28</v>
      </c>
      <c r="L157" s="9" t="s">
        <v>59</v>
      </c>
      <c r="M157" s="9" t="s">
        <v>28</v>
      </c>
      <c r="N157" s="9" t="s">
        <v>28</v>
      </c>
      <c r="O157" s="9" t="s">
        <v>59</v>
      </c>
      <c r="P157" s="9" t="s">
        <v>28</v>
      </c>
      <c r="Q157" s="9" t="s">
        <v>28</v>
      </c>
      <c r="R157" s="9" t="s">
        <v>28</v>
      </c>
      <c r="S157" s="9" t="s">
        <v>28</v>
      </c>
      <c r="T157" s="9" t="s">
        <v>28</v>
      </c>
      <c r="U157" s="9" t="s">
        <v>28</v>
      </c>
      <c r="V157" s="9" t="s">
        <v>28</v>
      </c>
      <c r="W157" s="9" t="s">
        <v>28</v>
      </c>
      <c r="X157" s="9" t="s">
        <v>28</v>
      </c>
      <c r="Y157" s="9" t="s">
        <v>28</v>
      </c>
      <c r="Z157" s="9" t="s">
        <v>28</v>
      </c>
      <c r="AA157" s="9" t="s">
        <v>59</v>
      </c>
      <c r="AB157" s="9" t="s">
        <v>28</v>
      </c>
      <c r="AC157" s="9" t="s">
        <v>59</v>
      </c>
      <c r="AD157" s="9" t="s">
        <v>28</v>
      </c>
    </row>
    <row r="158" spans="1:30" x14ac:dyDescent="0.2">
      <c r="A158" s="11" t="str">
        <f>HYPERLINK("http://www.abs.gov.au/ausstats/subscriber.nsf/LookupAttach/3415.0Data+Cubes-26.07.12350/$File/34150DS0068_2011_PNILF_Migrants.xls","Persons Not in the Labour Force 2011")</f>
        <v>Persons Not in the Labour Force 2011</v>
      </c>
      <c r="B158" s="9" t="s">
        <v>59</v>
      </c>
      <c r="C158" s="9" t="s">
        <v>28</v>
      </c>
      <c r="D158" s="9" t="s">
        <v>28</v>
      </c>
      <c r="E158" s="9" t="s">
        <v>28</v>
      </c>
      <c r="F158" s="9" t="s">
        <v>28</v>
      </c>
      <c r="G158" s="9" t="s">
        <v>28</v>
      </c>
      <c r="H158" s="9" t="s">
        <v>28</v>
      </c>
      <c r="I158" s="9" t="s">
        <v>28</v>
      </c>
      <c r="J158" s="9" t="s">
        <v>28</v>
      </c>
      <c r="K158" s="9" t="s">
        <v>28</v>
      </c>
      <c r="L158" s="9" t="s">
        <v>59</v>
      </c>
      <c r="M158" s="9" t="s">
        <v>28</v>
      </c>
      <c r="N158" s="9" t="s">
        <v>28</v>
      </c>
      <c r="O158" s="9" t="s">
        <v>28</v>
      </c>
      <c r="P158" s="9" t="s">
        <v>28</v>
      </c>
      <c r="Q158" s="9" t="s">
        <v>28</v>
      </c>
      <c r="R158" s="9" t="s">
        <v>28</v>
      </c>
      <c r="S158" s="9" t="s">
        <v>28</v>
      </c>
      <c r="T158" s="9" t="s">
        <v>28</v>
      </c>
      <c r="U158" s="9" t="s">
        <v>28</v>
      </c>
      <c r="V158" s="9" t="s">
        <v>28</v>
      </c>
      <c r="W158" s="9" t="s">
        <v>28</v>
      </c>
      <c r="X158" s="9" t="s">
        <v>28</v>
      </c>
      <c r="Y158" s="9" t="s">
        <v>28</v>
      </c>
      <c r="Z158" s="9" t="s">
        <v>28</v>
      </c>
      <c r="AA158" s="9" t="s">
        <v>59</v>
      </c>
      <c r="AB158" s="9" t="s">
        <v>28</v>
      </c>
      <c r="AC158" s="9" t="s">
        <v>59</v>
      </c>
      <c r="AD158" s="9" t="s">
        <v>28</v>
      </c>
    </row>
    <row r="159" spans="1:30" x14ac:dyDescent="0.2">
      <c r="A159" s="11" t="str">
        <f>HYPERLINK("http://www.abs.gov.au/ausstats/subscriber.nsf/LookupAttach/3415.0Data+Cubes-29.06.1149/$File/34150DS0033_2007_PNILF_Migrants.xls","Persons Not in the Labour Force 2007")</f>
        <v>Persons Not in the Labour Force 2007</v>
      </c>
      <c r="B159" s="9" t="s">
        <v>59</v>
      </c>
      <c r="C159" s="9" t="s">
        <v>28</v>
      </c>
      <c r="D159" s="9" t="s">
        <v>28</v>
      </c>
      <c r="E159" s="9" t="s">
        <v>28</v>
      </c>
      <c r="F159" s="9" t="s">
        <v>28</v>
      </c>
      <c r="G159" s="9" t="s">
        <v>28</v>
      </c>
      <c r="H159" s="9" t="s">
        <v>28</v>
      </c>
      <c r="I159" s="9" t="s">
        <v>28</v>
      </c>
      <c r="J159" s="9" t="s">
        <v>28</v>
      </c>
      <c r="K159" s="9" t="s">
        <v>28</v>
      </c>
      <c r="L159" s="9" t="s">
        <v>59</v>
      </c>
      <c r="M159" s="9" t="s">
        <v>28</v>
      </c>
      <c r="N159" s="9" t="s">
        <v>28</v>
      </c>
      <c r="O159" s="9" t="s">
        <v>28</v>
      </c>
      <c r="P159" s="9" t="s">
        <v>28</v>
      </c>
      <c r="Q159" s="9" t="s">
        <v>28</v>
      </c>
      <c r="R159" s="9" t="s">
        <v>28</v>
      </c>
      <c r="S159" s="9" t="s">
        <v>28</v>
      </c>
      <c r="T159" s="9" t="s">
        <v>28</v>
      </c>
      <c r="U159" s="9" t="s">
        <v>28</v>
      </c>
      <c r="V159" s="9" t="s">
        <v>28</v>
      </c>
      <c r="W159" s="9" t="s">
        <v>28</v>
      </c>
      <c r="X159" s="9" t="s">
        <v>28</v>
      </c>
      <c r="Y159" s="9" t="s">
        <v>28</v>
      </c>
      <c r="Z159" s="9" t="s">
        <v>28</v>
      </c>
      <c r="AA159" s="9" t="s">
        <v>59</v>
      </c>
      <c r="AB159" s="9" t="s">
        <v>28</v>
      </c>
      <c r="AC159" s="9" t="s">
        <v>59</v>
      </c>
      <c r="AD159" s="9" t="s">
        <v>28</v>
      </c>
    </row>
    <row r="160" spans="1:30" x14ac:dyDescent="0.2">
      <c r="A160" s="11" t="str">
        <f>HYPERLINK("http://www.abs.gov.au/ausstats/subscriber.nsf/LookupAttach/4235.0Data+Cubes-22.06.164/$File/42350Do004_2015.xls","Qualifications and Work 2015")</f>
        <v>Qualifications and Work 2015</v>
      </c>
      <c r="B160" s="9" t="s">
        <v>59</v>
      </c>
      <c r="C160" s="9" t="s">
        <v>28</v>
      </c>
      <c r="D160" s="9" t="s">
        <v>28</v>
      </c>
      <c r="E160" s="9" t="s">
        <v>28</v>
      </c>
      <c r="F160" s="9" t="s">
        <v>28</v>
      </c>
      <c r="G160" s="9" t="s">
        <v>28</v>
      </c>
      <c r="H160" s="9" t="s">
        <v>28</v>
      </c>
      <c r="I160" s="9" t="s">
        <v>28</v>
      </c>
      <c r="J160" s="9" t="s">
        <v>28</v>
      </c>
      <c r="K160" s="9" t="s">
        <v>28</v>
      </c>
      <c r="L160" s="9" t="s">
        <v>59</v>
      </c>
      <c r="M160" s="9" t="s">
        <v>59</v>
      </c>
      <c r="N160" s="9" t="s">
        <v>59</v>
      </c>
      <c r="O160" s="9" t="s">
        <v>59</v>
      </c>
      <c r="P160" s="9" t="s">
        <v>59</v>
      </c>
      <c r="Q160" s="9" t="s">
        <v>59</v>
      </c>
      <c r="R160" s="9" t="s">
        <v>59</v>
      </c>
      <c r="S160" s="9" t="s">
        <v>59</v>
      </c>
      <c r="T160" s="9" t="s">
        <v>59</v>
      </c>
      <c r="U160" s="9" t="s">
        <v>59</v>
      </c>
      <c r="V160" s="9" t="s">
        <v>28</v>
      </c>
      <c r="W160" s="9" t="s">
        <v>28</v>
      </c>
      <c r="X160" s="9" t="s">
        <v>59</v>
      </c>
      <c r="Y160" s="9" t="s">
        <v>28</v>
      </c>
      <c r="Z160" s="9" t="s">
        <v>28</v>
      </c>
      <c r="AA160" s="9" t="s">
        <v>59</v>
      </c>
      <c r="AB160" s="9" t="s">
        <v>59</v>
      </c>
      <c r="AC160" s="9" t="s">
        <v>59</v>
      </c>
      <c r="AD160" s="9" t="s">
        <v>59</v>
      </c>
    </row>
    <row r="161" spans="1:30" x14ac:dyDescent="0.2">
      <c r="A161" s="11" t="str">
        <f>HYPERLINK("http://www.abs.gov.au/ausstats/subscriber.nsf/LookupAttach/3415.0Data+Cubes-29.06.1150/$File/34150DS0053_2006_SDB_SLCD_linked data_Experimental_estimates_Migrants.xls","Settlement Database_Census linked data Experimental estimates 2006")</f>
        <v>Settlement Database_Census linked data Experimental estimates 2006</v>
      </c>
      <c r="B161" s="9" t="s">
        <v>28</v>
      </c>
      <c r="C161" s="9" t="s">
        <v>28</v>
      </c>
      <c r="D161" s="9" t="s">
        <v>28</v>
      </c>
      <c r="E161" s="9" t="s">
        <v>28</v>
      </c>
      <c r="F161" s="9" t="s">
        <v>28</v>
      </c>
      <c r="G161" s="9" t="s">
        <v>28</v>
      </c>
      <c r="H161" s="9" t="s">
        <v>28</v>
      </c>
      <c r="I161" s="9" t="s">
        <v>28</v>
      </c>
      <c r="J161" s="9" t="s">
        <v>59</v>
      </c>
      <c r="K161" s="9" t="s">
        <v>28</v>
      </c>
      <c r="L161" s="9" t="s">
        <v>28</v>
      </c>
      <c r="M161" s="9" t="s">
        <v>28</v>
      </c>
      <c r="N161" s="9" t="s">
        <v>28</v>
      </c>
      <c r="O161" s="9" t="s">
        <v>59</v>
      </c>
      <c r="P161" s="9" t="s">
        <v>28</v>
      </c>
      <c r="Q161" s="9" t="s">
        <v>28</v>
      </c>
      <c r="R161" s="9" t="s">
        <v>28</v>
      </c>
      <c r="S161" s="9" t="s">
        <v>28</v>
      </c>
      <c r="T161" s="9" t="s">
        <v>59</v>
      </c>
      <c r="U161" s="9" t="s">
        <v>28</v>
      </c>
      <c r="V161" s="9" t="s">
        <v>28</v>
      </c>
      <c r="W161" s="9" t="s">
        <v>28</v>
      </c>
      <c r="X161" s="9" t="s">
        <v>59</v>
      </c>
      <c r="Y161" s="9" t="s">
        <v>59</v>
      </c>
      <c r="Z161" s="9" t="s">
        <v>28</v>
      </c>
      <c r="AA161" s="9" t="s">
        <v>59</v>
      </c>
      <c r="AB161" s="9" t="s">
        <v>59</v>
      </c>
      <c r="AC161" s="9" t="s">
        <v>59</v>
      </c>
      <c r="AD161" s="9" t="s">
        <v>59</v>
      </c>
    </row>
    <row r="162" spans="1:30" x14ac:dyDescent="0.2">
      <c r="A162" s="11" t="str">
        <f>HYPERLINK("http://www.abs.gov.au/ausstats/subscriber.nsf/LookupAttach/3415.0Data+Cubes-29.06.1151/$File/34150DS0016_2005-06_MPHS_SportsAttendance_Migrants.xls","Sports Attendance 2005–06")</f>
        <v>Sports Attendance 2005–06</v>
      </c>
      <c r="B162" s="9" t="s">
        <v>59</v>
      </c>
      <c r="C162" s="9" t="s">
        <v>28</v>
      </c>
      <c r="D162" s="9" t="s">
        <v>28</v>
      </c>
      <c r="E162" s="9" t="s">
        <v>28</v>
      </c>
      <c r="F162" s="9" t="s">
        <v>28</v>
      </c>
      <c r="G162" s="9" t="s">
        <v>28</v>
      </c>
      <c r="H162" s="9" t="s">
        <v>28</v>
      </c>
      <c r="I162" s="9" t="s">
        <v>28</v>
      </c>
      <c r="J162" s="9" t="s">
        <v>28</v>
      </c>
      <c r="K162" s="9" t="s">
        <v>28</v>
      </c>
      <c r="L162" s="9" t="s">
        <v>59</v>
      </c>
      <c r="M162" s="9" t="s">
        <v>28</v>
      </c>
      <c r="N162" s="9" t="s">
        <v>28</v>
      </c>
      <c r="O162" s="9" t="s">
        <v>28</v>
      </c>
      <c r="P162" s="9" t="s">
        <v>28</v>
      </c>
      <c r="Q162" s="9" t="s">
        <v>28</v>
      </c>
      <c r="R162" s="9" t="s">
        <v>28</v>
      </c>
      <c r="S162" s="9" t="s">
        <v>28</v>
      </c>
      <c r="T162" s="9" t="s">
        <v>28</v>
      </c>
      <c r="U162" s="9" t="s">
        <v>28</v>
      </c>
      <c r="V162" s="9" t="s">
        <v>28</v>
      </c>
      <c r="W162" s="9" t="s">
        <v>28</v>
      </c>
      <c r="X162" s="9" t="s">
        <v>28</v>
      </c>
      <c r="Y162" s="9" t="s">
        <v>28</v>
      </c>
      <c r="Z162" s="9" t="s">
        <v>28</v>
      </c>
      <c r="AA162" s="9" t="s">
        <v>59</v>
      </c>
      <c r="AB162" s="9" t="s">
        <v>59</v>
      </c>
      <c r="AC162" s="9" t="s">
        <v>59</v>
      </c>
      <c r="AD162" s="9" t="s">
        <v>59</v>
      </c>
    </row>
    <row r="163" spans="1:30" x14ac:dyDescent="0.2">
      <c r="A163" s="11" t="str">
        <f>HYPERLINK("http://www.abs.gov.au/ausstats/subscriber.nsf/LookupAttach/3415.0Data+Cubes-26.07.12390/$File/34150DS0070_2011_UEW_Migrants.xls","Underemployed Workers 2011")</f>
        <v>Underemployed Workers 2011</v>
      </c>
      <c r="B163" s="9" t="s">
        <v>59</v>
      </c>
      <c r="C163" s="9" t="s">
        <v>28</v>
      </c>
      <c r="D163" s="9" t="s">
        <v>28</v>
      </c>
      <c r="E163" s="9" t="s">
        <v>28</v>
      </c>
      <c r="F163" s="9" t="s">
        <v>28</v>
      </c>
      <c r="G163" s="9" t="s">
        <v>28</v>
      </c>
      <c r="H163" s="9" t="s">
        <v>28</v>
      </c>
      <c r="I163" s="9" t="s">
        <v>28</v>
      </c>
      <c r="J163" s="9" t="s">
        <v>28</v>
      </c>
      <c r="K163" s="9" t="s">
        <v>28</v>
      </c>
      <c r="L163" s="9" t="s">
        <v>59</v>
      </c>
      <c r="M163" s="9" t="s">
        <v>28</v>
      </c>
      <c r="N163" s="9" t="s">
        <v>28</v>
      </c>
      <c r="O163" s="9" t="s">
        <v>28</v>
      </c>
      <c r="P163" s="9" t="s">
        <v>28</v>
      </c>
      <c r="Q163" s="9" t="s">
        <v>28</v>
      </c>
      <c r="R163" s="9" t="s">
        <v>28</v>
      </c>
      <c r="S163" s="9" t="s">
        <v>28</v>
      </c>
      <c r="T163" s="9" t="s">
        <v>28</v>
      </c>
      <c r="U163" s="9" t="s">
        <v>28</v>
      </c>
      <c r="V163" s="9" t="s">
        <v>28</v>
      </c>
      <c r="W163" s="9" t="s">
        <v>28</v>
      </c>
      <c r="X163" s="9" t="s">
        <v>28</v>
      </c>
      <c r="Y163" s="9" t="s">
        <v>28</v>
      </c>
      <c r="Z163" s="9" t="s">
        <v>28</v>
      </c>
      <c r="AA163" s="9" t="s">
        <v>59</v>
      </c>
      <c r="AB163" s="9" t="s">
        <v>28</v>
      </c>
      <c r="AC163" s="9" t="s">
        <v>59</v>
      </c>
      <c r="AD163" s="9" t="s">
        <v>28</v>
      </c>
    </row>
    <row r="164" spans="1:30" x14ac:dyDescent="0.2">
      <c r="A164" s="11" t="str">
        <f>HYPERLINK("http://www.abs.gov.au/ausstats/subscriber.nsf/LookupAttach/3415.0Data+Cubes-29.06.1152/$File/34150DS0036_2007_UEW_Migrants.xls","Underemployed Workers 2007")</f>
        <v>Underemployed Workers 2007</v>
      </c>
      <c r="B164" s="9" t="s">
        <v>59</v>
      </c>
      <c r="C164" s="9" t="s">
        <v>28</v>
      </c>
      <c r="D164" s="9" t="s">
        <v>28</v>
      </c>
      <c r="E164" s="9" t="s">
        <v>28</v>
      </c>
      <c r="F164" s="9" t="s">
        <v>28</v>
      </c>
      <c r="G164" s="9" t="s">
        <v>28</v>
      </c>
      <c r="H164" s="9" t="s">
        <v>28</v>
      </c>
      <c r="I164" s="9" t="s">
        <v>28</v>
      </c>
      <c r="J164" s="9" t="s">
        <v>28</v>
      </c>
      <c r="K164" s="9" t="s">
        <v>28</v>
      </c>
      <c r="L164" s="9" t="s">
        <v>59</v>
      </c>
      <c r="M164" s="9" t="s">
        <v>28</v>
      </c>
      <c r="N164" s="9" t="s">
        <v>28</v>
      </c>
      <c r="O164" s="9" t="s">
        <v>28</v>
      </c>
      <c r="P164" s="9" t="s">
        <v>28</v>
      </c>
      <c r="Q164" s="9" t="s">
        <v>28</v>
      </c>
      <c r="R164" s="9" t="s">
        <v>28</v>
      </c>
      <c r="S164" s="9" t="s">
        <v>28</v>
      </c>
      <c r="T164" s="9" t="s">
        <v>28</v>
      </c>
      <c r="U164" s="9" t="s">
        <v>28</v>
      </c>
      <c r="V164" s="9" t="s">
        <v>28</v>
      </c>
      <c r="W164" s="9" t="s">
        <v>28</v>
      </c>
      <c r="X164" s="9" t="s">
        <v>28</v>
      </c>
      <c r="Y164" s="9" t="s">
        <v>28</v>
      </c>
      <c r="Z164" s="9" t="s">
        <v>28</v>
      </c>
      <c r="AA164" s="9" t="s">
        <v>59</v>
      </c>
      <c r="AB164" s="9" t="s">
        <v>28</v>
      </c>
      <c r="AC164" s="9" t="s">
        <v>59</v>
      </c>
      <c r="AD164" s="9" t="s">
        <v>28</v>
      </c>
    </row>
    <row r="165" spans="1:30" x14ac:dyDescent="0.2">
      <c r="A165" s="11" t="str">
        <f>HYPERLINK("http://www.abs.gov.au/ausstats/subscriber.nsf/LookupAttach/3415.0Data+Cubes-29.06.1153/$File/34150DS0037_2006_Volunteers_Migrants.xls","Voluntary Work 2006")</f>
        <v>Voluntary Work 2006</v>
      </c>
      <c r="B165" s="9" t="s">
        <v>59</v>
      </c>
      <c r="C165" s="9" t="s">
        <v>28</v>
      </c>
      <c r="D165" s="9" t="s">
        <v>28</v>
      </c>
      <c r="E165" s="9" t="s">
        <v>28</v>
      </c>
      <c r="F165" s="9" t="s">
        <v>28</v>
      </c>
      <c r="G165" s="9" t="s">
        <v>28</v>
      </c>
      <c r="H165" s="9" t="s">
        <v>28</v>
      </c>
      <c r="I165" s="9" t="s">
        <v>28</v>
      </c>
      <c r="J165" s="9" t="s">
        <v>28</v>
      </c>
      <c r="K165" s="9" t="s">
        <v>28</v>
      </c>
      <c r="L165" s="9" t="s">
        <v>59</v>
      </c>
      <c r="M165" s="9" t="s">
        <v>28</v>
      </c>
      <c r="N165" s="9" t="s">
        <v>28</v>
      </c>
      <c r="O165" s="9" t="s">
        <v>59</v>
      </c>
      <c r="P165" s="9" t="s">
        <v>28</v>
      </c>
      <c r="Q165" s="9" t="s">
        <v>28</v>
      </c>
      <c r="R165" s="9" t="s">
        <v>28</v>
      </c>
      <c r="S165" s="9" t="s">
        <v>28</v>
      </c>
      <c r="T165" s="9" t="s">
        <v>28</v>
      </c>
      <c r="U165" s="9" t="s">
        <v>28</v>
      </c>
      <c r="V165" s="9" t="s">
        <v>28</v>
      </c>
      <c r="W165" s="9" t="s">
        <v>28</v>
      </c>
      <c r="X165" s="9" t="s">
        <v>28</v>
      </c>
      <c r="Y165" s="9" t="s">
        <v>28</v>
      </c>
      <c r="Z165" s="9" t="s">
        <v>28</v>
      </c>
      <c r="AA165" s="9" t="s">
        <v>59</v>
      </c>
      <c r="AB165" s="9" t="s">
        <v>59</v>
      </c>
      <c r="AC165" s="9" t="s">
        <v>59</v>
      </c>
      <c r="AD165" s="9" t="s">
        <v>59</v>
      </c>
    </row>
    <row r="166" spans="1:30" x14ac:dyDescent="0.2">
      <c r="A166" s="11" t="str">
        <f>HYPERLINK("http://www.abs.gov.au/ausstats/subscriber.nsf/LookupAttach/3415.0Data+Cubes-29.06.1155/$File/34150DS0039_2006_WTA_Migrants.xls","Working Time Arrangements 2006")</f>
        <v>Working Time Arrangements 2006</v>
      </c>
      <c r="B166" s="9" t="s">
        <v>59</v>
      </c>
      <c r="C166" s="9" t="s">
        <v>28</v>
      </c>
      <c r="D166" s="9" t="s">
        <v>28</v>
      </c>
      <c r="E166" s="9" t="s">
        <v>28</v>
      </c>
      <c r="F166" s="9" t="s">
        <v>28</v>
      </c>
      <c r="G166" s="9" t="s">
        <v>28</v>
      </c>
      <c r="H166" s="9" t="s">
        <v>28</v>
      </c>
      <c r="I166" s="9" t="s">
        <v>28</v>
      </c>
      <c r="J166" s="9" t="s">
        <v>28</v>
      </c>
      <c r="K166" s="9" t="s">
        <v>28</v>
      </c>
      <c r="L166" s="9" t="s">
        <v>59</v>
      </c>
      <c r="M166" s="9" t="s">
        <v>28</v>
      </c>
      <c r="N166" s="9" t="s">
        <v>28</v>
      </c>
      <c r="O166" s="9" t="s">
        <v>28</v>
      </c>
      <c r="P166" s="9" t="s">
        <v>28</v>
      </c>
      <c r="Q166" s="9" t="s">
        <v>28</v>
      </c>
      <c r="R166" s="9" t="s">
        <v>28</v>
      </c>
      <c r="S166" s="9" t="s">
        <v>28</v>
      </c>
      <c r="T166" s="9" t="s">
        <v>28</v>
      </c>
      <c r="U166" s="9" t="s">
        <v>28</v>
      </c>
      <c r="V166" s="9" t="s">
        <v>28</v>
      </c>
      <c r="W166" s="9" t="s">
        <v>28</v>
      </c>
      <c r="X166" s="9" t="s">
        <v>28</v>
      </c>
      <c r="Y166" s="9" t="s">
        <v>28</v>
      </c>
      <c r="Z166" s="9" t="s">
        <v>28</v>
      </c>
      <c r="AA166" s="9" t="s">
        <v>59</v>
      </c>
      <c r="AB166" s="9" t="s">
        <v>59</v>
      </c>
      <c r="AC166" s="9" t="s">
        <v>59</v>
      </c>
      <c r="AD166" s="9" t="s">
        <v>59</v>
      </c>
    </row>
    <row r="167" spans="1:30" x14ac:dyDescent="0.2">
      <c r="A167" s="11" t="str">
        <f>HYPERLINK("http://www.abs.gov.au/ausstats/subscriber.nsf/LookupAttach/3415.0Data+Cubes-29.06.1154/$File/34150DS0038_2007_WSCLA_Migrants.xls","Work in Selected Culture and Leisure Activities 2007")</f>
        <v>Work in Selected Culture and Leisure Activities 2007</v>
      </c>
      <c r="B167" s="9" t="s">
        <v>59</v>
      </c>
      <c r="C167" s="9" t="s">
        <v>28</v>
      </c>
      <c r="D167" s="9" t="s">
        <v>28</v>
      </c>
      <c r="E167" s="9" t="s">
        <v>28</v>
      </c>
      <c r="F167" s="9" t="s">
        <v>28</v>
      </c>
      <c r="G167" s="9" t="s">
        <v>28</v>
      </c>
      <c r="H167" s="9" t="s">
        <v>28</v>
      </c>
      <c r="I167" s="9" t="s">
        <v>28</v>
      </c>
      <c r="J167" s="9" t="s">
        <v>28</v>
      </c>
      <c r="K167" s="9" t="s">
        <v>28</v>
      </c>
      <c r="L167" s="9" t="s">
        <v>28</v>
      </c>
      <c r="M167" s="9" t="s">
        <v>28</v>
      </c>
      <c r="N167" s="9" t="s">
        <v>28</v>
      </c>
      <c r="O167" s="9" t="s">
        <v>28</v>
      </c>
      <c r="P167" s="9" t="s">
        <v>28</v>
      </c>
      <c r="Q167" s="9" t="s">
        <v>28</v>
      </c>
      <c r="R167" s="9" t="s">
        <v>28</v>
      </c>
      <c r="S167" s="9" t="s">
        <v>28</v>
      </c>
      <c r="T167" s="9" t="s">
        <v>28</v>
      </c>
      <c r="U167" s="9" t="s">
        <v>28</v>
      </c>
      <c r="V167" s="9" t="s">
        <v>28</v>
      </c>
      <c r="W167" s="9" t="s">
        <v>28</v>
      </c>
      <c r="X167" s="9" t="s">
        <v>28</v>
      </c>
      <c r="Y167" s="9" t="s">
        <v>28</v>
      </c>
      <c r="Z167" s="9" t="s">
        <v>28</v>
      </c>
      <c r="AA167" s="9" t="s">
        <v>59</v>
      </c>
      <c r="AB167" s="9" t="s">
        <v>59</v>
      </c>
      <c r="AC167" s="9" t="s">
        <v>28</v>
      </c>
      <c r="AD167" s="9" t="s">
        <v>59</v>
      </c>
    </row>
    <row r="170" spans="1:30" x14ac:dyDescent="0.2">
      <c r="A170" s="5" t="s">
        <v>126</v>
      </c>
    </row>
  </sheetData>
  <sheetProtection formatCells="0" formatColumns="0" formatRows="0" insertColumns="0" insertRows="0" insertHyperlinks="0" deleteColumns="0" deleteRows="0"/>
  <autoFilter ref="B6:AD167" xr:uid="{00000000-0009-0000-0000-000001000000}"/>
  <mergeCells count="5">
    <mergeCell ref="B5:AD5"/>
    <mergeCell ref="B4:AD4"/>
    <mergeCell ref="A2:C2"/>
    <mergeCell ref="A3:D3"/>
    <mergeCell ref="A1:AD1"/>
  </mergeCells>
  <hyperlinks>
    <hyperlink ref="A18" r:id="rId1" xr:uid="{00000000-0004-0000-0100-000000000000}"/>
    <hyperlink ref="A25" r:id="rId2" xr:uid="{00000000-0004-0000-0100-000001000000}"/>
    <hyperlink ref="A21" r:id="rId3" xr:uid="{00000000-0004-0000-0100-000002000000}"/>
    <hyperlink ref="A22" r:id="rId4" xr:uid="{00000000-0004-0000-0100-000003000000}"/>
    <hyperlink ref="A23" r:id="rId5" xr:uid="{00000000-0004-0000-0100-000004000000}"/>
    <hyperlink ref="A24" r:id="rId6" xr:uid="{00000000-0004-0000-0100-000005000000}"/>
    <hyperlink ref="A26" r:id="rId7" xr:uid="{00000000-0004-0000-0100-000006000000}"/>
    <hyperlink ref="A20" r:id="rId8" xr:uid="{00000000-0004-0000-0100-000007000000}"/>
    <hyperlink ref="A19" r:id="rId9" xr:uid="{00000000-0004-0000-0100-000008000000}"/>
    <hyperlink ref="A170" r:id="rId10" display="© Commonwealth of Australia 2011" xr:uid="{00000000-0004-0000-0100-000009000000}"/>
    <hyperlink ref="A74" r:id="rId11" xr:uid="{00000000-0004-0000-0100-00000A000000}"/>
    <hyperlink ref="A75" r:id="rId12" xr:uid="{00000000-0004-0000-0100-00000B000000}"/>
    <hyperlink ref="A76" r:id="rId13" xr:uid="{00000000-0004-0000-0100-00000C000000}"/>
    <hyperlink ref="A77" r:id="rId14" xr:uid="{00000000-0004-0000-0100-00000D000000}"/>
    <hyperlink ref="A78" r:id="rId15" xr:uid="{00000000-0004-0000-0100-00000E000000}"/>
    <hyperlink ref="A79" r:id="rId16" xr:uid="{00000000-0004-0000-0100-00000F000000}"/>
    <hyperlink ref="A80" r:id="rId17" xr:uid="{00000000-0004-0000-0100-000010000000}"/>
    <hyperlink ref="A44" r:id="rId18" xr:uid="{00000000-0004-0000-0100-000011000000}"/>
    <hyperlink ref="A45" r:id="rId19" xr:uid="{00000000-0004-0000-0100-000012000000}"/>
    <hyperlink ref="A9" r:id="rId20" xr:uid="{00000000-0004-0000-0100-000013000000}"/>
    <hyperlink ref="A11" r:id="rId21" xr:uid="{00000000-0004-0000-0100-000014000000}"/>
    <hyperlink ref="A16" r:id="rId22" xr:uid="{00000000-0004-0000-0100-000015000000}"/>
    <hyperlink ref="A12" r:id="rId23" xr:uid="{00000000-0004-0000-0100-000016000000}"/>
    <hyperlink ref="A13" r:id="rId24" xr:uid="{00000000-0004-0000-0100-000017000000}"/>
    <hyperlink ref="A14" r:id="rId25" xr:uid="{00000000-0004-0000-0100-000018000000}"/>
    <hyperlink ref="A15" r:id="rId26" xr:uid="{00000000-0004-0000-0100-000019000000}"/>
    <hyperlink ref="A17" r:id="rId27" xr:uid="{00000000-0004-0000-0100-00001A000000}"/>
    <hyperlink ref="A143" r:id="rId28" display="Migration Australia 2016-17- State and Territoty Composition of Country of Birth " xr:uid="{00000000-0004-0000-0100-00001B000000}"/>
    <hyperlink ref="A142" r:id="rId29" xr:uid="{00000000-0004-0000-0100-00001C000000}"/>
    <hyperlink ref="A141" r:id="rId30" xr:uid="{00000000-0004-0000-0100-00001D000000}"/>
    <hyperlink ref="A83" r:id="rId31" xr:uid="{00000000-0004-0000-0100-00001E000000}"/>
    <hyperlink ref="A57" r:id="rId32" xr:uid="{00000000-0004-0000-0100-00001F000000}"/>
    <hyperlink ref="A102" r:id="rId33" xr:uid="{00000000-0004-0000-0100-000020000000}"/>
    <hyperlink ref="A10" r:id="rId34" xr:uid="{00000000-0004-0000-0100-000021000000}"/>
    <hyperlink ref="A60" r:id="rId35" xr:uid="{00000000-0004-0000-0100-000022000000}"/>
    <hyperlink ref="A59" r:id="rId36" xr:uid="{00000000-0004-0000-0100-000023000000}"/>
    <hyperlink ref="A132" r:id="rId37" xr:uid="{00000000-0004-0000-0100-000024000000}"/>
    <hyperlink ref="A101" r:id="rId38" xr:uid="{00000000-0004-0000-0100-000025000000}"/>
    <hyperlink ref="A100" r:id="rId39" xr:uid="{00000000-0004-0000-0100-000026000000}"/>
    <hyperlink ref="A82" r:id="rId40" xr:uid="{00000000-0004-0000-0100-000027000000}"/>
    <hyperlink ref="A131" r:id="rId41" xr:uid="{00000000-0004-0000-0100-000028000000}"/>
    <hyperlink ref="A27" r:id="rId42" display="Insights from the Australian Census and Temporary Entrants Integrated Dataset 2016 Datacube - Australia" xr:uid="{00000000-0004-0000-0100-000029000000}"/>
    <hyperlink ref="A28" r:id="rId43" display="Insights from the Australian Census and Temporary Entrants Integrated Dataset 2016 Datacube - Australian Capital Territory" xr:uid="{00000000-0004-0000-0100-00002A000000}"/>
    <hyperlink ref="A29" r:id="rId44" display="Insights from the Australian Census and Temporary Entrants Integrated Dataset 2016 Datacube - New South Wales" xr:uid="{00000000-0004-0000-0100-00002B000000}"/>
    <hyperlink ref="A30" r:id="rId45" display="Insights from the Australian Census and Temporary Entrants Integrated Dataset 2016 Datacube - Northern Territory" xr:uid="{00000000-0004-0000-0100-00002C000000}"/>
    <hyperlink ref="A31" r:id="rId46" display="Insights from the Australian Census and Temporary Entrants Integrated Dataset 2016 Datacube - Queensland " xr:uid="{00000000-0004-0000-0100-00002D000000}"/>
    <hyperlink ref="A32" r:id="rId47" display="Insights from the Australian Census and Temporary Entrants Integrated Dataset 2016 Datacube - South Australia" xr:uid="{00000000-0004-0000-0100-00002E000000}"/>
    <hyperlink ref="A33" r:id="rId48" display="Insights from the Australian Census and Temporary Entrants Integrated Dataset 2016 Datacube - Tasmania " xr:uid="{00000000-0004-0000-0100-00002F000000}"/>
    <hyperlink ref="A34" r:id="rId49" display="Insights from the Australian Census and Temporary Entrants Integrated Dataset 2016 Datacube - Victoria " xr:uid="{00000000-0004-0000-0100-000030000000}"/>
    <hyperlink ref="A35" r:id="rId50" xr:uid="{00000000-0004-0000-0100-000031000000}"/>
    <hyperlink ref="A81" r:id="rId51" display="Deaths 2018" xr:uid="{9BBFD3FB-B005-4D00-8044-AF96FEA13C6E}"/>
    <hyperlink ref="A130" r:id="rId52" xr:uid="{2E2763F6-F760-445E-8B47-BE015471C959}"/>
  </hyperlinks>
  <pageMargins left="0.70866141732283472" right="0.70866141732283472" top="0.74803149606299213" bottom="0.74803149606299213" header="0.31496062992125984" footer="0.31496062992125984"/>
  <pageSetup paperSize="9" scale="40" fitToWidth="0" pageOrder="overThenDown" orientation="landscape" r:id="rId53"/>
  <headerFooter>
    <oddHeader>&amp;A</oddHeader>
    <oddFooter>&amp;F</oddFooter>
  </headerFooter>
  <rowBreaks count="1" manualBreakCount="1">
    <brk id="82" max="16383" man="1"/>
  </rowBreaks>
  <colBreaks count="1" manualBreakCount="1">
    <brk id="15" max="1048575" man="1"/>
  </colBreaks>
  <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FF39"/>
  <sheetViews>
    <sheetView zoomScaleNormal="100" workbookViewId="0">
      <pane xSplit="1" ySplit="5" topLeftCell="DM6" activePane="bottomRight" state="frozen"/>
      <selection activeCell="A3" sqref="A3:C3"/>
      <selection pane="topRight" activeCell="A3" sqref="A3:C3"/>
      <selection pane="bottomLeft" activeCell="A3" sqref="A3:C3"/>
      <selection pane="bottomRight" sqref="A1:FF1"/>
    </sheetView>
  </sheetViews>
  <sheetFormatPr defaultColWidth="11.5703125" defaultRowHeight="12.75" x14ac:dyDescent="0.2"/>
  <cols>
    <col min="1" max="1" width="38.85546875" customWidth="1"/>
    <col min="2" max="3" width="11.5703125" style="8"/>
    <col min="4" max="4" width="10.7109375" style="8" customWidth="1"/>
    <col min="5" max="32" width="11.5703125" style="8"/>
    <col min="33" max="35" width="12.28515625" style="8" customWidth="1"/>
    <col min="36" max="57" width="11.5703125" style="8"/>
    <col min="58" max="61" width="12.28515625" style="8" customWidth="1"/>
    <col min="62" max="93" width="11.5703125" style="8"/>
    <col min="94" max="94" width="12.7109375" style="8" customWidth="1"/>
    <col min="95" max="95" width="11.5703125" style="8"/>
    <col min="96" max="100" width="12.7109375" style="8" customWidth="1"/>
    <col min="101" max="103" width="12.5703125" style="8" customWidth="1"/>
    <col min="104" max="104" width="12.42578125" style="8" customWidth="1"/>
    <col min="105" max="111" width="11.5703125" style="8"/>
    <col min="112" max="112" width="11.5703125" style="8" customWidth="1"/>
    <col min="113" max="115" width="11.5703125" style="8"/>
    <col min="116" max="117" width="11.5703125" style="8" customWidth="1"/>
    <col min="118" max="124" width="11.5703125" style="8"/>
    <col min="125" max="126" width="12.7109375" style="8" customWidth="1"/>
    <col min="127" max="134" width="11.5703125" style="8"/>
    <col min="135" max="138" width="12.28515625" style="8" customWidth="1"/>
    <col min="139" max="139" width="12.140625" style="8" customWidth="1"/>
    <col min="140" max="140" width="11.5703125" style="8" customWidth="1"/>
    <col min="141" max="141" width="12" style="8" customWidth="1"/>
    <col min="142" max="142" width="11.5703125" style="8" customWidth="1"/>
    <col min="143" max="143" width="11.5703125" style="8"/>
    <col min="144" max="144" width="11.5703125" style="8" customWidth="1"/>
    <col min="145" max="149" width="10.7109375" style="8" customWidth="1"/>
    <col min="150" max="151" width="11.5703125" style="8"/>
    <col min="152" max="152" width="12.85546875" style="8" customWidth="1"/>
    <col min="153" max="153" width="14.140625" style="8" customWidth="1"/>
    <col min="154" max="155" width="11.5703125" style="8"/>
    <col min="156" max="156" width="13.7109375" customWidth="1"/>
    <col min="162" max="162" width="11.42578125" customWidth="1"/>
  </cols>
  <sheetData>
    <row r="1" spans="1:162" ht="68.099999999999994" customHeight="1" x14ac:dyDescent="0.2">
      <c r="A1" s="42" t="s">
        <v>94</v>
      </c>
      <c r="B1" s="42"/>
      <c r="C1" s="42"/>
      <c r="D1" s="4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</row>
    <row r="2" spans="1:162" ht="22.7" customHeight="1" x14ac:dyDescent="0.25">
      <c r="A2" s="44" t="s">
        <v>124</v>
      </c>
      <c r="B2" s="44"/>
      <c r="C2" s="4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/>
      <c r="X2"/>
      <c r="Y2"/>
      <c r="Z2"/>
      <c r="AA2"/>
      <c r="AB2"/>
      <c r="AC2"/>
      <c r="AD2"/>
    </row>
    <row r="3" spans="1:162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17"/>
      <c r="O3" s="17"/>
      <c r="P3" s="17"/>
      <c r="Q3" s="17"/>
      <c r="R3" s="17"/>
      <c r="S3" s="17"/>
      <c r="T3" s="17"/>
      <c r="U3" s="17"/>
      <c r="V3" s="17"/>
      <c r="W3" s="17"/>
      <c r="CT3" s="21"/>
      <c r="CU3" s="21"/>
      <c r="CW3" s="7"/>
      <c r="CX3" s="7"/>
    </row>
    <row r="4" spans="1:162" ht="24.2" customHeight="1" x14ac:dyDescent="0.2">
      <c r="A4" s="4" t="s">
        <v>26</v>
      </c>
      <c r="V4" s="9"/>
      <c r="W4" s="9"/>
      <c r="X4" s="9"/>
      <c r="Y4" s="9"/>
      <c r="Z4" s="9"/>
      <c r="AA4" s="9"/>
      <c r="AB4" s="9"/>
      <c r="AC4" s="9"/>
      <c r="AD4" s="9"/>
      <c r="EZ4" s="8"/>
      <c r="FA4" s="8"/>
      <c r="FB4" s="8"/>
      <c r="FC4" s="8"/>
      <c r="FD4" s="8"/>
      <c r="FE4" s="8"/>
      <c r="FF4" s="8"/>
    </row>
    <row r="5" spans="1:162" s="12" customFormat="1" ht="111.75" customHeight="1" x14ac:dyDescent="0.2">
      <c r="A5" s="6"/>
      <c r="B5" s="11" t="str">
        <f>HYPERLINK("http://www.abs.gov.au/ausstats/subscriber.nsf/LookupAttach/3415.0Data+Cubes-29.06.112/$File/34150DS0019_2006_07_Adult_Learning_Migrants.xls","Adult Learning 2006")</f>
        <v>Adult Learning 2006</v>
      </c>
      <c r="C5" s="11" t="str">
        <f>HYPERLINK("http://www.abs.gov.au/ausstats/subscriber.nsf/LookupAttach/3415.0Data+Cubes-29.06.113/$File/34150DS0020_2006_ALLS_Migrants.xls","Adult Literacy and Life Skills 2006")</f>
        <v>Adult Literacy and Life Skills 2006</v>
      </c>
      <c r="D5" s="11" t="str">
        <f>HYPERLINK("http://www.abs.gov.au/ausstats/subscriber.nsf/LookupAttach/3418.0Data+Cubes-29.11.191/$File/34180DO0001_201617_1.xls","Personal Income of Migrants, Australia, 2016-17")</f>
        <v>Personal Income of Migrants, Australia, 2016-17</v>
      </c>
      <c r="E5" s="11" t="s">
        <v>112</v>
      </c>
      <c r="F5" s="11" t="s">
        <v>113</v>
      </c>
      <c r="G5" s="11" t="s">
        <v>114</v>
      </c>
      <c r="H5" s="11" t="s">
        <v>115</v>
      </c>
      <c r="I5" s="11" t="s">
        <v>116</v>
      </c>
      <c r="J5" s="11" t="s">
        <v>117</v>
      </c>
      <c r="K5" s="11" t="s">
        <v>118</v>
      </c>
      <c r="L5" s="11" t="s">
        <v>119</v>
      </c>
      <c r="M5" s="11" t="s">
        <v>107</v>
      </c>
      <c r="N5" s="11" t="s">
        <v>68</v>
      </c>
      <c r="O5" s="11" t="s">
        <v>69</v>
      </c>
      <c r="P5" s="11" t="s">
        <v>70</v>
      </c>
      <c r="Q5" s="11" t="s">
        <v>71</v>
      </c>
      <c r="R5" s="11" t="s">
        <v>72</v>
      </c>
      <c r="S5" s="11" t="s">
        <v>73</v>
      </c>
      <c r="T5" s="11" t="s">
        <v>74</v>
      </c>
      <c r="U5" s="11" t="s">
        <v>75</v>
      </c>
      <c r="V5" s="11" t="s">
        <v>137</v>
      </c>
      <c r="W5" s="11" t="s">
        <v>136</v>
      </c>
      <c r="X5" s="11" t="s">
        <v>135</v>
      </c>
      <c r="Y5" s="11" t="s">
        <v>134</v>
      </c>
      <c r="Z5" s="11" t="s">
        <v>133</v>
      </c>
      <c r="AA5" s="11" t="s">
        <v>132</v>
      </c>
      <c r="AB5" s="11" t="s">
        <v>131</v>
      </c>
      <c r="AC5" s="11" t="s">
        <v>130</v>
      </c>
      <c r="AD5" s="11" t="s">
        <v>129</v>
      </c>
      <c r="AE5" s="11" t="str">
        <f>HYPERLINK("http://www.abs.gov.au/ausstats/subscriber.nsf/LookupAttach/3415.0Data+Cubes-26.07.1230/$File/34150DS0075_2009-10_AttCulturalVenues_Migrants.xls","Attendance at Selected Cultural Venues and Events 2009–10")</f>
        <v>Attendance at Selected Cultural Venues and Events 2009–10</v>
      </c>
      <c r="AF5" s="11" t="str">
        <f>HYPERLINK("http://www.abs.gov.au/ausstats/subscriber.nsf/LookupAttach/3415.0Data+Cubes-29.06.114/$File/34150DS0001_2005-06_AttCulturalVenues_Migrants.xls","Attendance at Selected Cultural Venues and Events 2005–06")</f>
        <v>Attendance at Selected Cultural Venues and Events 2005–06</v>
      </c>
      <c r="AG5" s="11" t="str">
        <f>HYPERLINK("https://www.abs.gov.au/statistics/people/population/births-australia/2019/33010DO006_2019.xlsx","Births 2019")</f>
        <v>Births 2019</v>
      </c>
      <c r="AH5" s="11" t="str">
        <f>HYPERLINK("http://www.abs.gov.au/ausstats/subscriber.nsf/LookupAttach/3301.0Data+Cubes-11.12.196/$File/33010Do006_2018.xlsx","Births 2018")</f>
        <v>Births 2018</v>
      </c>
      <c r="AI5" s="11" t="str">
        <f>HYPERLINK("http://www.abs.gov.au/ausstats/subscriber.nsf/LookupAttach/3301.0Data+Cubes-11.12.186/$File/33010Do006_2017.xls","Births 2017")</f>
        <v>Births 2017</v>
      </c>
      <c r="AJ5" s="11" t="str">
        <f>HYPERLINK("http://www.abs.gov.au/ausstats/subscriber.nsf/LookupAttach/3301.0Data+Cubes-13.12.176/$File/33010Do006_2016.xls","Births 2016")</f>
        <v>Births 2016</v>
      </c>
      <c r="AK5" s="16" t="str">
        <f>HYPERLINK("http://www.abs.gov.au/ausstats/subscriber.nsf/LookupAttach/3301.0Data+Cubes-08.11.166/$File/33010Do006_2015.xls","Births 2015")</f>
        <v>Births 2015</v>
      </c>
      <c r="AL5" s="16" t="str">
        <f>HYPERLINK("http://www.abs.gov.au/ausstats/subscriber.nsf/LookupAttach/3301.0Data+Cubes-29.10.159/$File/33010Do009_2014.xls","Births 2014")</f>
        <v>Births 2014</v>
      </c>
      <c r="AM5" s="16" t="s">
        <v>104</v>
      </c>
      <c r="AN5" s="16" t="s">
        <v>105</v>
      </c>
      <c r="AO5" s="16" t="str">
        <f>HYPERLINK("http://www.abs.gov.au/ausstats/subscriber.nsf/LookupAttach/3415.0Data+Cubes-23.07.1340/$File/34150DS0077_2011_Births_Migrants.xls","Births 2011")</f>
        <v>Births 2011</v>
      </c>
      <c r="AP5" s="16" t="str">
        <f>HYPERLINK("http://www.abs.gov.au/ausstats/subscriber.nsf/LookupAttach/3415.0Data+Cubes-29.11.1140/$File/34150DS0066_2010_Births_Migrants.xls","Births 2010")</f>
        <v>Births 2010</v>
      </c>
      <c r="AQ5" s="11" t="str">
        <f>HYPERLINK("http://www.abs.gov.au/ausstats/subscriber.nsf/LookupAttach/3415.0Data+Cubes-29.06.115/$File/34150DS0042_2009_Births_Migrants.xls","Births 2009")</f>
        <v>Births 2009</v>
      </c>
      <c r="AR5" s="11" t="str">
        <f>HYPERLINK("http://www.abs.gov.au/ausstats/subscriber.nsf/LookupAttach/3415.0Data+Cubes-29.06.116/$File/34150DS0041_2008_Births_Migrants.xls","Births 2008")</f>
        <v>Births 2008</v>
      </c>
      <c r="AS5" s="11" t="str">
        <f>HYPERLINK("http://www.abs.gov.au/ausstats/subscriber.nsf/LookupAttach/3415.0Data+Cubes-29.06.117/$File/34150DS0040_2007_Births_Migrants.xls","Births 2007")</f>
        <v>Births 2007</v>
      </c>
      <c r="AT5" s="11" t="str">
        <f>HYPERLINK("http://www.abs.gov.au/ausstats/subscriber.nsf/LookupAttach/3415.0Data+Cubes-29.06.118/$File/34150DS0021_2006_Births_Migrants.xls","Births 2006")</f>
        <v>Births 2006</v>
      </c>
      <c r="AU5" s="11" t="str">
        <f>HYPERLINK("http://www.abs.gov.au/ausstats/subscriber.nsf/LookupAttach/3415.0Data+Cubes-26.07.1250/$File/34150DS0074_2010_Causes of Death_Migrants.xls","Causes of Death 2010")</f>
        <v>Causes of Death 2010</v>
      </c>
      <c r="AV5" s="11" t="str">
        <f>HYPERLINK("http://www.abs.gov.au/ausstats/subscriber.nsf/LookupAttach/3415.0Data+Cubes-29.11.1150/$File/34150DS0063_2009_Causes of Death_Migrants.xls","Causes of Death 2009")</f>
        <v>Causes of Death 2009</v>
      </c>
      <c r="AW5" s="11" t="str">
        <f>HYPERLINK("http://www.abs.gov.au/ausstats/subscriber.nsf/LookupAttach/3415.0Data+Cubes-29.06.119/$File/34150DS0047_2008_Causes of Death_Migrants.xls","Causes of Death 2008")</f>
        <v>Causes of Death 2008</v>
      </c>
      <c r="AX5" s="11" t="str">
        <f>HYPERLINK("http://www.abs.gov.au/ausstats/subscriber.nsf/LookupAttach/3415.0Data+Cubes-29.06.1110/$File/34150DS0046_2007_Causes of Death_Migrants.xls","Causes of Death 2007")</f>
        <v>Causes of Death 2007</v>
      </c>
      <c r="AY5" s="11" t="str">
        <f>HYPERLINK("http://www.abs.gov.au/ausstats/subscriber.nsf/LookupAttach/3415.0Data+Cubes-29.06.1111/$File/34150DS0022_2006_Causes of Death_Migrants.xls","Causes of Death 2006")</f>
        <v>Causes of Death 2006</v>
      </c>
      <c r="AZ5" s="11" t="s">
        <v>109</v>
      </c>
      <c r="BA5" s="11" t="str">
        <f>HYPERLINK("http://www.abs.gov.au/ausstats/subscriber.nsf/LookupAttach/3415.0Data+Cubes-18.12.1755/$File/34150DS0090_2016_Census_Migrants.xls","Census of Population and Housing 2016")</f>
        <v>Census of Population and Housing 2016</v>
      </c>
      <c r="BB5" s="11" t="s">
        <v>121</v>
      </c>
      <c r="BC5" s="11" t="s">
        <v>122</v>
      </c>
      <c r="BD5" s="11" t="str">
        <f>HYPERLINK("http://www.abs.gov.au/ausstats/subscriber.nsf/LookupAttach/3415.0Data+Cubes-23.07.1360/$File/34150ds0076_2011_census_migrants.xls","Census of Population and Housing 2011")</f>
        <v>Census of Population and Housing 2011</v>
      </c>
      <c r="BE5" s="11" t="str">
        <f>HYPERLINK("http://www.abs.gov.au/ausstats/subscriber.nsf/LookupAttach/3415.0Data+Cubes-29.06.1113/$File/34150ds0018_2006_census_migrants.xls","Census of Population and Housing 2006")</f>
        <v>Census of Population and Housing 2006</v>
      </c>
      <c r="BF5" s="11" t="str">
        <f>HYPERLINK("http://www.abs.gov.au/ausstats/subscriber.nsf/LookupAttach/3415.0Data+Cubes-29.06.1114/$File/34150DS0017_2001_Census_Migrants.xls","Census of Population and Housing 2001")</f>
        <v>Census of Population and Housing 2001</v>
      </c>
      <c r="BG5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BH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BI5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BJ5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BK5" s="11" t="str">
        <f>HYPERLINK("http://www.abs.gov.au/ausstats/subscriber.nsf/LookupAttach/3415.0Data+Cubes-29.06.1115/$File/34150DS0023_2005_Child_Care_Migrants.xls","Child Care 2005")</f>
        <v>Child Care 2005</v>
      </c>
      <c r="BL5" s="11" t="str">
        <f>HYPERLINK("http://www.abs.gov.au/ausstats/subscriber.nsf/LookupAttach/3415.0Data+Cubes-29.06.1116/$File/34150DS0025_2006_CPCLA_Migrants.xls","Children's Participation in Culture and Leisure Activities 2006")</f>
        <v>Children's Participation in Culture and Leisure Activities 2006</v>
      </c>
      <c r="BM5" s="11" t="str">
        <f>HYPERLINK("http://www.abs.gov.au/ausstats/subscriber.nsf/LookupAttach/3415.0Data+Cubes-26.07.1290/$File/34150DS0067_2010-11_Crime_Victimisation_migrants.xls","Crime Victimisation 2010-11")</f>
        <v>Crime Victimisation 2010-11</v>
      </c>
      <c r="BN5" s="11" t="str">
        <f>HYPERLINK("http://www.abs.gov.au/ausstats/subscriber.nsf/LookupAttach/3415.0Data+Cubes-29.11.1190/$File/34150DS0057_2009-10_Crime_Victimisation_migrants.xls","Crime Victimisation 2009-10")</f>
        <v>Crime Victimisation 2009-10</v>
      </c>
      <c r="BO5" s="11" t="str">
        <f>HYPERLINK("http://www.abs.gov.au/ausstats/subscriber.nsf/LookupAttach/3415.0Data+Cubes-29.11.11100/$File/34150DS0064_2008-09_Crime_Victimisation_migrants.xls","Crime Victimisation 2008-09")</f>
        <v>Crime Victimisation 2008-09</v>
      </c>
      <c r="BP5" s="11" t="str">
        <f>HYPERLINK("http://www.abs.gov.au/ausstats/subscriber.nsf/LookupAttach/3415.0Data+Cubes-29.06.1117/$File/34150DS0003_2005_CSS_Migrants.xls","Crime and Safety 2005")</f>
        <v>Crime and Safety 2005</v>
      </c>
      <c r="BQ5" s="11" t="s">
        <v>95</v>
      </c>
      <c r="BR5" s="11" t="s">
        <v>96</v>
      </c>
      <c r="BS5" s="11" t="s">
        <v>97</v>
      </c>
      <c r="BT5" s="11" t="s">
        <v>98</v>
      </c>
      <c r="BU5" s="11" t="s">
        <v>99</v>
      </c>
      <c r="BV5" s="11" t="s">
        <v>100</v>
      </c>
      <c r="BW5" s="11" t="s">
        <v>101</v>
      </c>
      <c r="BX5" s="11" t="s">
        <v>140</v>
      </c>
      <c r="BY5" s="11" t="s">
        <v>127</v>
      </c>
      <c r="BZ5" s="11" t="s">
        <v>108</v>
      </c>
      <c r="CA5" s="11" t="str">
        <f>HYPERLINK("http://www.abs.gov.au/ausstats/subscriber.nsf/LookupAttach/3302.0Data+Cubes-27.09.171/$File/33020Do001_2016.xls","Deaths 2016")</f>
        <v>Deaths 2016</v>
      </c>
      <c r="CB5" s="11" t="str">
        <f>HYPERLINK("http://www.abs.gov.au/ausstats/subscriber.nsf/LookupAttach/3302.0Data+Cubes-28.09.161/$File/33020Do001_2015.xls","Deaths 2015")</f>
        <v>Deaths 2015</v>
      </c>
      <c r="CC5" s="11" t="str">
        <f>HYPERLINK("http://www.abs.gov.au/ausstats/subscriber.nsf/LookupAttach/3302.0Data+Cubes-12.11.159/$File/33020Do009_2014.xls","Deaths 2014")</f>
        <v>Deaths 2014</v>
      </c>
      <c r="CD5" s="11" t="str">
        <f>HYPERLINK("http://www.abs.gov.au/ausstats/subscriber.nsf/LookupAttach/3415.0Data+Cubes-19.08.15111/$File/34150DS0083_2013_Deaths_Migrants.xls","Deaths 2013")</f>
        <v>Deaths 2013</v>
      </c>
      <c r="CE5" s="11" t="str">
        <f>HYPERLINK("http://www.abs.gov.au/ausstats/subscriber.nsf/LookupAttach/3415.0Data+Cubes-19.08.15112/$File/34150DS0082_2012_Deaths_Migrants.xls","Deaths 2012")</f>
        <v>Deaths 2012</v>
      </c>
      <c r="CF5" s="11" t="str">
        <f>HYPERLINK("http://www.abs.gov.au/ausstats/subscriber.nsf/LookupAttach/3415.0Data+Cubes-23.07.13110/$File/34150DS0078_2011_Deaths_Migrants.xls","Deaths 2011")</f>
        <v>Deaths 2011</v>
      </c>
      <c r="CG5" s="11" t="str">
        <f>HYPERLINK("http://www.abs.gov.au/ausstats/subscriber.nsf/LookupAttach/3415.0Data+Cubes-26.07.12110/$File/34150DS0072_2010_Deaths_Migrants.xls","Deaths 2010")</f>
        <v>Deaths 2010</v>
      </c>
      <c r="CH5" s="11" t="str">
        <f>HYPERLINK("http://www.abs.gov.au/ausstats/subscriber.nsf/LookupAttach/3415.0Data+Cubes-29.06.1118/$File/34150DS0045_2009_Deaths_Migrants.xls","Deaths 2009")</f>
        <v>Deaths 2009</v>
      </c>
      <c r="CI5" s="11" t="str">
        <f>HYPERLINK("http://www.abs.gov.au/ausstats/subscriber.nsf/LookupAttach/3415.0Data+Cubes-29.06.1119/$File/34150DS0044_2008_Deaths_Migrants.xls","Deaths 2008")</f>
        <v>Deaths 2008</v>
      </c>
      <c r="CJ5" s="11" t="str">
        <f>HYPERLINK("http://www.abs.gov.au/ausstats/subscriber.nsf/LookupAttach/3415.0Data+Cubes-29.06.1120/$File/34150DS0043_2007_Deaths_Migrants.xls","Deaths 2007")</f>
        <v>Deaths 2007</v>
      </c>
      <c r="CK5" s="11" t="str">
        <f>HYPERLINK("http://www.abs.gov.au/ausstats/subscriber.nsf/LookupAttach/3415.0Data+Cubes-29.06.1121/$File/34150DS0026_2006_Deaths_Migrants.xls","Deaths 2006")</f>
        <v>Deaths 2006</v>
      </c>
      <c r="CL5" s="11" t="str">
        <f>HYPERLINK("http://www.abs.gov.au/ausstats/subscriber.nsf/LookupAttach/3415.0Data+Cubes-26.07.12120/$File/34150DS0058_2009_SDAC_Migrants.xls","Disability Ageing and Carers 2009")</f>
        <v>Disability Ageing and Carers 2009</v>
      </c>
      <c r="CM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CN5" s="11" t="str">
        <f>HYPERLINK("http://www.abs.gov.au/ausstats/subscriber.nsf/LookupAttach/3415.0Data+Cubes-29.06.1123/$File/34150DS0027_2007_Divorces_Migrants.xls","Divorces 2007")</f>
        <v>Divorces 2007</v>
      </c>
      <c r="CO5" s="11" t="str">
        <f>HYPERLINK("http://www.abs.gov.au/ausstats/subscriber.nsf/LookupAttach/3415.0Data+Cubes-26.07.12130/$File/34150DS0071_2009_SET_Migrants.xls","Education and Training Experience 2009")</f>
        <v>Education and Training Experience 2009</v>
      </c>
      <c r="CP5" s="11" t="str">
        <f>HYPERLINK("http://www.abs.gov.au/ausstats/subscriber.nsf/LookupAttach/3415.0Data+Cubes-29.06.1124/$File/34150DS0005_2005_SET_Migrants.xls","Education and Training Experience 2005")</f>
        <v>Education and Training Experience 2005</v>
      </c>
      <c r="CQ5" s="27" t="s">
        <v>125</v>
      </c>
      <c r="CR5" s="27" t="s">
        <v>123</v>
      </c>
      <c r="CS5" s="27" t="s">
        <v>110</v>
      </c>
      <c r="CT5" s="11" t="str">
        <f>HYPERLINK("http://www.abs.gov.au/ausstats/Subscriber.nsf/LookupAttach/6227.0Data+Cubes-29.11.161/$File/62270Do001_201605.xls","Education and Work 2016")</f>
        <v>Education and Work 2016</v>
      </c>
      <c r="CU5" s="11" t="str">
        <f>HYPERLINK("http://www.abs.gov.au/ausstats/subscriber.nsf/LookupAttach/3415.0Data+Cubes-28.06.16142/$File/34150DS0088_2015_Education and Work_Migrants.xls","Education and Work 2015")</f>
        <v>Education and Work 2015</v>
      </c>
      <c r="CV5" s="11" t="str">
        <f>HYPERLINK("http://www.abs.gov.au/ausstats/subscriber.nsf/LookupAttach/3415.0Data+Cubes-19.08.15141/$File/34150DS0086_2013_Education and Work_Migrants.xls","Education and Work 2013")</f>
        <v>Education and Work 2013</v>
      </c>
      <c r="CW5" s="11" t="str">
        <f>HYPERLINK("http://www.abs.gov.au/ausstats/subscriber.nsf/LookupAttach/3415.0Data+Cubes-29.06.1125/$File/34150DS0051_2010_Education and Work_Migrants.xls","Education and Work 2010")</f>
        <v>Education and Work 2010</v>
      </c>
      <c r="CX5" s="11" t="str">
        <f>HYPERLINK("http://www.abs.gov.au/ausstats/subscriber.nsf/LookupAttach/3415.0Data+Cubes-29.06.1126/$File/34150DS0034_2007_Educ and Work_Migrants.xls","Education and Work 2007")</f>
        <v>Education and Work 2007</v>
      </c>
      <c r="CY5" s="11" t="str">
        <f>HYPERLINK("http://www.abs.gov.au/ausstats/subscriber.nsf/LookupAttach/3415.0Data+Cubes-29.06.1127/$File/34150DS0006_2006_SEW_Migrants.xls","Education and Work 2006")</f>
        <v>Education and Work 2006</v>
      </c>
      <c r="CZ5" s="11" t="str">
        <f>HYPERLINK("http://www.abs.gov.au/ausstats/subscriber.nsf/LookupAttach/3415.0Data+Cubes-29.06.1128/$File/34150DS0028_2006_EEBTUM_Migrants.xls","Employee Earnings Benefits and Trade Union Membership 2006")</f>
        <v>Employee Earnings Benefits and Trade Union Membership 2006</v>
      </c>
      <c r="DA5" s="11" t="str">
        <f>HYPERLINK("http://www.abs.gov.au/ausstats/subscriber.nsf/LookupAttach/3415.0Data+Cubes-29.06.1129/$File/34150DS0056_2007_SEARS_Superannuation_Migrants.xls","Employment Arrangements Retirement and Superannuation 2007")</f>
        <v>Employment Arrangements Retirement and Superannuation 2007</v>
      </c>
      <c r="DB5" s="11" t="str">
        <f>HYPERLINK("http://www.abs.gov.au/ausstats/subscriber.nsf/LookupAttach/3415.0Data+Cubes-29.11.11170/$File/34150DS0059_2009-10_Family Characteristics_migrants.xls","Family Characteristics 2009-10")</f>
        <v>Family Characteristics 2009-10</v>
      </c>
      <c r="DC5" s="11" t="str">
        <f>HYPERLINK("http://www.abs.gov.au/ausstats/subscriber.nsf/LookupAttach/3415.0Data+Cubes-29.06.1130/$File/34150DS0050_2009_Forms_of_Employment_Migrants.xls","Forms of Employment 2009")</f>
        <v>Forms of Employment 2009</v>
      </c>
      <c r="DD5" s="11" t="str">
        <f>HYPERLINK("http://www.abs.gov.au/ausstats/subscriber.nsf/LookupAttach/3415.0Data+Cubes-29.06.1131/$File/34150DS0031_2007_FOE_Migrants.xls","Forms of Employment 2007")</f>
        <v>Forms of Employment 2007</v>
      </c>
      <c r="DE5" s="11" t="str">
        <f>HYPERLINK("http://www.abs.gov.au/ausstats/subscriber.nsf/LookupAttach/3415.0Data+Cubes-19.08.15185/$File/41590do012.xls","General Social Survey 2014 Table 12")</f>
        <v>General Social Survey 2014 Table 12</v>
      </c>
      <c r="DF5" s="11" t="str">
        <f>HYPERLINK("http://www.abs.gov.au/ausstats/subscriber.nsf/LookupAttach/3415.0Data+Cubes-29.11.11190/$File/34150DS0062_2010_GSS_migrants.xls","General Social Survey 2010")</f>
        <v>General Social Survey 2010</v>
      </c>
      <c r="DG5" s="11" t="str">
        <f>HYPERLINK("http://www.abs.gov.au/ausstats/subscriber.nsf/LookupAttach/3415.0Data+Cubes-29.06.1132/$File/34150DS0007_2006_GSS_Migrants.xls","General Social Survey 2006")</f>
        <v>General Social Survey 2006</v>
      </c>
      <c r="DH5" s="11" t="str">
        <f>HYPERLINK("http://www.abs.gov.au/ausstats/subscriber.nsf/LookupAttach/3415.0Data+Cubes-29.06.1133/$File/34150DS0008_2002_GSS_Migrants.xls","General Social Survey 2002")</f>
        <v>General Social Survey 2002</v>
      </c>
      <c r="DI5" s="11" t="str">
        <f>HYPERLINK("https://www.abs.gov.au/statistics/people/people-and-communities/migrant-data-matrices/2020/34150ds0098_2017-18_SIH_HES_Migrants.xlsx","Income and Housing 2017–18")</f>
        <v>Income and Housing 2017–18</v>
      </c>
      <c r="DJ5" s="11" t="str">
        <f>HYPERLINK("http://www.abs.gov.au/ausstats/Subscriber.nsf/LookupAttach/3415.0Data+Cubes-29.11.11220/$File/34150DS0061_2009-10_SIH_HES_Migrants.xls","Income and Housing 2009–10")</f>
        <v>Income and Housing 2009–10</v>
      </c>
      <c r="DK5" s="11" t="str">
        <f>HYPERLINK("http://www.abs.gov.au/ausstats/Subscriber.nsf/LookupAttach/3415.0Data+Cubes-29.11.11230/$File/34150DS0055_2007-08_SIH_rev_Migrants.xls","Income and Housing 2007–08")</f>
        <v>Income and Housing 2007–08</v>
      </c>
      <c r="DL5" s="11" t="str">
        <f>HYPERLINK("http://www.abs.gov.au/ausstats/Subscriber.nsf/LookupAttach/3415.0Data+Cubes-29.11.11240/$File/34150DS0035_2005-06_SIH_rev_Migrants.xls","Income and Housing 2005–06")</f>
        <v>Income and Housing 2005–06</v>
      </c>
      <c r="DM5" s="11" t="str">
        <f>HYPERLINK("http://www.abs.gov.au/ausstats/Subscriber.nsf/LookupAttach/3415.0Data+Cubes-29.11.11250/$File/34150DS0009_2003-04_SIH_HES_rev_Migrants.xls","Income and Housing 2003–04")</f>
        <v>Income and Housing 2003–04</v>
      </c>
      <c r="DN5" s="11" t="str">
        <f>HYPERLINK("http://www.abs.gov.au/ausstats/subscriber.nsf/LookupAttach/3415.0Data+Cubes-29.06.1137/$File/34150DS0010_2006_JSE_Migrants.xls","Job Search Experience 2006")</f>
        <v>Job Search Experience 2006</v>
      </c>
      <c r="DO5" s="11" t="str">
        <f>HYPERLINK("http://www.abs.gov.au/ausstats/subscriber.nsf/LookupAttach/3415.0Data+Cubes-29.06.1138/$File/34150DS0011_2007_LFS_Migrants.xls","Labour Force 2007")</f>
        <v>Labour Force 2007</v>
      </c>
      <c r="DP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DQ5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DR5" s="11" t="str">
        <f>HYPERLINK("http://www.abs.gov.au/ausstats/subscriber.nsf/LookupAttach/3415.0Data+Cubes-29.06.1141/$File/34150DS0052_2010_Labour_Mobility_Migrants.xls","Labour Mobility 2010")</f>
        <v>Labour Mobility 2010</v>
      </c>
      <c r="DS5" s="11" t="str">
        <f>HYPERLINK("http://www.abs.gov.au/ausstats/subscriber.nsf/LookupAttach/3415.0Data+Cubes-26.07.12295/$File/34150DS0073_2010-11_Learning and Work_Migrants.xls","Learning and Work 2010-11")</f>
        <v>Learning and Work 2010-11</v>
      </c>
      <c r="DT5" s="11" t="str">
        <f>HYPERLINK("http://www.abs.gov.au/ausstats/subscriber.nsf/LookupAttach/3415.0Data+Cubes-29.06.1142/$File/34150DS0029_2007_Marriages_Migrants.xls","Marriages 2007")</f>
        <v>Marriages 2007</v>
      </c>
      <c r="DU5" s="27" t="s">
        <v>141</v>
      </c>
      <c r="DV5" s="27" t="s">
        <v>128</v>
      </c>
      <c r="DW5" s="27" t="s">
        <v>120</v>
      </c>
      <c r="DX5" s="11" t="str">
        <f>HYPERLINK("http://www.abs.gov.au/ausstats/subscriber.nsf/LookupAttach/3415.0Data+Cubes-18.12.17300/$File/34150DS0091_2016_Marriages and Divorces_Migrants.xls","Marriages and Divorces 2016")</f>
        <v>Marriages and Divorces 2016</v>
      </c>
      <c r="DY5" s="11" t="str">
        <f>HYPERLINK("http://www.abs.gov.au/ausstats/subscriber.nsf/LookupAttach/3415.0Data+Cubes-28.06.16303/$File/34150DS0087_2014_Marriages and Divorces_Migrants.xls","Marriages and Divorces 2014")</f>
        <v>Marriages and Divorces 2014</v>
      </c>
      <c r="DZ5" s="11" t="str">
        <f>HYPERLINK("http://www.abs.gov.au/ausstats/subscriber.nsf/LookupAttach/3415.0Data+Cubes-19.08.15301/$File/34150DS0085_2013_Marriages and Divorces_Migrants.xls","Marriages and Divorces 2013")</f>
        <v>Marriages and Divorces 2013</v>
      </c>
      <c r="EA5" s="11" t="str">
        <f>HYPERLINK("http://www.abs.gov.au/ausstats/subscriber.nsf/LookupAttach/3415.0Data+Cubes-19.08.15302/$File/34150DS0084_2012_Marriages and Divorces_Migrants.xls","Marriages and Divorces 2012")</f>
        <v>Marriages and Divorces 2012</v>
      </c>
      <c r="EB5" s="11" t="str">
        <f>HYPERLINK("http://www.abs.gov.au/ausstats/subscriber.nsf/LookupAttach/3415.0Data+Cubes-23.07.13300/$File/34150DS0079_2011_Marriages and Divorces_Migrants.xls","Marriages and Divorces 2011")</f>
        <v>Marriages and Divorces 2011</v>
      </c>
      <c r="EC5" s="11" t="str">
        <f>HYPERLINK("http://www.abs.gov.au/ausstats/subscriber.nsf/LookupAttach/3415.0Data+Cubes-26.07.12300/$File/34150DS0069_2010_Marriages and Divorces_Migrants.xls","Marriages and Divorces 2010")</f>
        <v>Marriages and Divorces 2010</v>
      </c>
      <c r="ED5" s="11" t="str">
        <f>HYPERLINK("http://www.abs.gov.au/ausstats/subscriber.nsf/LookupAttach/3415.0Data+Cubes-29.06.1143/$File/34150DS0049_2009_Marriages and Divorces_Migrants.xls","Marriages and Divorces 2009")</f>
        <v>Marriages and Divorces 2009</v>
      </c>
      <c r="EE5" s="11" t="str">
        <f>HYPERLINK("http://www.abs.gov.au/ausstats/subscriber.nsf/LookupAttach/3415.0Data+Cubes-29.06.1144/$File/34150DS0048_2008_Marriages and Divorces_Migrants.xls","Marriages and Divorces 2008")</f>
        <v>Marriages and Divorces 2008</v>
      </c>
      <c r="EF5" s="11" t="s">
        <v>102</v>
      </c>
      <c r="EG5" s="11" t="s">
        <v>103</v>
      </c>
      <c r="EH5" s="11" t="s">
        <v>111</v>
      </c>
      <c r="EI5" s="11" t="str">
        <f>HYPERLINK("http://www.abs.gov.au/ausstats/subscriber.nsf/LookupAttach/3415.0Data+Cubes-19.07.17315/$File/34150DS0089_2014-15_NHS_Migrants.xls","National Health Survey 2014-15")</f>
        <v>National Health Survey 2014-15</v>
      </c>
      <c r="EJ5" s="11" t="str">
        <f>HYPERLINK("http://www.abs.gov.au/ausstats/subscriber.nsf/LookupAttach/3415.0Data+Cubes-29.11.11310/$File/34150DS0065_2007-08_NHS_second release_Migrants.xls","National Health Survey 2007–08  Second release")</f>
        <v>National Health Survey 2007–08  Second release</v>
      </c>
      <c r="EK5" s="11" t="str">
        <f>HYPERLINK("http://www.abs.gov.au/ausstats/subscriber.nsf/LookupAttach/3415.0Data+Cubes-29.11.11320/$File/34150DS0060_2007-08_NHS_Migrants.xls","National Health Survey 2007–08 First release")</f>
        <v>National Health Survey 2007–08 First release</v>
      </c>
      <c r="EL5" s="11" t="str">
        <f>HYPERLINK("http://www.abs.gov.au/ausstats/subscriber.nsf/LookupAttach/3415.0Data+Cubes-29.06.1145/$File/34150DS0032_2004_05_NHS_second release_Migrants.xls","National Health Survey 2004–05 Second release")</f>
        <v>National Health Survey 2004–05 Second release</v>
      </c>
      <c r="EM5" s="11" t="str">
        <f>HYPERLINK("http://www.abs.gov.au/ausstats/subscriber.nsf/LookupAttach/3415.0Data+Cubes-29.06.1146/$File/34150DS0013_2004-05_NHS_Migrants.xls","National Health Survey 2004–05 First release")</f>
        <v>National Health Survey 2004–05 First release</v>
      </c>
      <c r="EN5" s="11" t="str">
        <f>HYPERLINK("http://www.abs.gov.au/ausstats/subscriber.nsf/LookupAttach/3415.0Data+Cubes-29.06.1147/$File/34150DS0014_2005-06_MPHS_SportsParticipation_Migrants.xls","Participation in Sports and Physical Recreation 2005–06")</f>
        <v>Participation in Sports and Physical Recreation 2005–06</v>
      </c>
      <c r="EO5" s="11" t="str">
        <f>HYPERLINK("http://www.abs.gov.au/ausstats/subscriber.nsf/LookupAttach/3418.0Data+Cubes-29.11.191/$File/34180DO0001_201617_1.xls","Personal Income of Migrants, Australia, 2016-17")</f>
        <v>Personal Income of Migrants, Australia, 2016-17</v>
      </c>
      <c r="EP5" s="11" t="str">
        <f>HYPERLINK("http://www.abs.gov.au/ausstats/subscriber.nsf/LookupAttach/3418.0Data+Cubes-29.11.192/$File/34180DO0001_201516_1.xls","Personal Income of Migrants, Australia, 2015-16")</f>
        <v>Personal Income of Migrants, Australia, 2015-16</v>
      </c>
      <c r="EQ5" s="11" t="str">
        <f>HYPERLINK("http://www.abs.gov.au/ausstats/subscriber.nsf/LookupAttach/3418.0Data+Cubes-29.11.193/$File/34180DO0001_201415_1.xls","Personal Income of Migrants, Australia, 2014-15")</f>
        <v>Personal Income of Migrants, Australia, 2014-15</v>
      </c>
      <c r="ER5" s="11" t="str">
        <f>HYPERLINK("http://www.abs.gov.au/ausstats/subscriber.nsf/LookupAttach/3418.0Data+Cubes-27.07.171/$File/34180Do0001_201314_1.xls","Personal Income of Migrants, Australia, 2013-14")</f>
        <v>Personal Income of Migrants, Australia, 2013-14</v>
      </c>
      <c r="ES5" s="11" t="str">
        <f>HYPERLINK("http://www.abs.gov.au/ausstats/subscriber.nsf/LookupAttach/3418.0Data+Cubes-27.10.161/$File/34180Do0001_201112_1.xlsx","Personal Income of Migrants, Australia, 2011-12")</f>
        <v>Personal Income of Migrants, Australia, 2011-12</v>
      </c>
      <c r="ET5" s="11" t="str">
        <f>HYPERLINK("http://www.abs.gov.au/ausstats/subscriber.nsf/LookupAttach/3418.0Data+Cubes-03.12.151/$File/34180Do0001_201011_1.xls","Personal Income of Migrants, Australia, Experimental, 2010-11")</f>
        <v>Personal Income of Migrants, Australia, Experimental, 2010-11</v>
      </c>
      <c r="EU5" s="11" t="str">
        <f>HYPERLINK("http://www.abs.gov.au/ausstats/subscriber.nsf/LookupAttach/3418.0Data+Cubes-04.09.152/$File/34180Do0001_200910_2.xls","Personal Income of Migrants, Australia, Experimental, 2009-10")</f>
        <v>Personal Income of Migrants, Australia, Experimental, 2009-10</v>
      </c>
      <c r="EV5" s="11" t="str">
        <f>HYPERLINK("http://www.abs.gov.au/ausstats/subscriber.nsf/LookupAttach/3415.0Data+Cubes-29.06.1148/$File/34150DS0015_2005_PSS_Migrants.xls","Personal Safety 2005")</f>
        <v>Personal Safety 2005</v>
      </c>
      <c r="EW5" s="11" t="str">
        <f>HYPERLINK("http://www.abs.gov.au/ausstats/subscriber.nsf/LookupAttach/3415.0Data+Cubes-26.07.12350/$File/34150DS0068_2011_PNILF_Migrants.xls","Persons Not in the Labour Force 2011")</f>
        <v>Persons Not in the Labour Force 2011</v>
      </c>
      <c r="EX5" s="11" t="str">
        <f>HYPERLINK("http://www.abs.gov.au/ausstats/subscriber.nsf/LookupAttach/3415.0Data+Cubes-29.06.1149/$File/34150DS0033_2007_PNILF_Migrants.xls","Persons Not in the Labour Force 2007")</f>
        <v>Persons Not in the Labour Force 2007</v>
      </c>
      <c r="EY5" s="11" t="str">
        <f>HYPERLINK("http://www.abs.gov.au/ausstats/subscriber.nsf/LookupAttach/4235.0Data+Cubes-22.06.164/$File/42350Do004_2015.xls","Qualifications and Work 2015")</f>
        <v>Qualifications and Work 2015</v>
      </c>
      <c r="EZ5" s="11" t="str">
        <f>HYPERLINK("http://www.abs.gov.au/ausstats/subscriber.nsf/LookupAttach/3415.0Data+Cubes-29.06.1150/$File/34150DS0053_2006_SDB_SLCD_linked data_Experimental_estimates_Migrants.xls","Settlement Database_Census linked data Experimental estimates 2006")</f>
        <v>Settlement Database_Census linked data Experimental estimates 2006</v>
      </c>
      <c r="FA5" s="11" t="str">
        <f>HYPERLINK("http://www.abs.gov.au/ausstats/subscriber.nsf/LookupAttach/3415.0Data+Cubes-29.06.1151/$File/34150DS0016_2005-06_MPHS_SportsAttendance_Migrants.xls","Sports Attendance 2005–06")</f>
        <v>Sports Attendance 2005–06</v>
      </c>
      <c r="FB5" s="11" t="str">
        <f>HYPERLINK("http://www.abs.gov.au/ausstats/subscriber.nsf/LookupAttach/3415.0Data+Cubes-26.07.12390/$File/34150DS0070_2011_UEW_Migrants.xls","Underemployed Workers 2011")</f>
        <v>Underemployed Workers 2011</v>
      </c>
      <c r="FC5" s="11" t="str">
        <f>HYPERLINK("http://www.abs.gov.au/ausstats/subscriber.nsf/LookupAttach/3415.0Data+Cubes-29.06.1152/$File/34150DS0036_2007_UEW_Migrants.xls","Underemployed Workers 2007")</f>
        <v>Underemployed Workers 2007</v>
      </c>
      <c r="FD5" s="11" t="str">
        <f>HYPERLINK("http://www.abs.gov.au/ausstats/subscriber.nsf/LookupAttach/3415.0Data+Cubes-29.06.1153/$File/34150DS0037_2006_Volunteers_Migrants.xls","Voluntary Work 2006")</f>
        <v>Voluntary Work 2006</v>
      </c>
      <c r="FE5" s="11" t="str">
        <f>HYPERLINK("http://www.abs.gov.au/ausstats/subscriber.nsf/LookupAttach/3415.0Data+Cubes-29.06.1155/$File/34150DS0039_2006_WTA_Migrants.xls","Working Time Arrangements 2006")</f>
        <v>Working Time Arrangements 2006</v>
      </c>
      <c r="FF5" s="11" t="str">
        <f>HYPERLINK("http://www.abs.gov.au/ausstats/subscriber.nsf/LookupAttach/3415.0Data+Cubes-29.06.1154/$File/34150DS0038_2007_WSCLA_Migrants.xls","Work in Selected Culture and Leisure Activities 2007")</f>
        <v>Work in Selected Culture and Leisure Activities 2007</v>
      </c>
    </row>
    <row r="6" spans="1:162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  <c r="Y6" s="9" t="s">
        <v>59</v>
      </c>
      <c r="Z6" s="9" t="s">
        <v>59</v>
      </c>
      <c r="AA6" s="9" t="s">
        <v>59</v>
      </c>
      <c r="AB6" s="9" t="s">
        <v>59</v>
      </c>
      <c r="AC6" s="9" t="s">
        <v>59</v>
      </c>
      <c r="AD6" s="9" t="s">
        <v>59</v>
      </c>
      <c r="AE6" s="9" t="s">
        <v>59</v>
      </c>
      <c r="AF6" s="9" t="s">
        <v>59</v>
      </c>
      <c r="AG6" s="9" t="s">
        <v>59</v>
      </c>
      <c r="AH6" s="9" t="s">
        <v>59</v>
      </c>
      <c r="AI6" s="9" t="s">
        <v>59</v>
      </c>
      <c r="AJ6" s="9" t="s">
        <v>59</v>
      </c>
      <c r="AK6" s="9" t="s">
        <v>59</v>
      </c>
      <c r="AL6" s="9" t="s">
        <v>59</v>
      </c>
      <c r="AM6" s="9" t="s">
        <v>59</v>
      </c>
      <c r="AN6" s="9" t="s">
        <v>59</v>
      </c>
      <c r="AO6" s="9" t="s">
        <v>59</v>
      </c>
      <c r="AP6" s="9" t="s">
        <v>59</v>
      </c>
      <c r="AQ6" s="9" t="s">
        <v>59</v>
      </c>
      <c r="AR6" s="9" t="s">
        <v>59</v>
      </c>
      <c r="AS6" s="9" t="s">
        <v>59</v>
      </c>
      <c r="AT6" s="9" t="s">
        <v>59</v>
      </c>
      <c r="AU6" s="9" t="s">
        <v>59</v>
      </c>
      <c r="AV6" s="9" t="s">
        <v>59</v>
      </c>
      <c r="AW6" s="9" t="s">
        <v>59</v>
      </c>
      <c r="AX6" s="9" t="s">
        <v>59</v>
      </c>
      <c r="AY6" s="9" t="s">
        <v>59</v>
      </c>
      <c r="AZ6" s="9" t="s">
        <v>59</v>
      </c>
      <c r="BA6" s="9" t="s">
        <v>59</v>
      </c>
      <c r="BB6" s="9" t="s">
        <v>59</v>
      </c>
      <c r="BC6" s="9" t="s">
        <v>59</v>
      </c>
      <c r="BD6" s="9" t="s">
        <v>59</v>
      </c>
      <c r="BE6" s="9" t="s">
        <v>59</v>
      </c>
      <c r="BF6" s="9" t="s">
        <v>59</v>
      </c>
      <c r="BG6" s="9" t="s">
        <v>59</v>
      </c>
      <c r="BH6" s="9" t="s">
        <v>59</v>
      </c>
      <c r="BI6" s="9" t="s">
        <v>59</v>
      </c>
      <c r="BJ6" s="9" t="s">
        <v>59</v>
      </c>
      <c r="BK6" s="9" t="s">
        <v>59</v>
      </c>
      <c r="BL6" s="9" t="s">
        <v>59</v>
      </c>
      <c r="BM6" s="9" t="s">
        <v>59</v>
      </c>
      <c r="BN6" s="9" t="s">
        <v>59</v>
      </c>
      <c r="BO6" s="9" t="s">
        <v>59</v>
      </c>
      <c r="BP6" s="9" t="s">
        <v>59</v>
      </c>
      <c r="BQ6" s="9" t="s">
        <v>59</v>
      </c>
      <c r="BR6" s="9" t="s">
        <v>59</v>
      </c>
      <c r="BS6" s="9" t="s">
        <v>59</v>
      </c>
      <c r="BT6" s="9" t="s">
        <v>59</v>
      </c>
      <c r="BU6" s="9" t="s">
        <v>59</v>
      </c>
      <c r="BV6" s="9" t="s">
        <v>59</v>
      </c>
      <c r="BW6" s="9" t="s">
        <v>59</v>
      </c>
      <c r="BX6" s="9" t="s">
        <v>59</v>
      </c>
      <c r="BY6" s="9" t="s">
        <v>59</v>
      </c>
      <c r="BZ6" s="9" t="s">
        <v>59</v>
      </c>
      <c r="CA6" s="9" t="s">
        <v>59</v>
      </c>
      <c r="CB6" s="9" t="s">
        <v>59</v>
      </c>
      <c r="CC6" s="9" t="s">
        <v>59</v>
      </c>
      <c r="CD6" s="9" t="s">
        <v>59</v>
      </c>
      <c r="CE6" s="9" t="s">
        <v>59</v>
      </c>
      <c r="CF6" s="9" t="s">
        <v>59</v>
      </c>
      <c r="CG6" s="9" t="s">
        <v>59</v>
      </c>
      <c r="CH6" s="9" t="s">
        <v>59</v>
      </c>
      <c r="CI6" s="9" t="s">
        <v>59</v>
      </c>
      <c r="CJ6" s="9" t="s">
        <v>59</v>
      </c>
      <c r="CK6" s="9" t="s">
        <v>59</v>
      </c>
      <c r="CL6" s="9" t="s">
        <v>59</v>
      </c>
      <c r="CM6" s="9" t="s">
        <v>59</v>
      </c>
      <c r="CN6" s="9" t="s">
        <v>59</v>
      </c>
      <c r="CO6" s="9" t="s">
        <v>59</v>
      </c>
      <c r="CP6" s="9" t="s">
        <v>59</v>
      </c>
      <c r="CQ6" s="9" t="s">
        <v>59</v>
      </c>
      <c r="CR6" s="9" t="s">
        <v>59</v>
      </c>
      <c r="CS6" s="9" t="s">
        <v>59</v>
      </c>
      <c r="CT6" s="9" t="s">
        <v>59</v>
      </c>
      <c r="CU6" s="9" t="s">
        <v>59</v>
      </c>
      <c r="CV6" s="9" t="s">
        <v>59</v>
      </c>
      <c r="CW6" s="9" t="s">
        <v>59</v>
      </c>
      <c r="CX6" s="9" t="s">
        <v>59</v>
      </c>
      <c r="CY6" s="9" t="s">
        <v>59</v>
      </c>
      <c r="CZ6" s="9" t="s">
        <v>59</v>
      </c>
      <c r="DA6" s="9" t="s">
        <v>59</v>
      </c>
      <c r="DB6" s="9" t="s">
        <v>59</v>
      </c>
      <c r="DC6" s="9" t="s">
        <v>59</v>
      </c>
      <c r="DD6" s="9" t="s">
        <v>59</v>
      </c>
      <c r="DE6" s="9" t="s">
        <v>59</v>
      </c>
      <c r="DF6" s="9" t="s">
        <v>59</v>
      </c>
      <c r="DG6" s="9" t="s">
        <v>59</v>
      </c>
      <c r="DH6" s="9" t="s">
        <v>59</v>
      </c>
      <c r="DI6" s="9" t="s">
        <v>59</v>
      </c>
      <c r="DJ6" s="9" t="s">
        <v>59</v>
      </c>
      <c r="DK6" s="9" t="s">
        <v>59</v>
      </c>
      <c r="DL6" s="9" t="s">
        <v>59</v>
      </c>
      <c r="DM6" s="9" t="s">
        <v>59</v>
      </c>
      <c r="DN6" s="9" t="s">
        <v>59</v>
      </c>
      <c r="DO6" s="9" t="s">
        <v>59</v>
      </c>
      <c r="DP6" s="9" t="s">
        <v>59</v>
      </c>
      <c r="DQ6" s="9" t="s">
        <v>59</v>
      </c>
      <c r="DR6" s="9" t="s">
        <v>59</v>
      </c>
      <c r="DS6" s="9" t="s">
        <v>59</v>
      </c>
      <c r="DT6" s="9" t="s">
        <v>59</v>
      </c>
      <c r="DU6" s="9" t="s">
        <v>59</v>
      </c>
      <c r="DV6" s="9" t="s">
        <v>59</v>
      </c>
      <c r="DW6" s="9" t="s">
        <v>59</v>
      </c>
      <c r="DX6" s="9" t="s">
        <v>59</v>
      </c>
      <c r="DY6" s="9" t="s">
        <v>59</v>
      </c>
      <c r="DZ6" s="9" t="s">
        <v>59</v>
      </c>
      <c r="EA6" s="9" t="s">
        <v>59</v>
      </c>
      <c r="EB6" s="9" t="s">
        <v>59</v>
      </c>
      <c r="EC6" s="9" t="s">
        <v>59</v>
      </c>
      <c r="ED6" s="9" t="s">
        <v>59</v>
      </c>
      <c r="EE6" s="9" t="s">
        <v>59</v>
      </c>
      <c r="EF6" s="9" t="s">
        <v>59</v>
      </c>
      <c r="EG6" s="9" t="s">
        <v>59</v>
      </c>
      <c r="EH6" s="9" t="s">
        <v>59</v>
      </c>
      <c r="EI6" s="9" t="s">
        <v>59</v>
      </c>
      <c r="EJ6" s="9" t="s">
        <v>59</v>
      </c>
      <c r="EK6" s="9" t="s">
        <v>59</v>
      </c>
      <c r="EL6" s="9" t="s">
        <v>59</v>
      </c>
      <c r="EM6" s="9" t="s">
        <v>59</v>
      </c>
      <c r="EN6" s="9" t="s">
        <v>59</v>
      </c>
      <c r="EO6" s="9" t="s">
        <v>59</v>
      </c>
      <c r="EP6" s="9" t="s">
        <v>59</v>
      </c>
      <c r="EQ6" s="9" t="s">
        <v>59</v>
      </c>
      <c r="ER6" s="9" t="s">
        <v>59</v>
      </c>
      <c r="ES6" s="9" t="s">
        <v>59</v>
      </c>
      <c r="ET6" s="9" t="s">
        <v>59</v>
      </c>
      <c r="EU6" s="9" t="s">
        <v>59</v>
      </c>
      <c r="EV6" s="9" t="s">
        <v>59</v>
      </c>
      <c r="EW6" s="9" t="s">
        <v>59</v>
      </c>
      <c r="EX6" s="9" t="s">
        <v>59</v>
      </c>
      <c r="EY6" s="9" t="s">
        <v>59</v>
      </c>
      <c r="EZ6" s="9" t="s">
        <v>28</v>
      </c>
      <c r="FA6" s="9" t="s">
        <v>59</v>
      </c>
      <c r="FB6" s="9" t="s">
        <v>59</v>
      </c>
      <c r="FC6" s="9" t="s">
        <v>59</v>
      </c>
      <c r="FD6" s="9" t="s">
        <v>59</v>
      </c>
      <c r="FE6" s="9" t="s">
        <v>59</v>
      </c>
      <c r="FF6" s="9" t="s">
        <v>59</v>
      </c>
    </row>
    <row r="7" spans="1:162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59</v>
      </c>
      <c r="F7" s="9" t="s">
        <v>59</v>
      </c>
      <c r="G7" s="9" t="s">
        <v>59</v>
      </c>
      <c r="H7" s="9" t="s">
        <v>59</v>
      </c>
      <c r="I7" s="9" t="s">
        <v>59</v>
      </c>
      <c r="J7" s="9" t="s">
        <v>59</v>
      </c>
      <c r="K7" s="9" t="s">
        <v>59</v>
      </c>
      <c r="L7" s="9" t="s">
        <v>59</v>
      </c>
      <c r="M7" s="9" t="s">
        <v>59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59</v>
      </c>
      <c r="W7" s="9" t="s">
        <v>59</v>
      </c>
      <c r="X7" s="9" t="s">
        <v>59</v>
      </c>
      <c r="Y7" s="9" t="s">
        <v>59</v>
      </c>
      <c r="Z7" s="9" t="s">
        <v>59</v>
      </c>
      <c r="AA7" s="9" t="s">
        <v>59</v>
      </c>
      <c r="AB7" s="9" t="s">
        <v>59</v>
      </c>
      <c r="AC7" s="9" t="s">
        <v>59</v>
      </c>
      <c r="AD7" s="9" t="s">
        <v>59</v>
      </c>
      <c r="AE7" s="9" t="s">
        <v>28</v>
      </c>
      <c r="AF7" s="9" t="s">
        <v>28</v>
      </c>
      <c r="AG7" s="9" t="s">
        <v>59</v>
      </c>
      <c r="AH7" s="9" t="s">
        <v>59</v>
      </c>
      <c r="AI7" s="9" t="s">
        <v>59</v>
      </c>
      <c r="AJ7" s="9" t="s">
        <v>59</v>
      </c>
      <c r="AK7" s="9" t="s">
        <v>59</v>
      </c>
      <c r="AL7" s="9" t="s">
        <v>59</v>
      </c>
      <c r="AM7" s="9" t="s">
        <v>59</v>
      </c>
      <c r="AN7" s="9" t="s">
        <v>59</v>
      </c>
      <c r="AO7" s="9" t="s">
        <v>59</v>
      </c>
      <c r="AP7" s="9" t="s">
        <v>59</v>
      </c>
      <c r="AQ7" s="9" t="s">
        <v>59</v>
      </c>
      <c r="AR7" s="9" t="s">
        <v>59</v>
      </c>
      <c r="AS7" s="9" t="s">
        <v>59</v>
      </c>
      <c r="AT7" s="9" t="s">
        <v>59</v>
      </c>
      <c r="AU7" s="9" t="s">
        <v>28</v>
      </c>
      <c r="AV7" s="9" t="s">
        <v>28</v>
      </c>
      <c r="AW7" s="9" t="s">
        <v>28</v>
      </c>
      <c r="AX7" s="9" t="s">
        <v>28</v>
      </c>
      <c r="AY7" s="9" t="s">
        <v>28</v>
      </c>
      <c r="AZ7" s="9" t="s">
        <v>28</v>
      </c>
      <c r="BA7" s="9" t="s">
        <v>59</v>
      </c>
      <c r="BB7" s="9" t="s">
        <v>59</v>
      </c>
      <c r="BC7" s="9" t="s">
        <v>28</v>
      </c>
      <c r="BD7" s="9" t="s">
        <v>28</v>
      </c>
      <c r="BE7" s="9" t="s">
        <v>28</v>
      </c>
      <c r="BF7" s="9" t="s">
        <v>28</v>
      </c>
      <c r="BG7" s="9" t="s">
        <v>28</v>
      </c>
      <c r="BH7" s="9" t="s">
        <v>28</v>
      </c>
      <c r="BI7" s="9" t="s">
        <v>28</v>
      </c>
      <c r="BJ7" s="9" t="s">
        <v>28</v>
      </c>
      <c r="BK7" s="9" t="s">
        <v>28</v>
      </c>
      <c r="BL7" s="9" t="s">
        <v>28</v>
      </c>
      <c r="BM7" s="9" t="s">
        <v>28</v>
      </c>
      <c r="BN7" s="9" t="s">
        <v>28</v>
      </c>
      <c r="BO7" s="9" t="s">
        <v>28</v>
      </c>
      <c r="BP7" s="9" t="s">
        <v>28</v>
      </c>
      <c r="BQ7" s="9" t="s">
        <v>28</v>
      </c>
      <c r="BR7" s="9" t="s">
        <v>28</v>
      </c>
      <c r="BS7" s="9" t="s">
        <v>28</v>
      </c>
      <c r="BT7" s="9" t="s">
        <v>28</v>
      </c>
      <c r="BU7" s="9" t="s">
        <v>28</v>
      </c>
      <c r="BV7" s="9" t="s">
        <v>28</v>
      </c>
      <c r="BW7" s="9" t="s">
        <v>28</v>
      </c>
      <c r="BX7" s="9" t="s">
        <v>28</v>
      </c>
      <c r="BY7" s="9" t="s">
        <v>28</v>
      </c>
      <c r="BZ7" s="9" t="s">
        <v>28</v>
      </c>
      <c r="CA7" s="9" t="s">
        <v>28</v>
      </c>
      <c r="CB7" s="9" t="s">
        <v>28</v>
      </c>
      <c r="CC7" s="9" t="s">
        <v>28</v>
      </c>
      <c r="CD7" s="9" t="s">
        <v>28</v>
      </c>
      <c r="CE7" s="9" t="s">
        <v>28</v>
      </c>
      <c r="CF7" s="9" t="s">
        <v>28</v>
      </c>
      <c r="CG7" s="9" t="s">
        <v>28</v>
      </c>
      <c r="CH7" s="9" t="s">
        <v>28</v>
      </c>
      <c r="CI7" s="9" t="s">
        <v>28</v>
      </c>
      <c r="CJ7" s="9" t="s">
        <v>28</v>
      </c>
      <c r="CK7" s="9" t="s">
        <v>28</v>
      </c>
      <c r="CL7" s="9" t="s">
        <v>28</v>
      </c>
      <c r="CM7" s="9" t="s">
        <v>28</v>
      </c>
      <c r="CN7" s="9" t="s">
        <v>28</v>
      </c>
      <c r="CO7" s="9" t="s">
        <v>59</v>
      </c>
      <c r="CP7" s="9" t="s">
        <v>59</v>
      </c>
      <c r="CQ7" s="9" t="s">
        <v>28</v>
      </c>
      <c r="CR7" s="9" t="s">
        <v>28</v>
      </c>
      <c r="CS7" s="9" t="s">
        <v>28</v>
      </c>
      <c r="CT7" s="9" t="s">
        <v>28</v>
      </c>
      <c r="CU7" s="9" t="s">
        <v>28</v>
      </c>
      <c r="CV7" s="9" t="s">
        <v>28</v>
      </c>
      <c r="CW7" s="9" t="s">
        <v>28</v>
      </c>
      <c r="CX7" s="9" t="s">
        <v>28</v>
      </c>
      <c r="CY7" s="9" t="s">
        <v>28</v>
      </c>
      <c r="CZ7" s="9" t="s">
        <v>28</v>
      </c>
      <c r="DA7" s="9" t="s">
        <v>28</v>
      </c>
      <c r="DB7" s="9" t="s">
        <v>28</v>
      </c>
      <c r="DC7" s="9" t="s">
        <v>28</v>
      </c>
      <c r="DD7" s="9" t="s">
        <v>28</v>
      </c>
      <c r="DE7" s="9" t="s">
        <v>28</v>
      </c>
      <c r="DF7" s="9" t="s">
        <v>28</v>
      </c>
      <c r="DG7" s="9" t="s">
        <v>28</v>
      </c>
      <c r="DH7" s="9" t="s">
        <v>28</v>
      </c>
      <c r="DI7" s="9" t="s">
        <v>28</v>
      </c>
      <c r="DJ7" s="9" t="s">
        <v>28</v>
      </c>
      <c r="DK7" s="9" t="s">
        <v>28</v>
      </c>
      <c r="DL7" s="9" t="s">
        <v>28</v>
      </c>
      <c r="DM7" s="9" t="s">
        <v>28</v>
      </c>
      <c r="DN7" s="9" t="s">
        <v>28</v>
      </c>
      <c r="DO7" s="9" t="s">
        <v>28</v>
      </c>
      <c r="DP7" s="9" t="s">
        <v>28</v>
      </c>
      <c r="DQ7" s="9" t="s">
        <v>28</v>
      </c>
      <c r="DR7" s="9" t="s">
        <v>28</v>
      </c>
      <c r="DS7" s="9" t="s">
        <v>28</v>
      </c>
      <c r="DT7" s="9" t="s">
        <v>28</v>
      </c>
      <c r="DU7" s="9" t="s">
        <v>28</v>
      </c>
      <c r="DV7" s="9" t="s">
        <v>28</v>
      </c>
      <c r="DW7" s="9" t="s">
        <v>28</v>
      </c>
      <c r="DX7" s="9" t="s">
        <v>28</v>
      </c>
      <c r="DY7" s="9" t="s">
        <v>28</v>
      </c>
      <c r="DZ7" s="9" t="s">
        <v>28</v>
      </c>
      <c r="EA7" s="9" t="s">
        <v>28</v>
      </c>
      <c r="EB7" s="9" t="s">
        <v>28</v>
      </c>
      <c r="EC7" s="9" t="s">
        <v>28</v>
      </c>
      <c r="ED7" s="9" t="s">
        <v>28</v>
      </c>
      <c r="EE7" s="9" t="s">
        <v>28</v>
      </c>
      <c r="EF7" s="9" t="s">
        <v>28</v>
      </c>
      <c r="EG7" s="9" t="s">
        <v>28</v>
      </c>
      <c r="EH7" s="9" t="s">
        <v>28</v>
      </c>
      <c r="EI7" s="9" t="s">
        <v>28</v>
      </c>
      <c r="EJ7" s="9" t="s">
        <v>28</v>
      </c>
      <c r="EK7" s="9" t="s">
        <v>28</v>
      </c>
      <c r="EL7" s="9" t="s">
        <v>28</v>
      </c>
      <c r="EM7" s="9" t="s">
        <v>28</v>
      </c>
      <c r="EN7" s="9" t="s">
        <v>28</v>
      </c>
      <c r="EO7" s="9" t="s">
        <v>28</v>
      </c>
      <c r="EP7" s="9" t="s">
        <v>28</v>
      </c>
      <c r="EQ7" s="9" t="s">
        <v>28</v>
      </c>
      <c r="ER7" s="9" t="s">
        <v>28</v>
      </c>
      <c r="ES7" s="9" t="s">
        <v>28</v>
      </c>
      <c r="ET7" s="9" t="s">
        <v>28</v>
      </c>
      <c r="EU7" s="9" t="s">
        <v>28</v>
      </c>
      <c r="EV7" s="9" t="s">
        <v>28</v>
      </c>
      <c r="EW7" s="9" t="s">
        <v>28</v>
      </c>
      <c r="EX7" s="9" t="s">
        <v>28</v>
      </c>
      <c r="EY7" s="9" t="s">
        <v>28</v>
      </c>
      <c r="EZ7" s="9" t="s">
        <v>28</v>
      </c>
      <c r="FA7" s="9" t="s">
        <v>28</v>
      </c>
      <c r="FB7" s="9" t="s">
        <v>28</v>
      </c>
      <c r="FC7" s="9" t="s">
        <v>28</v>
      </c>
      <c r="FD7" s="9" t="s">
        <v>28</v>
      </c>
      <c r="FE7" s="9" t="s">
        <v>28</v>
      </c>
      <c r="FF7" s="9" t="s">
        <v>28</v>
      </c>
    </row>
    <row r="8" spans="1:162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59</v>
      </c>
      <c r="F8" s="9" t="s">
        <v>59</v>
      </c>
      <c r="G8" s="9" t="s">
        <v>59</v>
      </c>
      <c r="H8" s="9" t="s">
        <v>59</v>
      </c>
      <c r="I8" s="9" t="s">
        <v>59</v>
      </c>
      <c r="J8" s="9" t="s">
        <v>59</v>
      </c>
      <c r="K8" s="9" t="s">
        <v>59</v>
      </c>
      <c r="L8" s="9" t="s">
        <v>59</v>
      </c>
      <c r="M8" s="9" t="s">
        <v>59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59</v>
      </c>
      <c r="W8" s="9" t="s">
        <v>59</v>
      </c>
      <c r="X8" s="9" t="s">
        <v>59</v>
      </c>
      <c r="Y8" s="9" t="s">
        <v>59</v>
      </c>
      <c r="Z8" s="9" t="s">
        <v>59</v>
      </c>
      <c r="AA8" s="9" t="s">
        <v>59</v>
      </c>
      <c r="AB8" s="9" t="s">
        <v>59</v>
      </c>
      <c r="AC8" s="9" t="s">
        <v>59</v>
      </c>
      <c r="AD8" s="9" t="s">
        <v>59</v>
      </c>
      <c r="AE8" s="9" t="s">
        <v>28</v>
      </c>
      <c r="AF8" s="9" t="s">
        <v>28</v>
      </c>
      <c r="AG8" s="9" t="s">
        <v>59</v>
      </c>
      <c r="AH8" s="9" t="s">
        <v>59</v>
      </c>
      <c r="AI8" s="9" t="s">
        <v>59</v>
      </c>
      <c r="AJ8" s="9" t="s">
        <v>59</v>
      </c>
      <c r="AK8" s="9" t="s">
        <v>59</v>
      </c>
      <c r="AL8" s="9" t="s">
        <v>59</v>
      </c>
      <c r="AM8" s="9" t="s">
        <v>59</v>
      </c>
      <c r="AN8" s="9" t="s">
        <v>59</v>
      </c>
      <c r="AO8" s="9" t="s">
        <v>59</v>
      </c>
      <c r="AP8" s="9" t="s">
        <v>59</v>
      </c>
      <c r="AQ8" s="9" t="s">
        <v>59</v>
      </c>
      <c r="AR8" s="9" t="s">
        <v>59</v>
      </c>
      <c r="AS8" s="9" t="s">
        <v>59</v>
      </c>
      <c r="AT8" s="9" t="s">
        <v>59</v>
      </c>
      <c r="AU8" s="9" t="s">
        <v>28</v>
      </c>
      <c r="AV8" s="9" t="s">
        <v>28</v>
      </c>
      <c r="AW8" s="9" t="s">
        <v>28</v>
      </c>
      <c r="AX8" s="9" t="s">
        <v>28</v>
      </c>
      <c r="AY8" s="9" t="s">
        <v>28</v>
      </c>
      <c r="AZ8" s="9" t="s">
        <v>28</v>
      </c>
      <c r="BA8" s="9" t="s">
        <v>59</v>
      </c>
      <c r="BB8" s="9" t="s">
        <v>59</v>
      </c>
      <c r="BC8" s="9" t="s">
        <v>28</v>
      </c>
      <c r="BD8" s="9" t="s">
        <v>28</v>
      </c>
      <c r="BE8" s="9" t="s">
        <v>28</v>
      </c>
      <c r="BF8" s="9" t="s">
        <v>28</v>
      </c>
      <c r="BG8" s="9" t="s">
        <v>28</v>
      </c>
      <c r="BH8" s="9" t="s">
        <v>28</v>
      </c>
      <c r="BI8" s="9" t="s">
        <v>28</v>
      </c>
      <c r="BJ8" s="9" t="s">
        <v>28</v>
      </c>
      <c r="BK8" s="9" t="s">
        <v>28</v>
      </c>
      <c r="BL8" s="9" t="s">
        <v>28</v>
      </c>
      <c r="BM8" s="9" t="s">
        <v>28</v>
      </c>
      <c r="BN8" s="9" t="s">
        <v>28</v>
      </c>
      <c r="BO8" s="9" t="s">
        <v>28</v>
      </c>
      <c r="BP8" s="9" t="s">
        <v>28</v>
      </c>
      <c r="BQ8" s="9" t="s">
        <v>28</v>
      </c>
      <c r="BR8" s="9" t="s">
        <v>28</v>
      </c>
      <c r="BS8" s="9" t="s">
        <v>28</v>
      </c>
      <c r="BT8" s="9" t="s">
        <v>28</v>
      </c>
      <c r="BU8" s="9" t="s">
        <v>28</v>
      </c>
      <c r="BV8" s="9" t="s">
        <v>28</v>
      </c>
      <c r="BW8" s="9" t="s">
        <v>28</v>
      </c>
      <c r="BX8" s="9" t="s">
        <v>28</v>
      </c>
      <c r="BY8" s="9" t="s">
        <v>28</v>
      </c>
      <c r="BZ8" s="9" t="s">
        <v>28</v>
      </c>
      <c r="CA8" s="9" t="s">
        <v>28</v>
      </c>
      <c r="CB8" s="9" t="s">
        <v>28</v>
      </c>
      <c r="CC8" s="9" t="s">
        <v>28</v>
      </c>
      <c r="CD8" s="9" t="s">
        <v>28</v>
      </c>
      <c r="CE8" s="9" t="s">
        <v>28</v>
      </c>
      <c r="CF8" s="9" t="s">
        <v>28</v>
      </c>
      <c r="CG8" s="9" t="s">
        <v>28</v>
      </c>
      <c r="CH8" s="9" t="s">
        <v>28</v>
      </c>
      <c r="CI8" s="9" t="s">
        <v>28</v>
      </c>
      <c r="CJ8" s="9" t="s">
        <v>28</v>
      </c>
      <c r="CK8" s="9" t="s">
        <v>28</v>
      </c>
      <c r="CL8" s="9" t="s">
        <v>28</v>
      </c>
      <c r="CM8" s="9" t="s">
        <v>28</v>
      </c>
      <c r="CN8" s="9" t="s">
        <v>28</v>
      </c>
      <c r="CO8" s="9" t="s">
        <v>59</v>
      </c>
      <c r="CP8" s="9" t="s">
        <v>59</v>
      </c>
      <c r="CQ8" s="9" t="s">
        <v>28</v>
      </c>
      <c r="CR8" s="9" t="s">
        <v>28</v>
      </c>
      <c r="CS8" s="9" t="s">
        <v>28</v>
      </c>
      <c r="CT8" s="9" t="s">
        <v>28</v>
      </c>
      <c r="CU8" s="9" t="s">
        <v>28</v>
      </c>
      <c r="CV8" s="9" t="s">
        <v>28</v>
      </c>
      <c r="CW8" s="9" t="s">
        <v>28</v>
      </c>
      <c r="CX8" s="9" t="s">
        <v>28</v>
      </c>
      <c r="CY8" s="9" t="s">
        <v>28</v>
      </c>
      <c r="CZ8" s="9" t="s">
        <v>28</v>
      </c>
      <c r="DA8" s="9" t="s">
        <v>28</v>
      </c>
      <c r="DB8" s="9" t="s">
        <v>28</v>
      </c>
      <c r="DC8" s="9" t="s">
        <v>28</v>
      </c>
      <c r="DD8" s="9" t="s">
        <v>28</v>
      </c>
      <c r="DE8" s="9" t="s">
        <v>28</v>
      </c>
      <c r="DF8" s="9" t="s">
        <v>28</v>
      </c>
      <c r="DG8" s="9" t="s">
        <v>28</v>
      </c>
      <c r="DH8" s="9" t="s">
        <v>28</v>
      </c>
      <c r="DI8" s="9" t="s">
        <v>28</v>
      </c>
      <c r="DJ8" s="9" t="s">
        <v>28</v>
      </c>
      <c r="DK8" s="9" t="s">
        <v>28</v>
      </c>
      <c r="DL8" s="9" t="s">
        <v>28</v>
      </c>
      <c r="DM8" s="9" t="s">
        <v>28</v>
      </c>
      <c r="DN8" s="9" t="s">
        <v>28</v>
      </c>
      <c r="DO8" s="9" t="s">
        <v>28</v>
      </c>
      <c r="DP8" s="9" t="s">
        <v>28</v>
      </c>
      <c r="DQ8" s="9" t="s">
        <v>28</v>
      </c>
      <c r="DR8" s="9" t="s">
        <v>28</v>
      </c>
      <c r="DS8" s="9" t="s">
        <v>28</v>
      </c>
      <c r="DT8" s="9" t="s">
        <v>28</v>
      </c>
      <c r="DU8" s="9" t="s">
        <v>28</v>
      </c>
      <c r="DV8" s="9" t="s">
        <v>28</v>
      </c>
      <c r="DW8" s="9" t="s">
        <v>28</v>
      </c>
      <c r="DX8" s="9" t="s">
        <v>28</v>
      </c>
      <c r="DY8" s="9" t="s">
        <v>28</v>
      </c>
      <c r="DZ8" s="9" t="s">
        <v>28</v>
      </c>
      <c r="EA8" s="9" t="s">
        <v>28</v>
      </c>
      <c r="EB8" s="9" t="s">
        <v>28</v>
      </c>
      <c r="EC8" s="9" t="s">
        <v>28</v>
      </c>
      <c r="ED8" s="9" t="s">
        <v>28</v>
      </c>
      <c r="EE8" s="9" t="s">
        <v>28</v>
      </c>
      <c r="EF8" s="9" t="s">
        <v>28</v>
      </c>
      <c r="EG8" s="9" t="s">
        <v>28</v>
      </c>
      <c r="EH8" s="9" t="s">
        <v>28</v>
      </c>
      <c r="EI8" s="9" t="s">
        <v>28</v>
      </c>
      <c r="EJ8" s="9" t="s">
        <v>28</v>
      </c>
      <c r="EK8" s="9" t="s">
        <v>28</v>
      </c>
      <c r="EL8" s="9" t="s">
        <v>28</v>
      </c>
      <c r="EM8" s="9" t="s">
        <v>28</v>
      </c>
      <c r="EN8" s="9" t="s">
        <v>28</v>
      </c>
      <c r="EO8" s="9" t="s">
        <v>28</v>
      </c>
      <c r="EP8" s="9" t="s">
        <v>28</v>
      </c>
      <c r="EQ8" s="9" t="s">
        <v>28</v>
      </c>
      <c r="ER8" s="9" t="s">
        <v>28</v>
      </c>
      <c r="ES8" s="9" t="s">
        <v>28</v>
      </c>
      <c r="ET8" s="9" t="s">
        <v>28</v>
      </c>
      <c r="EU8" s="9" t="s">
        <v>28</v>
      </c>
      <c r="EV8" s="9" t="s">
        <v>28</v>
      </c>
      <c r="EW8" s="9" t="s">
        <v>28</v>
      </c>
      <c r="EX8" s="9" t="s">
        <v>28</v>
      </c>
      <c r="EY8" s="9" t="s">
        <v>28</v>
      </c>
      <c r="EZ8" s="9" t="s">
        <v>28</v>
      </c>
      <c r="FA8" s="9" t="s">
        <v>28</v>
      </c>
      <c r="FB8" s="9" t="s">
        <v>28</v>
      </c>
      <c r="FC8" s="9" t="s">
        <v>28</v>
      </c>
      <c r="FD8" s="9" t="s">
        <v>28</v>
      </c>
      <c r="FE8" s="9" t="s">
        <v>28</v>
      </c>
      <c r="FF8" s="9" t="s">
        <v>28</v>
      </c>
    </row>
    <row r="9" spans="1:162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  <c r="Y9" s="9" t="s">
        <v>28</v>
      </c>
      <c r="Z9" s="9" t="s">
        <v>28</v>
      </c>
      <c r="AA9" s="9" t="s">
        <v>28</v>
      </c>
      <c r="AB9" s="9" t="s">
        <v>28</v>
      </c>
      <c r="AC9" s="9" t="s">
        <v>28</v>
      </c>
      <c r="AD9" s="9" t="s">
        <v>28</v>
      </c>
      <c r="AE9" s="9" t="s">
        <v>28</v>
      </c>
      <c r="AF9" s="9" t="s">
        <v>28</v>
      </c>
      <c r="AG9" s="9" t="s">
        <v>28</v>
      </c>
      <c r="AH9" s="9" t="s">
        <v>28</v>
      </c>
      <c r="AI9" s="9" t="s">
        <v>28</v>
      </c>
      <c r="AJ9" s="9" t="s">
        <v>28</v>
      </c>
      <c r="AK9" s="9" t="s">
        <v>28</v>
      </c>
      <c r="AL9" s="9" t="s">
        <v>28</v>
      </c>
      <c r="AM9" s="9" t="s">
        <v>28</v>
      </c>
      <c r="AN9" s="9" t="s">
        <v>28</v>
      </c>
      <c r="AO9" s="9" t="s">
        <v>28</v>
      </c>
      <c r="AP9" s="9" t="s">
        <v>28</v>
      </c>
      <c r="AQ9" s="9" t="s">
        <v>28</v>
      </c>
      <c r="AR9" s="9" t="s">
        <v>28</v>
      </c>
      <c r="AS9" s="9" t="s">
        <v>28</v>
      </c>
      <c r="AT9" s="9" t="s">
        <v>28</v>
      </c>
      <c r="AU9" s="9" t="s">
        <v>28</v>
      </c>
      <c r="AV9" s="9" t="s">
        <v>28</v>
      </c>
      <c r="AW9" s="9" t="s">
        <v>28</v>
      </c>
      <c r="AX9" s="9" t="s">
        <v>28</v>
      </c>
      <c r="AY9" s="9" t="s">
        <v>28</v>
      </c>
      <c r="AZ9" s="9" t="s">
        <v>28</v>
      </c>
      <c r="BA9" s="9" t="s">
        <v>28</v>
      </c>
      <c r="BB9" s="9" t="s">
        <v>28</v>
      </c>
      <c r="BC9" s="9" t="s">
        <v>28</v>
      </c>
      <c r="BD9" s="9" t="s">
        <v>28</v>
      </c>
      <c r="BE9" s="9" t="s">
        <v>28</v>
      </c>
      <c r="BF9" s="9" t="s">
        <v>28</v>
      </c>
      <c r="BG9" s="9" t="s">
        <v>28</v>
      </c>
      <c r="BH9" s="9" t="s">
        <v>28</v>
      </c>
      <c r="BI9" s="9" t="s">
        <v>28</v>
      </c>
      <c r="BJ9" s="9" t="s">
        <v>28</v>
      </c>
      <c r="BK9" s="9" t="s">
        <v>28</v>
      </c>
      <c r="BL9" s="9" t="s">
        <v>59</v>
      </c>
      <c r="BM9" s="9" t="s">
        <v>28</v>
      </c>
      <c r="BN9" s="9" t="s">
        <v>28</v>
      </c>
      <c r="BO9" s="9" t="s">
        <v>28</v>
      </c>
      <c r="BP9" s="9" t="s">
        <v>28</v>
      </c>
      <c r="BQ9" s="9" t="s">
        <v>28</v>
      </c>
      <c r="BR9" s="9" t="s">
        <v>28</v>
      </c>
      <c r="BS9" s="9" t="s">
        <v>28</v>
      </c>
      <c r="BT9" s="9" t="s">
        <v>28</v>
      </c>
      <c r="BU9" s="9" t="s">
        <v>28</v>
      </c>
      <c r="BV9" s="9" t="s">
        <v>28</v>
      </c>
      <c r="BW9" s="9" t="s">
        <v>28</v>
      </c>
      <c r="BX9" s="9" t="s">
        <v>28</v>
      </c>
      <c r="BY9" s="9" t="s">
        <v>28</v>
      </c>
      <c r="BZ9" s="9" t="s">
        <v>28</v>
      </c>
      <c r="CA9" s="9" t="s">
        <v>28</v>
      </c>
      <c r="CB9" s="9" t="s">
        <v>28</v>
      </c>
      <c r="CC9" s="9" t="s">
        <v>28</v>
      </c>
      <c r="CD9" s="9" t="s">
        <v>28</v>
      </c>
      <c r="CE9" s="9" t="s">
        <v>28</v>
      </c>
      <c r="CF9" s="9" t="s">
        <v>28</v>
      </c>
      <c r="CG9" s="9" t="s">
        <v>28</v>
      </c>
      <c r="CH9" s="9" t="s">
        <v>28</v>
      </c>
      <c r="CI9" s="9" t="s">
        <v>28</v>
      </c>
      <c r="CJ9" s="9" t="s">
        <v>28</v>
      </c>
      <c r="CK9" s="9" t="s">
        <v>28</v>
      </c>
      <c r="CL9" s="9" t="s">
        <v>28</v>
      </c>
      <c r="CM9" s="9" t="s">
        <v>28</v>
      </c>
      <c r="CN9" s="9" t="s">
        <v>28</v>
      </c>
      <c r="CO9" s="9" t="s">
        <v>28</v>
      </c>
      <c r="CP9" s="9" t="s">
        <v>28</v>
      </c>
      <c r="CQ9" s="9" t="s">
        <v>28</v>
      </c>
      <c r="CR9" s="9" t="s">
        <v>28</v>
      </c>
      <c r="CS9" s="9" t="s">
        <v>28</v>
      </c>
      <c r="CT9" s="9" t="s">
        <v>28</v>
      </c>
      <c r="CU9" s="9" t="s">
        <v>28</v>
      </c>
      <c r="CV9" s="9" t="s">
        <v>28</v>
      </c>
      <c r="CW9" s="9" t="s">
        <v>28</v>
      </c>
      <c r="CX9" s="9" t="s">
        <v>28</v>
      </c>
      <c r="CY9" s="9" t="s">
        <v>28</v>
      </c>
      <c r="CZ9" s="9" t="s">
        <v>28</v>
      </c>
      <c r="DA9" s="9" t="s">
        <v>28</v>
      </c>
      <c r="DB9" s="9" t="s">
        <v>28</v>
      </c>
      <c r="DC9" s="9" t="s">
        <v>28</v>
      </c>
      <c r="DD9" s="9" t="s">
        <v>28</v>
      </c>
      <c r="DE9" s="9" t="s">
        <v>28</v>
      </c>
      <c r="DF9" s="9" t="s">
        <v>28</v>
      </c>
      <c r="DG9" s="9" t="s">
        <v>28</v>
      </c>
      <c r="DH9" s="9" t="s">
        <v>28</v>
      </c>
      <c r="DI9" s="9" t="s">
        <v>28</v>
      </c>
      <c r="DJ9" s="9" t="s">
        <v>28</v>
      </c>
      <c r="DK9" s="9" t="s">
        <v>28</v>
      </c>
      <c r="DL9" s="9" t="s">
        <v>28</v>
      </c>
      <c r="DM9" s="9" t="s">
        <v>28</v>
      </c>
      <c r="DN9" s="9" t="s">
        <v>28</v>
      </c>
      <c r="DO9" s="9" t="s">
        <v>28</v>
      </c>
      <c r="DP9" s="9" t="s">
        <v>28</v>
      </c>
      <c r="DQ9" s="9" t="s">
        <v>28</v>
      </c>
      <c r="DR9" s="9" t="s">
        <v>28</v>
      </c>
      <c r="DS9" s="9" t="s">
        <v>28</v>
      </c>
      <c r="DT9" s="9" t="s">
        <v>28</v>
      </c>
      <c r="DU9" s="9" t="s">
        <v>28</v>
      </c>
      <c r="DV9" s="9" t="s">
        <v>28</v>
      </c>
      <c r="DW9" s="9" t="s">
        <v>28</v>
      </c>
      <c r="DX9" s="9" t="s">
        <v>28</v>
      </c>
      <c r="DY9" s="9" t="s">
        <v>28</v>
      </c>
      <c r="DZ9" s="9" t="s">
        <v>28</v>
      </c>
      <c r="EA9" s="9" t="s">
        <v>28</v>
      </c>
      <c r="EB9" s="9" t="s">
        <v>28</v>
      </c>
      <c r="EC9" s="9" t="s">
        <v>28</v>
      </c>
      <c r="ED9" s="9" t="s">
        <v>28</v>
      </c>
      <c r="EE9" s="9" t="s">
        <v>28</v>
      </c>
      <c r="EF9" s="9" t="s">
        <v>28</v>
      </c>
      <c r="EG9" s="9" t="s">
        <v>28</v>
      </c>
      <c r="EH9" s="9" t="s">
        <v>28</v>
      </c>
      <c r="EI9" s="9" t="s">
        <v>28</v>
      </c>
      <c r="EJ9" s="9" t="s">
        <v>28</v>
      </c>
      <c r="EK9" s="9" t="s">
        <v>28</v>
      </c>
      <c r="EL9" s="9" t="s">
        <v>28</v>
      </c>
      <c r="EM9" s="9" t="s">
        <v>28</v>
      </c>
      <c r="EN9" s="9" t="s">
        <v>28</v>
      </c>
      <c r="EO9" s="9" t="s">
        <v>28</v>
      </c>
      <c r="EP9" s="9" t="s">
        <v>28</v>
      </c>
      <c r="EQ9" s="9" t="s">
        <v>28</v>
      </c>
      <c r="ER9" s="9" t="s">
        <v>28</v>
      </c>
      <c r="ES9" s="9" t="s">
        <v>28</v>
      </c>
      <c r="ET9" s="9" t="s">
        <v>28</v>
      </c>
      <c r="EU9" s="9" t="s">
        <v>28</v>
      </c>
      <c r="EV9" s="9" t="s">
        <v>28</v>
      </c>
      <c r="EW9" s="9" t="s">
        <v>28</v>
      </c>
      <c r="EX9" s="9" t="s">
        <v>28</v>
      </c>
      <c r="EY9" s="9" t="s">
        <v>28</v>
      </c>
      <c r="EZ9" s="9" t="s">
        <v>28</v>
      </c>
      <c r="FA9" s="9" t="s">
        <v>28</v>
      </c>
      <c r="FB9" s="9" t="s">
        <v>28</v>
      </c>
      <c r="FC9" s="9" t="s">
        <v>28</v>
      </c>
      <c r="FD9" s="9" t="s">
        <v>28</v>
      </c>
      <c r="FE9" s="9" t="s">
        <v>28</v>
      </c>
      <c r="FF9" s="9" t="s">
        <v>28</v>
      </c>
    </row>
    <row r="10" spans="1:162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59</v>
      </c>
      <c r="O10" s="9" t="s">
        <v>59</v>
      </c>
      <c r="P10" s="9" t="s">
        <v>59</v>
      </c>
      <c r="Q10" s="9" t="s">
        <v>59</v>
      </c>
      <c r="R10" s="9" t="s">
        <v>59</v>
      </c>
      <c r="S10" s="9" t="s">
        <v>59</v>
      </c>
      <c r="T10" s="9" t="s">
        <v>59</v>
      </c>
      <c r="U10" s="9" t="s">
        <v>59</v>
      </c>
      <c r="V10" s="9" t="s">
        <v>28</v>
      </c>
      <c r="W10" s="9" t="s">
        <v>28</v>
      </c>
      <c r="X10" s="9" t="s">
        <v>28</v>
      </c>
      <c r="Y10" s="9" t="s">
        <v>28</v>
      </c>
      <c r="Z10" s="9" t="s">
        <v>28</v>
      </c>
      <c r="AA10" s="9" t="s">
        <v>28</v>
      </c>
      <c r="AB10" s="9" t="s">
        <v>28</v>
      </c>
      <c r="AC10" s="9" t="s">
        <v>28</v>
      </c>
      <c r="AD10" s="9" t="s">
        <v>28</v>
      </c>
      <c r="AE10" s="9" t="s">
        <v>28</v>
      </c>
      <c r="AF10" s="9" t="s">
        <v>28</v>
      </c>
      <c r="AG10" s="9" t="s">
        <v>28</v>
      </c>
      <c r="AH10" s="9" t="s">
        <v>28</v>
      </c>
      <c r="AI10" s="9" t="s">
        <v>28</v>
      </c>
      <c r="AJ10" s="9" t="s">
        <v>28</v>
      </c>
      <c r="AK10" s="9" t="s">
        <v>28</v>
      </c>
      <c r="AL10" s="9" t="s">
        <v>28</v>
      </c>
      <c r="AM10" s="9" t="s">
        <v>28</v>
      </c>
      <c r="AN10" s="9" t="s">
        <v>28</v>
      </c>
      <c r="AO10" s="9" t="s">
        <v>28</v>
      </c>
      <c r="AP10" s="9" t="s">
        <v>28</v>
      </c>
      <c r="AQ10" s="9" t="s">
        <v>28</v>
      </c>
      <c r="AR10" s="9" t="s">
        <v>28</v>
      </c>
      <c r="AS10" s="9" t="s">
        <v>28</v>
      </c>
      <c r="AT10" s="9" t="s">
        <v>28</v>
      </c>
      <c r="AU10" s="9" t="s">
        <v>28</v>
      </c>
      <c r="AV10" s="9" t="s">
        <v>28</v>
      </c>
      <c r="AW10" s="9" t="s">
        <v>28</v>
      </c>
      <c r="AX10" s="9" t="s">
        <v>28</v>
      </c>
      <c r="AY10" s="9" t="s">
        <v>28</v>
      </c>
      <c r="AZ10" s="9" t="s">
        <v>28</v>
      </c>
      <c r="BA10" s="9" t="s">
        <v>28</v>
      </c>
      <c r="BB10" s="9" t="s">
        <v>28</v>
      </c>
      <c r="BC10" s="9" t="s">
        <v>28</v>
      </c>
      <c r="BD10" s="9" t="s">
        <v>59</v>
      </c>
      <c r="BE10" s="9" t="s">
        <v>59</v>
      </c>
      <c r="BF10" s="9" t="s">
        <v>59</v>
      </c>
      <c r="BG10" s="9" t="s">
        <v>28</v>
      </c>
      <c r="BH10" s="9" t="s">
        <v>28</v>
      </c>
      <c r="BI10" s="9" t="s">
        <v>28</v>
      </c>
      <c r="BJ10" s="9" t="s">
        <v>28</v>
      </c>
      <c r="BK10" s="9" t="s">
        <v>28</v>
      </c>
      <c r="BL10" s="9" t="s">
        <v>28</v>
      </c>
      <c r="BM10" s="9" t="s">
        <v>28</v>
      </c>
      <c r="BN10" s="9" t="s">
        <v>28</v>
      </c>
      <c r="BO10" s="9" t="s">
        <v>28</v>
      </c>
      <c r="BP10" s="9" t="s">
        <v>28</v>
      </c>
      <c r="BQ10" s="9" t="s">
        <v>59</v>
      </c>
      <c r="BR10" s="9" t="s">
        <v>59</v>
      </c>
      <c r="BS10" s="9" t="s">
        <v>59</v>
      </c>
      <c r="BT10" s="9" t="s">
        <v>59</v>
      </c>
      <c r="BU10" s="9" t="s">
        <v>59</v>
      </c>
      <c r="BV10" s="9" t="s">
        <v>59</v>
      </c>
      <c r="BW10" s="9" t="s">
        <v>59</v>
      </c>
      <c r="BX10" s="9" t="s">
        <v>28</v>
      </c>
      <c r="BY10" s="9" t="s">
        <v>28</v>
      </c>
      <c r="BZ10" s="9" t="s">
        <v>28</v>
      </c>
      <c r="CA10" s="9" t="s">
        <v>28</v>
      </c>
      <c r="CB10" s="9" t="s">
        <v>28</v>
      </c>
      <c r="CC10" s="9" t="s">
        <v>28</v>
      </c>
      <c r="CD10" s="9" t="s">
        <v>28</v>
      </c>
      <c r="CE10" s="9" t="s">
        <v>28</v>
      </c>
      <c r="CF10" s="9" t="s">
        <v>28</v>
      </c>
      <c r="CG10" s="9" t="s">
        <v>28</v>
      </c>
      <c r="CH10" s="9" t="s">
        <v>28</v>
      </c>
      <c r="CI10" s="9" t="s">
        <v>28</v>
      </c>
      <c r="CJ10" s="9" t="s">
        <v>28</v>
      </c>
      <c r="CK10" s="9" t="s">
        <v>28</v>
      </c>
      <c r="CL10" s="9" t="s">
        <v>28</v>
      </c>
      <c r="CM10" s="9" t="s">
        <v>28</v>
      </c>
      <c r="CN10" s="9" t="s">
        <v>28</v>
      </c>
      <c r="CO10" s="9" t="s">
        <v>28</v>
      </c>
      <c r="CP10" s="9" t="s">
        <v>28</v>
      </c>
      <c r="CQ10" s="9" t="s">
        <v>28</v>
      </c>
      <c r="CR10" s="9" t="s">
        <v>28</v>
      </c>
      <c r="CS10" s="9" t="s">
        <v>28</v>
      </c>
      <c r="CT10" s="9" t="s">
        <v>28</v>
      </c>
      <c r="CU10" s="9" t="s">
        <v>28</v>
      </c>
      <c r="CV10" s="9" t="s">
        <v>28</v>
      </c>
      <c r="CW10" s="9" t="s">
        <v>28</v>
      </c>
      <c r="CX10" s="9" t="s">
        <v>28</v>
      </c>
      <c r="CY10" s="9" t="s">
        <v>28</v>
      </c>
      <c r="CZ10" s="9" t="s">
        <v>28</v>
      </c>
      <c r="DA10" s="9" t="s">
        <v>28</v>
      </c>
      <c r="DB10" s="9" t="s">
        <v>28</v>
      </c>
      <c r="DC10" s="9" t="s">
        <v>28</v>
      </c>
      <c r="DD10" s="9" t="s">
        <v>28</v>
      </c>
      <c r="DE10" s="9" t="s">
        <v>28</v>
      </c>
      <c r="DF10" s="9" t="s">
        <v>28</v>
      </c>
      <c r="DG10" s="9" t="s">
        <v>28</v>
      </c>
      <c r="DH10" s="9" t="s">
        <v>28</v>
      </c>
      <c r="DI10" s="9" t="s">
        <v>28</v>
      </c>
      <c r="DJ10" s="9" t="s">
        <v>28</v>
      </c>
      <c r="DK10" s="9" t="s">
        <v>28</v>
      </c>
      <c r="DL10" s="9" t="s">
        <v>28</v>
      </c>
      <c r="DM10" s="9" t="s">
        <v>28</v>
      </c>
      <c r="DN10" s="9" t="s">
        <v>28</v>
      </c>
      <c r="DO10" s="9" t="s">
        <v>28</v>
      </c>
      <c r="DP10" s="9" t="s">
        <v>28</v>
      </c>
      <c r="DQ10" s="9" t="s">
        <v>28</v>
      </c>
      <c r="DR10" s="9" t="s">
        <v>28</v>
      </c>
      <c r="DS10" s="9" t="s">
        <v>28</v>
      </c>
      <c r="DT10" s="9" t="s">
        <v>28</v>
      </c>
      <c r="DU10" s="9" t="s">
        <v>28</v>
      </c>
      <c r="DV10" s="9" t="s">
        <v>28</v>
      </c>
      <c r="DW10" s="9" t="s">
        <v>28</v>
      </c>
      <c r="DX10" s="9" t="s">
        <v>28</v>
      </c>
      <c r="DY10" s="9" t="s">
        <v>28</v>
      </c>
      <c r="DZ10" s="9" t="s">
        <v>28</v>
      </c>
      <c r="EA10" s="9" t="s">
        <v>28</v>
      </c>
      <c r="EB10" s="9" t="s">
        <v>28</v>
      </c>
      <c r="EC10" s="9" t="s">
        <v>28</v>
      </c>
      <c r="ED10" s="9" t="s">
        <v>28</v>
      </c>
      <c r="EE10" s="9" t="s">
        <v>28</v>
      </c>
      <c r="EF10" s="9" t="s">
        <v>28</v>
      </c>
      <c r="EG10" s="9" t="s">
        <v>28</v>
      </c>
      <c r="EH10" s="9" t="s">
        <v>28</v>
      </c>
      <c r="EI10" s="9" t="s">
        <v>28</v>
      </c>
      <c r="EJ10" s="9" t="s">
        <v>28</v>
      </c>
      <c r="EK10" s="9" t="s">
        <v>28</v>
      </c>
      <c r="EL10" s="9" t="s">
        <v>28</v>
      </c>
      <c r="EM10" s="9" t="s">
        <v>28</v>
      </c>
      <c r="EN10" s="9" t="s">
        <v>28</v>
      </c>
      <c r="EO10" s="9" t="s">
        <v>28</v>
      </c>
      <c r="EP10" s="9" t="s">
        <v>28</v>
      </c>
      <c r="EQ10" s="9" t="s">
        <v>28</v>
      </c>
      <c r="ER10" s="9" t="s">
        <v>28</v>
      </c>
      <c r="ES10" s="9" t="s">
        <v>28</v>
      </c>
      <c r="ET10" s="9" t="s">
        <v>28</v>
      </c>
      <c r="EU10" s="9" t="s">
        <v>28</v>
      </c>
      <c r="EV10" s="9" t="s">
        <v>28</v>
      </c>
      <c r="EW10" s="9" t="s">
        <v>28</v>
      </c>
      <c r="EX10" s="9" t="s">
        <v>28</v>
      </c>
      <c r="EY10" s="9" t="s">
        <v>28</v>
      </c>
      <c r="EZ10" s="9" t="s">
        <v>28</v>
      </c>
      <c r="FA10" s="9" t="s">
        <v>28</v>
      </c>
      <c r="FB10" s="9" t="s">
        <v>28</v>
      </c>
      <c r="FC10" s="9" t="s">
        <v>28</v>
      </c>
      <c r="FD10" s="9" t="s">
        <v>28</v>
      </c>
      <c r="FE10" s="9" t="s">
        <v>28</v>
      </c>
      <c r="FF10" s="9" t="s">
        <v>28</v>
      </c>
    </row>
    <row r="11" spans="1:162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59</v>
      </c>
      <c r="O11" s="9" t="s">
        <v>59</v>
      </c>
      <c r="P11" s="9" t="s">
        <v>59</v>
      </c>
      <c r="Q11" s="9" t="s">
        <v>59</v>
      </c>
      <c r="R11" s="9" t="s">
        <v>59</v>
      </c>
      <c r="S11" s="9" t="s">
        <v>59</v>
      </c>
      <c r="T11" s="9" t="s">
        <v>59</v>
      </c>
      <c r="U11" s="9" t="s">
        <v>59</v>
      </c>
      <c r="V11" s="9" t="s">
        <v>28</v>
      </c>
      <c r="W11" s="9" t="s">
        <v>28</v>
      </c>
      <c r="X11" s="9" t="s">
        <v>28</v>
      </c>
      <c r="Y11" s="9" t="s">
        <v>28</v>
      </c>
      <c r="Z11" s="9" t="s">
        <v>28</v>
      </c>
      <c r="AA11" s="9" t="s">
        <v>28</v>
      </c>
      <c r="AB11" s="9" t="s">
        <v>28</v>
      </c>
      <c r="AC11" s="9" t="s">
        <v>28</v>
      </c>
      <c r="AD11" s="9" t="s">
        <v>28</v>
      </c>
      <c r="AE11" s="9" t="s">
        <v>28</v>
      </c>
      <c r="AF11" s="9" t="s">
        <v>28</v>
      </c>
      <c r="AG11" s="9" t="s">
        <v>28</v>
      </c>
      <c r="AH11" s="9" t="s">
        <v>28</v>
      </c>
      <c r="AI11" s="9" t="s">
        <v>28</v>
      </c>
      <c r="AJ11" s="9" t="s">
        <v>28</v>
      </c>
      <c r="AK11" s="9" t="s">
        <v>28</v>
      </c>
      <c r="AL11" s="9" t="s">
        <v>28</v>
      </c>
      <c r="AM11" s="9" t="s">
        <v>28</v>
      </c>
      <c r="AN11" s="9" t="s">
        <v>28</v>
      </c>
      <c r="AO11" s="9" t="s">
        <v>28</v>
      </c>
      <c r="AP11" s="9" t="s">
        <v>28</v>
      </c>
      <c r="AQ11" s="9" t="s">
        <v>28</v>
      </c>
      <c r="AR11" s="9" t="s">
        <v>28</v>
      </c>
      <c r="AS11" s="9" t="s">
        <v>28</v>
      </c>
      <c r="AT11" s="9" t="s">
        <v>28</v>
      </c>
      <c r="AU11" s="9" t="s">
        <v>28</v>
      </c>
      <c r="AV11" s="9" t="s">
        <v>28</v>
      </c>
      <c r="AW11" s="9" t="s">
        <v>28</v>
      </c>
      <c r="AX11" s="9" t="s">
        <v>28</v>
      </c>
      <c r="AY11" s="9" t="s">
        <v>28</v>
      </c>
      <c r="AZ11" s="9" t="s">
        <v>28</v>
      </c>
      <c r="BA11" s="9" t="s">
        <v>28</v>
      </c>
      <c r="BB11" s="9" t="s">
        <v>28</v>
      </c>
      <c r="BC11" s="9" t="s">
        <v>28</v>
      </c>
      <c r="BD11" s="9" t="s">
        <v>59</v>
      </c>
      <c r="BE11" s="9" t="s">
        <v>59</v>
      </c>
      <c r="BF11" s="9" t="s">
        <v>59</v>
      </c>
      <c r="BG11" s="9" t="s">
        <v>28</v>
      </c>
      <c r="BH11" s="9" t="s">
        <v>28</v>
      </c>
      <c r="BI11" s="9" t="s">
        <v>28</v>
      </c>
      <c r="BJ11" s="9" t="s">
        <v>28</v>
      </c>
      <c r="BK11" s="9" t="s">
        <v>28</v>
      </c>
      <c r="BL11" s="9" t="s">
        <v>28</v>
      </c>
      <c r="BM11" s="9" t="s">
        <v>28</v>
      </c>
      <c r="BN11" s="9" t="s">
        <v>28</v>
      </c>
      <c r="BO11" s="9" t="s">
        <v>28</v>
      </c>
      <c r="BP11" s="9" t="s">
        <v>28</v>
      </c>
      <c r="BQ11" s="9" t="s">
        <v>59</v>
      </c>
      <c r="BR11" s="9" t="s">
        <v>59</v>
      </c>
      <c r="BS11" s="9" t="s">
        <v>59</v>
      </c>
      <c r="BT11" s="9" t="s">
        <v>59</v>
      </c>
      <c r="BU11" s="9" t="s">
        <v>59</v>
      </c>
      <c r="BV11" s="9" t="s">
        <v>59</v>
      </c>
      <c r="BW11" s="9" t="s">
        <v>59</v>
      </c>
      <c r="BX11" s="9" t="s">
        <v>28</v>
      </c>
      <c r="BY11" s="9" t="s">
        <v>28</v>
      </c>
      <c r="BZ11" s="9" t="s">
        <v>28</v>
      </c>
      <c r="CA11" s="9" t="s">
        <v>28</v>
      </c>
      <c r="CB11" s="9" t="s">
        <v>28</v>
      </c>
      <c r="CC11" s="9" t="s">
        <v>28</v>
      </c>
      <c r="CD11" s="9" t="s">
        <v>28</v>
      </c>
      <c r="CE11" s="9" t="s">
        <v>28</v>
      </c>
      <c r="CF11" s="9" t="s">
        <v>28</v>
      </c>
      <c r="CG11" s="9" t="s">
        <v>28</v>
      </c>
      <c r="CH11" s="9" t="s">
        <v>28</v>
      </c>
      <c r="CI11" s="9" t="s">
        <v>28</v>
      </c>
      <c r="CJ11" s="9" t="s">
        <v>28</v>
      </c>
      <c r="CK11" s="9" t="s">
        <v>28</v>
      </c>
      <c r="CL11" s="9" t="s">
        <v>28</v>
      </c>
      <c r="CM11" s="9" t="s">
        <v>28</v>
      </c>
      <c r="CN11" s="9" t="s">
        <v>28</v>
      </c>
      <c r="CO11" s="9" t="s">
        <v>28</v>
      </c>
      <c r="CP11" s="9" t="s">
        <v>28</v>
      </c>
      <c r="CQ11" s="9" t="s">
        <v>28</v>
      </c>
      <c r="CR11" s="9" t="s">
        <v>28</v>
      </c>
      <c r="CS11" s="9" t="s">
        <v>28</v>
      </c>
      <c r="CT11" s="9" t="s">
        <v>28</v>
      </c>
      <c r="CU11" s="9" t="s">
        <v>28</v>
      </c>
      <c r="CV11" s="9" t="s">
        <v>28</v>
      </c>
      <c r="CW11" s="9" t="s">
        <v>28</v>
      </c>
      <c r="CX11" s="9" t="s">
        <v>28</v>
      </c>
      <c r="CY11" s="9" t="s">
        <v>28</v>
      </c>
      <c r="CZ11" s="9" t="s">
        <v>28</v>
      </c>
      <c r="DA11" s="9" t="s">
        <v>28</v>
      </c>
      <c r="DB11" s="9" t="s">
        <v>28</v>
      </c>
      <c r="DC11" s="9" t="s">
        <v>28</v>
      </c>
      <c r="DD11" s="9" t="s">
        <v>28</v>
      </c>
      <c r="DE11" s="9" t="s">
        <v>28</v>
      </c>
      <c r="DF11" s="9" t="s">
        <v>28</v>
      </c>
      <c r="DG11" s="9" t="s">
        <v>28</v>
      </c>
      <c r="DH11" s="9" t="s">
        <v>28</v>
      </c>
      <c r="DI11" s="9" t="s">
        <v>28</v>
      </c>
      <c r="DJ11" s="9" t="s">
        <v>28</v>
      </c>
      <c r="DK11" s="9" t="s">
        <v>28</v>
      </c>
      <c r="DL11" s="9" t="s">
        <v>28</v>
      </c>
      <c r="DM11" s="9" t="s">
        <v>28</v>
      </c>
      <c r="DN11" s="9" t="s">
        <v>28</v>
      </c>
      <c r="DO11" s="9" t="s">
        <v>28</v>
      </c>
      <c r="DP11" s="9" t="s">
        <v>28</v>
      </c>
      <c r="DQ11" s="9" t="s">
        <v>28</v>
      </c>
      <c r="DR11" s="9" t="s">
        <v>28</v>
      </c>
      <c r="DS11" s="9" t="s">
        <v>28</v>
      </c>
      <c r="DT11" s="9" t="s">
        <v>28</v>
      </c>
      <c r="DU11" s="9" t="s">
        <v>28</v>
      </c>
      <c r="DV11" s="9" t="s">
        <v>28</v>
      </c>
      <c r="DW11" s="9" t="s">
        <v>28</v>
      </c>
      <c r="DX11" s="9" t="s">
        <v>28</v>
      </c>
      <c r="DY11" s="9" t="s">
        <v>28</v>
      </c>
      <c r="DZ11" s="9" t="s">
        <v>28</v>
      </c>
      <c r="EA11" s="9" t="s">
        <v>28</v>
      </c>
      <c r="EB11" s="9" t="s">
        <v>28</v>
      </c>
      <c r="EC11" s="9" t="s">
        <v>28</v>
      </c>
      <c r="ED11" s="9" t="s">
        <v>28</v>
      </c>
      <c r="EE11" s="9" t="s">
        <v>28</v>
      </c>
      <c r="EF11" s="9" t="s">
        <v>28</v>
      </c>
      <c r="EG11" s="9" t="s">
        <v>28</v>
      </c>
      <c r="EH11" s="9" t="s">
        <v>28</v>
      </c>
      <c r="EI11" s="9" t="s">
        <v>28</v>
      </c>
      <c r="EJ11" s="9" t="s">
        <v>28</v>
      </c>
      <c r="EK11" s="9" t="s">
        <v>28</v>
      </c>
      <c r="EL11" s="9" t="s">
        <v>28</v>
      </c>
      <c r="EM11" s="9" t="s">
        <v>28</v>
      </c>
      <c r="EN11" s="9" t="s">
        <v>28</v>
      </c>
      <c r="EO11" s="9" t="s">
        <v>28</v>
      </c>
      <c r="EP11" s="9" t="s">
        <v>28</v>
      </c>
      <c r="EQ11" s="9" t="s">
        <v>28</v>
      </c>
      <c r="ER11" s="9" t="s">
        <v>28</v>
      </c>
      <c r="ES11" s="9" t="s">
        <v>28</v>
      </c>
      <c r="ET11" s="9" t="s">
        <v>28</v>
      </c>
      <c r="EU11" s="9" t="s">
        <v>28</v>
      </c>
      <c r="EV11" s="9" t="s">
        <v>28</v>
      </c>
      <c r="EW11" s="9" t="s">
        <v>28</v>
      </c>
      <c r="EX11" s="9" t="s">
        <v>28</v>
      </c>
      <c r="EY11" s="9" t="s">
        <v>28</v>
      </c>
      <c r="EZ11" s="9" t="s">
        <v>28</v>
      </c>
      <c r="FA11" s="9" t="s">
        <v>28</v>
      </c>
      <c r="FB11" s="9" t="s">
        <v>28</v>
      </c>
      <c r="FC11" s="9" t="s">
        <v>28</v>
      </c>
      <c r="FD11" s="9" t="s">
        <v>28</v>
      </c>
      <c r="FE11" s="9" t="s">
        <v>28</v>
      </c>
      <c r="FF11" s="9" t="s">
        <v>28</v>
      </c>
    </row>
    <row r="12" spans="1:162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59</v>
      </c>
      <c r="F12" s="9" t="s">
        <v>59</v>
      </c>
      <c r="G12" s="9" t="s">
        <v>59</v>
      </c>
      <c r="H12" s="9" t="s">
        <v>59</v>
      </c>
      <c r="I12" s="9" t="s">
        <v>59</v>
      </c>
      <c r="J12" s="9" t="s">
        <v>59</v>
      </c>
      <c r="K12" s="9" t="s">
        <v>59</v>
      </c>
      <c r="L12" s="9" t="s">
        <v>59</v>
      </c>
      <c r="M12" s="9" t="s">
        <v>59</v>
      </c>
      <c r="N12" s="9" t="s">
        <v>59</v>
      </c>
      <c r="O12" s="9" t="s">
        <v>59</v>
      </c>
      <c r="P12" s="9" t="s">
        <v>59</v>
      </c>
      <c r="Q12" s="9" t="s">
        <v>59</v>
      </c>
      <c r="R12" s="9" t="s">
        <v>59</v>
      </c>
      <c r="S12" s="9" t="s">
        <v>59</v>
      </c>
      <c r="T12" s="9" t="s">
        <v>59</v>
      </c>
      <c r="U12" s="9" t="s">
        <v>59</v>
      </c>
      <c r="V12" s="9" t="s">
        <v>59</v>
      </c>
      <c r="W12" s="9" t="s">
        <v>59</v>
      </c>
      <c r="X12" s="9" t="s">
        <v>59</v>
      </c>
      <c r="Y12" s="9" t="s">
        <v>59</v>
      </c>
      <c r="Z12" s="9" t="s">
        <v>59</v>
      </c>
      <c r="AA12" s="9" t="s">
        <v>59</v>
      </c>
      <c r="AB12" s="9" t="s">
        <v>59</v>
      </c>
      <c r="AC12" s="9" t="s">
        <v>59</v>
      </c>
      <c r="AD12" s="9" t="s">
        <v>59</v>
      </c>
      <c r="AE12" s="9" t="s">
        <v>28</v>
      </c>
      <c r="AF12" s="9" t="s">
        <v>28</v>
      </c>
      <c r="AG12" s="9" t="s">
        <v>28</v>
      </c>
      <c r="AH12" s="9" t="s">
        <v>28</v>
      </c>
      <c r="AI12" s="9" t="s">
        <v>28</v>
      </c>
      <c r="AJ12" s="9" t="s">
        <v>28</v>
      </c>
      <c r="AK12" s="9" t="s">
        <v>28</v>
      </c>
      <c r="AL12" s="9" t="s">
        <v>28</v>
      </c>
      <c r="AM12" s="9" t="s">
        <v>28</v>
      </c>
      <c r="AN12" s="9" t="s">
        <v>28</v>
      </c>
      <c r="AO12" s="9" t="s">
        <v>28</v>
      </c>
      <c r="AP12" s="9" t="s">
        <v>28</v>
      </c>
      <c r="AQ12" s="9" t="s">
        <v>28</v>
      </c>
      <c r="AR12" s="9" t="s">
        <v>28</v>
      </c>
      <c r="AS12" s="9" t="s">
        <v>28</v>
      </c>
      <c r="AT12" s="9" t="s">
        <v>28</v>
      </c>
      <c r="AU12" s="9" t="s">
        <v>28</v>
      </c>
      <c r="AV12" s="9" t="s">
        <v>28</v>
      </c>
      <c r="AW12" s="9" t="s">
        <v>28</v>
      </c>
      <c r="AX12" s="9" t="s">
        <v>28</v>
      </c>
      <c r="AY12" s="9" t="s">
        <v>28</v>
      </c>
      <c r="AZ12" s="9" t="s">
        <v>28</v>
      </c>
      <c r="BA12" s="9" t="s">
        <v>59</v>
      </c>
      <c r="BB12" s="9" t="s">
        <v>28</v>
      </c>
      <c r="BC12" s="9" t="s">
        <v>28</v>
      </c>
      <c r="BD12" s="9" t="s">
        <v>59</v>
      </c>
      <c r="BE12" s="9" t="s">
        <v>59</v>
      </c>
      <c r="BF12" s="9" t="s">
        <v>59</v>
      </c>
      <c r="BG12" s="9" t="s">
        <v>28</v>
      </c>
      <c r="BH12" s="9" t="s">
        <v>28</v>
      </c>
      <c r="BI12" s="9" t="s">
        <v>28</v>
      </c>
      <c r="BJ12" s="9" t="s">
        <v>28</v>
      </c>
      <c r="BK12" s="9" t="s">
        <v>28</v>
      </c>
      <c r="BL12" s="9" t="s">
        <v>28</v>
      </c>
      <c r="BM12" s="9" t="s">
        <v>28</v>
      </c>
      <c r="BN12" s="9" t="s">
        <v>28</v>
      </c>
      <c r="BO12" s="9" t="s">
        <v>28</v>
      </c>
      <c r="BP12" s="9" t="s">
        <v>28</v>
      </c>
      <c r="BQ12" s="9" t="s">
        <v>59</v>
      </c>
      <c r="BR12" s="9" t="s">
        <v>59</v>
      </c>
      <c r="BS12" s="9" t="s">
        <v>59</v>
      </c>
      <c r="BT12" s="9" t="s">
        <v>59</v>
      </c>
      <c r="BU12" s="9" t="s">
        <v>59</v>
      </c>
      <c r="BV12" s="9" t="s">
        <v>59</v>
      </c>
      <c r="BW12" s="9" t="s">
        <v>59</v>
      </c>
      <c r="BX12" s="9" t="s">
        <v>28</v>
      </c>
      <c r="BY12" s="9" t="s">
        <v>28</v>
      </c>
      <c r="BZ12" s="9" t="s">
        <v>28</v>
      </c>
      <c r="CA12" s="9" t="s">
        <v>28</v>
      </c>
      <c r="CB12" s="9" t="s">
        <v>28</v>
      </c>
      <c r="CC12" s="9" t="s">
        <v>28</v>
      </c>
      <c r="CD12" s="9" t="s">
        <v>28</v>
      </c>
      <c r="CE12" s="9" t="s">
        <v>28</v>
      </c>
      <c r="CF12" s="9" t="s">
        <v>28</v>
      </c>
      <c r="CG12" s="9" t="s">
        <v>28</v>
      </c>
      <c r="CH12" s="9" t="s">
        <v>28</v>
      </c>
      <c r="CI12" s="9" t="s">
        <v>28</v>
      </c>
      <c r="CJ12" s="9" t="s">
        <v>28</v>
      </c>
      <c r="CK12" s="9" t="s">
        <v>28</v>
      </c>
      <c r="CL12" s="9" t="s">
        <v>28</v>
      </c>
      <c r="CM12" s="9" t="s">
        <v>28</v>
      </c>
      <c r="CN12" s="9" t="s">
        <v>28</v>
      </c>
      <c r="CO12" s="9" t="s">
        <v>28</v>
      </c>
      <c r="CP12" s="9" t="s">
        <v>28</v>
      </c>
      <c r="CQ12" s="9" t="s">
        <v>28</v>
      </c>
      <c r="CR12" s="9" t="s">
        <v>28</v>
      </c>
      <c r="CS12" s="9" t="s">
        <v>28</v>
      </c>
      <c r="CT12" s="9" t="s">
        <v>28</v>
      </c>
      <c r="CU12" s="9" t="s">
        <v>28</v>
      </c>
      <c r="CV12" s="9" t="s">
        <v>28</v>
      </c>
      <c r="CW12" s="9" t="s">
        <v>28</v>
      </c>
      <c r="CX12" s="9" t="s">
        <v>28</v>
      </c>
      <c r="CY12" s="9" t="s">
        <v>28</v>
      </c>
      <c r="CZ12" s="9" t="s">
        <v>28</v>
      </c>
      <c r="DA12" s="9" t="s">
        <v>28</v>
      </c>
      <c r="DB12" s="9" t="s">
        <v>28</v>
      </c>
      <c r="DC12" s="9" t="s">
        <v>28</v>
      </c>
      <c r="DD12" s="9" t="s">
        <v>28</v>
      </c>
      <c r="DE12" s="9" t="s">
        <v>28</v>
      </c>
      <c r="DF12" s="9" t="s">
        <v>28</v>
      </c>
      <c r="DG12" s="9" t="s">
        <v>28</v>
      </c>
      <c r="DH12" s="9" t="s">
        <v>28</v>
      </c>
      <c r="DI12" s="9" t="s">
        <v>28</v>
      </c>
      <c r="DJ12" s="9" t="s">
        <v>28</v>
      </c>
      <c r="DK12" s="9" t="s">
        <v>28</v>
      </c>
      <c r="DL12" s="9" t="s">
        <v>28</v>
      </c>
      <c r="DM12" s="9" t="s">
        <v>28</v>
      </c>
      <c r="DN12" s="9" t="s">
        <v>28</v>
      </c>
      <c r="DO12" s="9" t="s">
        <v>28</v>
      </c>
      <c r="DP12" s="9" t="s">
        <v>28</v>
      </c>
      <c r="DQ12" s="9" t="s">
        <v>28</v>
      </c>
      <c r="DR12" s="9" t="s">
        <v>28</v>
      </c>
      <c r="DS12" s="9" t="s">
        <v>28</v>
      </c>
      <c r="DT12" s="9" t="s">
        <v>28</v>
      </c>
      <c r="DU12" s="9" t="s">
        <v>28</v>
      </c>
      <c r="DV12" s="9" t="s">
        <v>28</v>
      </c>
      <c r="DW12" s="9" t="s">
        <v>28</v>
      </c>
      <c r="DX12" s="9" t="s">
        <v>28</v>
      </c>
      <c r="DY12" s="9" t="s">
        <v>28</v>
      </c>
      <c r="DZ12" s="9" t="s">
        <v>28</v>
      </c>
      <c r="EA12" s="9" t="s">
        <v>28</v>
      </c>
      <c r="EB12" s="9" t="s">
        <v>28</v>
      </c>
      <c r="EC12" s="9" t="s">
        <v>28</v>
      </c>
      <c r="ED12" s="9" t="s">
        <v>28</v>
      </c>
      <c r="EE12" s="9" t="s">
        <v>28</v>
      </c>
      <c r="EF12" s="9" t="s">
        <v>28</v>
      </c>
      <c r="EG12" s="9" t="s">
        <v>28</v>
      </c>
      <c r="EH12" s="9" t="s">
        <v>28</v>
      </c>
      <c r="EI12" s="9" t="s">
        <v>28</v>
      </c>
      <c r="EJ12" s="9" t="s">
        <v>28</v>
      </c>
      <c r="EK12" s="9" t="s">
        <v>28</v>
      </c>
      <c r="EL12" s="9" t="s">
        <v>28</v>
      </c>
      <c r="EM12" s="9" t="s">
        <v>28</v>
      </c>
      <c r="EN12" s="9" t="s">
        <v>28</v>
      </c>
      <c r="EO12" s="9" t="s">
        <v>28</v>
      </c>
      <c r="EP12" s="9" t="s">
        <v>28</v>
      </c>
      <c r="EQ12" s="9" t="s">
        <v>28</v>
      </c>
      <c r="ER12" s="9" t="s">
        <v>28</v>
      </c>
      <c r="ES12" s="9" t="s">
        <v>28</v>
      </c>
      <c r="ET12" s="9" t="s">
        <v>28</v>
      </c>
      <c r="EU12" s="9" t="s">
        <v>28</v>
      </c>
      <c r="EV12" s="9" t="s">
        <v>28</v>
      </c>
      <c r="EW12" s="9" t="s">
        <v>28</v>
      </c>
      <c r="EX12" s="9" t="s">
        <v>28</v>
      </c>
      <c r="EY12" s="9" t="s">
        <v>28</v>
      </c>
      <c r="EZ12" s="9" t="s">
        <v>28</v>
      </c>
      <c r="FA12" s="9" t="s">
        <v>28</v>
      </c>
      <c r="FB12" s="9" t="s">
        <v>28</v>
      </c>
      <c r="FC12" s="9" t="s">
        <v>28</v>
      </c>
      <c r="FD12" s="9" t="s">
        <v>28</v>
      </c>
      <c r="FE12" s="9" t="s">
        <v>28</v>
      </c>
      <c r="FF12" s="9" t="s">
        <v>28</v>
      </c>
    </row>
    <row r="13" spans="1:162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28</v>
      </c>
      <c r="W13" s="9" t="s">
        <v>28</v>
      </c>
      <c r="X13" s="9" t="s">
        <v>28</v>
      </c>
      <c r="Y13" s="9" t="s">
        <v>28</v>
      </c>
      <c r="Z13" s="9" t="s">
        <v>28</v>
      </c>
      <c r="AA13" s="9" t="s">
        <v>28</v>
      </c>
      <c r="AB13" s="9" t="s">
        <v>28</v>
      </c>
      <c r="AC13" s="9" t="s">
        <v>28</v>
      </c>
      <c r="AD13" s="9" t="s">
        <v>28</v>
      </c>
      <c r="AE13" s="9" t="s">
        <v>28</v>
      </c>
      <c r="AF13" s="9" t="s">
        <v>28</v>
      </c>
      <c r="AG13" s="9" t="s">
        <v>28</v>
      </c>
      <c r="AH13" s="9" t="s">
        <v>28</v>
      </c>
      <c r="AI13" s="9" t="s">
        <v>28</v>
      </c>
      <c r="AJ13" s="9" t="s">
        <v>28</v>
      </c>
      <c r="AK13" s="9" t="s">
        <v>28</v>
      </c>
      <c r="AL13" s="9" t="s">
        <v>28</v>
      </c>
      <c r="AM13" s="9" t="s">
        <v>28</v>
      </c>
      <c r="AN13" s="9" t="s">
        <v>28</v>
      </c>
      <c r="AO13" s="9" t="s">
        <v>28</v>
      </c>
      <c r="AP13" s="9" t="s">
        <v>28</v>
      </c>
      <c r="AQ13" s="9" t="s">
        <v>28</v>
      </c>
      <c r="AR13" s="9" t="s">
        <v>28</v>
      </c>
      <c r="AS13" s="9" t="s">
        <v>28</v>
      </c>
      <c r="AT13" s="9" t="s">
        <v>28</v>
      </c>
      <c r="AU13" s="9" t="s">
        <v>28</v>
      </c>
      <c r="AV13" s="9" t="s">
        <v>28</v>
      </c>
      <c r="AW13" s="9" t="s">
        <v>28</v>
      </c>
      <c r="AX13" s="9" t="s">
        <v>28</v>
      </c>
      <c r="AY13" s="9" t="s">
        <v>28</v>
      </c>
      <c r="AZ13" s="9" t="s">
        <v>28</v>
      </c>
      <c r="BA13" s="9" t="s">
        <v>28</v>
      </c>
      <c r="BB13" s="9" t="s">
        <v>28</v>
      </c>
      <c r="BC13" s="9" t="s">
        <v>28</v>
      </c>
      <c r="BD13" s="9" t="s">
        <v>28</v>
      </c>
      <c r="BE13" s="9" t="s">
        <v>28</v>
      </c>
      <c r="BF13" s="9" t="s">
        <v>28</v>
      </c>
      <c r="BG13" s="9" t="s">
        <v>28</v>
      </c>
      <c r="BH13" s="9" t="s">
        <v>28</v>
      </c>
      <c r="BI13" s="9" t="s">
        <v>28</v>
      </c>
      <c r="BJ13" s="9" t="s">
        <v>28</v>
      </c>
      <c r="BK13" s="9" t="s">
        <v>28</v>
      </c>
      <c r="BL13" s="9" t="s">
        <v>28</v>
      </c>
      <c r="BM13" s="9" t="s">
        <v>28</v>
      </c>
      <c r="BN13" s="9" t="s">
        <v>28</v>
      </c>
      <c r="BO13" s="9" t="s">
        <v>28</v>
      </c>
      <c r="BP13" s="9" t="s">
        <v>28</v>
      </c>
      <c r="BQ13" s="9" t="s">
        <v>28</v>
      </c>
      <c r="BR13" s="9" t="s">
        <v>28</v>
      </c>
      <c r="BS13" s="9" t="s">
        <v>28</v>
      </c>
      <c r="BT13" s="9" t="s">
        <v>28</v>
      </c>
      <c r="BU13" s="9" t="s">
        <v>28</v>
      </c>
      <c r="BV13" s="9" t="s">
        <v>28</v>
      </c>
      <c r="BW13" s="9" t="s">
        <v>28</v>
      </c>
      <c r="BX13" s="9" t="s">
        <v>28</v>
      </c>
      <c r="BY13" s="9" t="s">
        <v>28</v>
      </c>
      <c r="BZ13" s="9" t="s">
        <v>28</v>
      </c>
      <c r="CA13" s="9" t="s">
        <v>28</v>
      </c>
      <c r="CB13" s="9" t="s">
        <v>28</v>
      </c>
      <c r="CC13" s="9" t="s">
        <v>28</v>
      </c>
      <c r="CD13" s="9" t="s">
        <v>28</v>
      </c>
      <c r="CE13" s="9" t="s">
        <v>28</v>
      </c>
      <c r="CF13" s="9" t="s">
        <v>28</v>
      </c>
      <c r="CG13" s="9" t="s">
        <v>28</v>
      </c>
      <c r="CH13" s="9" t="s">
        <v>28</v>
      </c>
      <c r="CI13" s="9" t="s">
        <v>28</v>
      </c>
      <c r="CJ13" s="9" t="s">
        <v>28</v>
      </c>
      <c r="CK13" s="9" t="s">
        <v>28</v>
      </c>
      <c r="CL13" s="9" t="s">
        <v>28</v>
      </c>
      <c r="CM13" s="9" t="s">
        <v>28</v>
      </c>
      <c r="CN13" s="9" t="s">
        <v>28</v>
      </c>
      <c r="CO13" s="9" t="s">
        <v>28</v>
      </c>
      <c r="CP13" s="9" t="s">
        <v>28</v>
      </c>
      <c r="CQ13" s="9" t="s">
        <v>28</v>
      </c>
      <c r="CR13" s="9" t="s">
        <v>28</v>
      </c>
      <c r="CS13" s="9" t="s">
        <v>28</v>
      </c>
      <c r="CT13" s="9" t="s">
        <v>28</v>
      </c>
      <c r="CU13" s="9" t="s">
        <v>28</v>
      </c>
      <c r="CV13" s="9" t="s">
        <v>28</v>
      </c>
      <c r="CW13" s="9" t="s">
        <v>28</v>
      </c>
      <c r="CX13" s="9" t="s">
        <v>28</v>
      </c>
      <c r="CY13" s="9" t="s">
        <v>28</v>
      </c>
      <c r="CZ13" s="9" t="s">
        <v>28</v>
      </c>
      <c r="DA13" s="9" t="s">
        <v>28</v>
      </c>
      <c r="DB13" s="9" t="s">
        <v>28</v>
      </c>
      <c r="DC13" s="9" t="s">
        <v>28</v>
      </c>
      <c r="DD13" s="9" t="s">
        <v>28</v>
      </c>
      <c r="DE13" s="9" t="s">
        <v>28</v>
      </c>
      <c r="DF13" s="9" t="s">
        <v>28</v>
      </c>
      <c r="DG13" s="9" t="s">
        <v>28</v>
      </c>
      <c r="DH13" s="9" t="s">
        <v>28</v>
      </c>
      <c r="DI13" s="9" t="s">
        <v>28</v>
      </c>
      <c r="DJ13" s="9" t="s">
        <v>28</v>
      </c>
      <c r="DK13" s="9" t="s">
        <v>28</v>
      </c>
      <c r="DL13" s="9" t="s">
        <v>28</v>
      </c>
      <c r="DM13" s="9" t="s">
        <v>28</v>
      </c>
      <c r="DN13" s="9" t="s">
        <v>28</v>
      </c>
      <c r="DO13" s="9" t="s">
        <v>28</v>
      </c>
      <c r="DP13" s="9" t="s">
        <v>28</v>
      </c>
      <c r="DQ13" s="9" t="s">
        <v>59</v>
      </c>
      <c r="DR13" s="9" t="s">
        <v>28</v>
      </c>
      <c r="DS13" s="9" t="s">
        <v>28</v>
      </c>
      <c r="DT13" s="9" t="s">
        <v>28</v>
      </c>
      <c r="DU13" s="9" t="s">
        <v>28</v>
      </c>
      <c r="DV13" s="9" t="s">
        <v>28</v>
      </c>
      <c r="DW13" s="9" t="s">
        <v>28</v>
      </c>
      <c r="DX13" s="9" t="s">
        <v>28</v>
      </c>
      <c r="DY13" s="9" t="s">
        <v>28</v>
      </c>
      <c r="DZ13" s="9" t="s">
        <v>28</v>
      </c>
      <c r="EA13" s="9" t="s">
        <v>28</v>
      </c>
      <c r="EB13" s="9" t="s">
        <v>28</v>
      </c>
      <c r="EC13" s="9" t="s">
        <v>28</v>
      </c>
      <c r="ED13" s="9" t="s">
        <v>28</v>
      </c>
      <c r="EE13" s="9" t="s">
        <v>28</v>
      </c>
      <c r="EF13" s="9" t="s">
        <v>28</v>
      </c>
      <c r="EG13" s="9" t="s">
        <v>28</v>
      </c>
      <c r="EH13" s="9" t="s">
        <v>28</v>
      </c>
      <c r="EI13" s="9" t="s">
        <v>28</v>
      </c>
      <c r="EJ13" s="9" t="s">
        <v>28</v>
      </c>
      <c r="EK13" s="9" t="s">
        <v>59</v>
      </c>
      <c r="EL13" s="9" t="s">
        <v>28</v>
      </c>
      <c r="EM13" s="9" t="s">
        <v>59</v>
      </c>
      <c r="EN13" s="9" t="s">
        <v>28</v>
      </c>
      <c r="EO13" s="9" t="s">
        <v>28</v>
      </c>
      <c r="EP13" s="9" t="s">
        <v>28</v>
      </c>
      <c r="EQ13" s="9" t="s">
        <v>28</v>
      </c>
      <c r="ER13" s="9" t="s">
        <v>28</v>
      </c>
      <c r="ES13" s="9" t="s">
        <v>28</v>
      </c>
      <c r="ET13" s="9" t="s">
        <v>28</v>
      </c>
      <c r="EU13" s="9" t="s">
        <v>28</v>
      </c>
      <c r="EV13" s="9" t="s">
        <v>28</v>
      </c>
      <c r="EW13" s="9" t="s">
        <v>28</v>
      </c>
      <c r="EX13" s="9" t="s">
        <v>28</v>
      </c>
      <c r="EY13" s="9" t="s">
        <v>28</v>
      </c>
      <c r="EZ13" s="9" t="s">
        <v>28</v>
      </c>
      <c r="FA13" s="9" t="s">
        <v>28</v>
      </c>
      <c r="FB13" s="9" t="s">
        <v>28</v>
      </c>
      <c r="FC13" s="9" t="s">
        <v>28</v>
      </c>
      <c r="FD13" s="9" t="s">
        <v>28</v>
      </c>
      <c r="FE13" s="9" t="s">
        <v>28</v>
      </c>
      <c r="FF13" s="9" t="s">
        <v>28</v>
      </c>
    </row>
    <row r="14" spans="1:162" x14ac:dyDescent="0.2">
      <c r="A14" s="3" t="s">
        <v>76</v>
      </c>
      <c r="B14" s="9" t="s">
        <v>28</v>
      </c>
      <c r="C14" s="9" t="s">
        <v>28</v>
      </c>
      <c r="D14" s="9" t="s">
        <v>59</v>
      </c>
      <c r="E14" s="9" t="s">
        <v>59</v>
      </c>
      <c r="F14" s="9" t="s">
        <v>59</v>
      </c>
      <c r="G14" s="9" t="s">
        <v>59</v>
      </c>
      <c r="H14" s="9" t="s">
        <v>59</v>
      </c>
      <c r="I14" s="9" t="s">
        <v>59</v>
      </c>
      <c r="J14" s="9" t="s">
        <v>59</v>
      </c>
      <c r="K14" s="9" t="s">
        <v>59</v>
      </c>
      <c r="L14" s="9" t="s">
        <v>59</v>
      </c>
      <c r="M14" s="9" t="s">
        <v>59</v>
      </c>
      <c r="N14" s="9" t="s">
        <v>59</v>
      </c>
      <c r="O14" s="9" t="s">
        <v>59</v>
      </c>
      <c r="P14" s="9" t="s">
        <v>59</v>
      </c>
      <c r="Q14" s="9" t="s">
        <v>59</v>
      </c>
      <c r="R14" s="9" t="s">
        <v>59</v>
      </c>
      <c r="S14" s="9" t="s">
        <v>59</v>
      </c>
      <c r="T14" s="9" t="s">
        <v>59</v>
      </c>
      <c r="U14" s="9" t="s">
        <v>59</v>
      </c>
      <c r="V14" s="9" t="s">
        <v>59</v>
      </c>
      <c r="W14" s="9" t="s">
        <v>59</v>
      </c>
      <c r="X14" s="9" t="s">
        <v>59</v>
      </c>
      <c r="Y14" s="9" t="s">
        <v>59</v>
      </c>
      <c r="Z14" s="9" t="s">
        <v>59</v>
      </c>
      <c r="AA14" s="9" t="s">
        <v>59</v>
      </c>
      <c r="AB14" s="9" t="s">
        <v>59</v>
      </c>
      <c r="AC14" s="9" t="s">
        <v>59</v>
      </c>
      <c r="AD14" s="9" t="s">
        <v>59</v>
      </c>
      <c r="AE14" s="9" t="s">
        <v>28</v>
      </c>
      <c r="AF14" s="9" t="s">
        <v>28</v>
      </c>
      <c r="AG14" s="9" t="s">
        <v>28</v>
      </c>
      <c r="AH14" s="9" t="s">
        <v>28</v>
      </c>
      <c r="AI14" s="9" t="s">
        <v>28</v>
      </c>
      <c r="AJ14" s="9" t="s">
        <v>28</v>
      </c>
      <c r="AK14" s="9" t="s">
        <v>28</v>
      </c>
      <c r="AL14" s="9" t="s">
        <v>28</v>
      </c>
      <c r="AM14" s="9" t="s">
        <v>28</v>
      </c>
      <c r="AN14" s="9" t="s">
        <v>28</v>
      </c>
      <c r="AO14" s="9" t="s">
        <v>28</v>
      </c>
      <c r="AP14" s="9" t="s">
        <v>28</v>
      </c>
      <c r="AQ14" s="9" t="s">
        <v>28</v>
      </c>
      <c r="AR14" s="9" t="s">
        <v>28</v>
      </c>
      <c r="AS14" s="9" t="s">
        <v>28</v>
      </c>
      <c r="AT14" s="9" t="s">
        <v>28</v>
      </c>
      <c r="AU14" s="9" t="s">
        <v>28</v>
      </c>
      <c r="AV14" s="9" t="s">
        <v>28</v>
      </c>
      <c r="AW14" s="9" t="s">
        <v>28</v>
      </c>
      <c r="AX14" s="9" t="s">
        <v>28</v>
      </c>
      <c r="AY14" s="9" t="s">
        <v>28</v>
      </c>
      <c r="AZ14" s="9" t="s">
        <v>28</v>
      </c>
      <c r="BA14" s="9" t="s">
        <v>28</v>
      </c>
      <c r="BB14" s="9" t="s">
        <v>28</v>
      </c>
      <c r="BC14" s="9" t="s">
        <v>28</v>
      </c>
      <c r="BD14" s="9" t="s">
        <v>28</v>
      </c>
      <c r="BE14" s="9" t="s">
        <v>28</v>
      </c>
      <c r="BF14" s="9" t="s">
        <v>28</v>
      </c>
      <c r="BG14" s="9" t="s">
        <v>59</v>
      </c>
      <c r="BH14" s="9" t="s">
        <v>59</v>
      </c>
      <c r="BI14" s="9" t="s">
        <v>59</v>
      </c>
      <c r="BJ14" s="9" t="s">
        <v>59</v>
      </c>
      <c r="BK14" s="9" t="s">
        <v>28</v>
      </c>
      <c r="BL14" s="9" t="s">
        <v>28</v>
      </c>
      <c r="BM14" s="9" t="s">
        <v>28</v>
      </c>
      <c r="BN14" s="9" t="s">
        <v>28</v>
      </c>
      <c r="BO14" s="9" t="s">
        <v>28</v>
      </c>
      <c r="BP14" s="9" t="s">
        <v>28</v>
      </c>
      <c r="BQ14" s="9" t="s">
        <v>28</v>
      </c>
      <c r="BR14" s="9" t="s">
        <v>28</v>
      </c>
      <c r="BS14" s="9" t="s">
        <v>28</v>
      </c>
      <c r="BT14" s="9" t="s">
        <v>28</v>
      </c>
      <c r="BU14" s="9" t="s">
        <v>28</v>
      </c>
      <c r="BV14" s="9" t="s">
        <v>28</v>
      </c>
      <c r="BW14" s="9" t="s">
        <v>28</v>
      </c>
      <c r="BX14" s="9" t="s">
        <v>28</v>
      </c>
      <c r="BY14" s="9" t="s">
        <v>28</v>
      </c>
      <c r="BZ14" s="9" t="s">
        <v>28</v>
      </c>
      <c r="CA14" s="9" t="s">
        <v>28</v>
      </c>
      <c r="CB14" s="9" t="s">
        <v>28</v>
      </c>
      <c r="CC14" s="9" t="s">
        <v>28</v>
      </c>
      <c r="CD14" s="9" t="s">
        <v>28</v>
      </c>
      <c r="CE14" s="9" t="s">
        <v>28</v>
      </c>
      <c r="CF14" s="9" t="s">
        <v>28</v>
      </c>
      <c r="CG14" s="9" t="s">
        <v>28</v>
      </c>
      <c r="CH14" s="9" t="s">
        <v>28</v>
      </c>
      <c r="CI14" s="9" t="s">
        <v>28</v>
      </c>
      <c r="CJ14" s="9" t="s">
        <v>28</v>
      </c>
      <c r="CK14" s="9" t="s">
        <v>28</v>
      </c>
      <c r="CL14" s="9" t="s">
        <v>28</v>
      </c>
      <c r="CM14" s="9" t="s">
        <v>28</v>
      </c>
      <c r="CN14" s="9" t="s">
        <v>28</v>
      </c>
      <c r="CO14" s="9" t="s">
        <v>28</v>
      </c>
      <c r="CP14" s="9" t="s">
        <v>28</v>
      </c>
      <c r="CQ14" s="9" t="s">
        <v>59</v>
      </c>
      <c r="CR14" s="9" t="s">
        <v>59</v>
      </c>
      <c r="CS14" s="9" t="s">
        <v>59</v>
      </c>
      <c r="CT14" s="9" t="s">
        <v>59</v>
      </c>
      <c r="CU14" s="9" t="s">
        <v>59</v>
      </c>
      <c r="CV14" s="9" t="s">
        <v>59</v>
      </c>
      <c r="CW14" s="9" t="s">
        <v>28</v>
      </c>
      <c r="CX14" s="9" t="s">
        <v>28</v>
      </c>
      <c r="CY14" s="9" t="s">
        <v>28</v>
      </c>
      <c r="CZ14" s="9" t="s">
        <v>28</v>
      </c>
      <c r="DA14" s="9" t="s">
        <v>28</v>
      </c>
      <c r="DB14" s="9" t="s">
        <v>28</v>
      </c>
      <c r="DC14" s="9" t="s">
        <v>28</v>
      </c>
      <c r="DD14" s="9" t="s">
        <v>28</v>
      </c>
      <c r="DE14" s="9" t="s">
        <v>59</v>
      </c>
      <c r="DF14" s="9" t="s">
        <v>59</v>
      </c>
      <c r="DG14" s="9" t="s">
        <v>59</v>
      </c>
      <c r="DH14" s="9" t="s">
        <v>28</v>
      </c>
      <c r="DI14" s="9" t="s">
        <v>28</v>
      </c>
      <c r="DJ14" s="9" t="s">
        <v>28</v>
      </c>
      <c r="DK14" s="9" t="s">
        <v>28</v>
      </c>
      <c r="DL14" s="9" t="s">
        <v>28</v>
      </c>
      <c r="DM14" s="9" t="s">
        <v>28</v>
      </c>
      <c r="DN14" s="9" t="s">
        <v>28</v>
      </c>
      <c r="DO14" s="9" t="s">
        <v>28</v>
      </c>
      <c r="DP14" s="9" t="s">
        <v>59</v>
      </c>
      <c r="DQ14" s="9" t="s">
        <v>59</v>
      </c>
      <c r="DR14" s="9" t="s">
        <v>28</v>
      </c>
      <c r="DS14" s="9" t="s">
        <v>28</v>
      </c>
      <c r="DT14" s="9" t="s">
        <v>28</v>
      </c>
      <c r="DU14" s="9" t="s">
        <v>28</v>
      </c>
      <c r="DV14" s="9" t="s">
        <v>28</v>
      </c>
      <c r="DW14" s="9" t="s">
        <v>28</v>
      </c>
      <c r="DX14" s="9" t="s">
        <v>28</v>
      </c>
      <c r="DY14" s="9" t="s">
        <v>28</v>
      </c>
      <c r="DZ14" s="9" t="s">
        <v>28</v>
      </c>
      <c r="EA14" s="9" t="s">
        <v>28</v>
      </c>
      <c r="EB14" s="9" t="s">
        <v>28</v>
      </c>
      <c r="EC14" s="9" t="s">
        <v>28</v>
      </c>
      <c r="ED14" s="9" t="s">
        <v>28</v>
      </c>
      <c r="EE14" s="9" t="s">
        <v>28</v>
      </c>
      <c r="EF14" s="9" t="s">
        <v>28</v>
      </c>
      <c r="EG14" s="9" t="s">
        <v>28</v>
      </c>
      <c r="EH14" s="9" t="s">
        <v>28</v>
      </c>
      <c r="EI14" s="9" t="s">
        <v>28</v>
      </c>
      <c r="EJ14" s="9" t="s">
        <v>28</v>
      </c>
      <c r="EK14" s="9" t="s">
        <v>28</v>
      </c>
      <c r="EL14" s="9" t="s">
        <v>28</v>
      </c>
      <c r="EM14" s="9" t="s">
        <v>28</v>
      </c>
      <c r="EN14" s="9" t="s">
        <v>28</v>
      </c>
      <c r="EO14" s="9" t="s">
        <v>59</v>
      </c>
      <c r="EP14" s="9" t="s">
        <v>59</v>
      </c>
      <c r="EQ14" s="9" t="s">
        <v>59</v>
      </c>
      <c r="ER14" s="9" t="s">
        <v>59</v>
      </c>
      <c r="ES14" s="9" t="s">
        <v>59</v>
      </c>
      <c r="ET14" s="9" t="s">
        <v>59</v>
      </c>
      <c r="EU14" s="9" t="s">
        <v>59</v>
      </c>
      <c r="EV14" s="9" t="s">
        <v>28</v>
      </c>
      <c r="EW14" s="9" t="s">
        <v>28</v>
      </c>
      <c r="EX14" s="9" t="s">
        <v>28</v>
      </c>
      <c r="EY14" s="9" t="s">
        <v>28</v>
      </c>
      <c r="EZ14" s="9" t="s">
        <v>59</v>
      </c>
      <c r="FA14" s="9" t="s">
        <v>28</v>
      </c>
      <c r="FB14" s="9" t="s">
        <v>28</v>
      </c>
      <c r="FC14" s="9" t="s">
        <v>28</v>
      </c>
      <c r="FD14" s="9" t="s">
        <v>28</v>
      </c>
      <c r="FE14" s="9" t="s">
        <v>28</v>
      </c>
      <c r="FF14" s="9" t="s">
        <v>28</v>
      </c>
    </row>
    <row r="15" spans="1:162" x14ac:dyDescent="0.2">
      <c r="A15" s="3" t="s">
        <v>33</v>
      </c>
      <c r="B15" s="9" t="s">
        <v>28</v>
      </c>
      <c r="C15" s="9" t="s">
        <v>28</v>
      </c>
      <c r="D15" s="9" t="s">
        <v>59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28</v>
      </c>
      <c r="V15" s="9" t="s">
        <v>28</v>
      </c>
      <c r="W15" s="9" t="s">
        <v>28</v>
      </c>
      <c r="X15" s="9" t="s">
        <v>28</v>
      </c>
      <c r="Y15" s="9" t="s">
        <v>28</v>
      </c>
      <c r="Z15" s="9" t="s">
        <v>28</v>
      </c>
      <c r="AA15" s="9" t="s">
        <v>28</v>
      </c>
      <c r="AB15" s="9" t="s">
        <v>28</v>
      </c>
      <c r="AC15" s="9" t="s">
        <v>28</v>
      </c>
      <c r="AD15" s="9" t="s">
        <v>28</v>
      </c>
      <c r="AE15" s="9" t="s">
        <v>28</v>
      </c>
      <c r="AF15" s="9" t="s">
        <v>28</v>
      </c>
      <c r="AG15" s="9" t="s">
        <v>28</v>
      </c>
      <c r="AH15" s="9" t="s">
        <v>28</v>
      </c>
      <c r="AI15" s="9" t="s">
        <v>28</v>
      </c>
      <c r="AJ15" s="9" t="s">
        <v>28</v>
      </c>
      <c r="AK15" s="9" t="s">
        <v>28</v>
      </c>
      <c r="AL15" s="9" t="s">
        <v>28</v>
      </c>
      <c r="AM15" s="9" t="s">
        <v>28</v>
      </c>
      <c r="AN15" s="9" t="s">
        <v>28</v>
      </c>
      <c r="AO15" s="9" t="s">
        <v>28</v>
      </c>
      <c r="AP15" s="9" t="s">
        <v>28</v>
      </c>
      <c r="AQ15" s="9" t="s">
        <v>28</v>
      </c>
      <c r="AR15" s="9" t="s">
        <v>28</v>
      </c>
      <c r="AS15" s="9" t="s">
        <v>28</v>
      </c>
      <c r="AT15" s="9" t="s">
        <v>28</v>
      </c>
      <c r="AU15" s="9" t="s">
        <v>28</v>
      </c>
      <c r="AV15" s="9" t="s">
        <v>28</v>
      </c>
      <c r="AW15" s="9" t="s">
        <v>28</v>
      </c>
      <c r="AX15" s="9" t="s">
        <v>28</v>
      </c>
      <c r="AY15" s="9" t="s">
        <v>28</v>
      </c>
      <c r="AZ15" s="9" t="s">
        <v>28</v>
      </c>
      <c r="BA15" s="9" t="s">
        <v>28</v>
      </c>
      <c r="BB15" s="9" t="s">
        <v>28</v>
      </c>
      <c r="BC15" s="9" t="s">
        <v>28</v>
      </c>
      <c r="BD15" s="9" t="s">
        <v>28</v>
      </c>
      <c r="BE15" s="9" t="s">
        <v>28</v>
      </c>
      <c r="BF15" s="9" t="s">
        <v>28</v>
      </c>
      <c r="BG15" s="9" t="s">
        <v>28</v>
      </c>
      <c r="BH15" s="9" t="s">
        <v>28</v>
      </c>
      <c r="BI15" s="9" t="s">
        <v>28</v>
      </c>
      <c r="BJ15" s="9" t="s">
        <v>28</v>
      </c>
      <c r="BK15" s="9" t="s">
        <v>28</v>
      </c>
      <c r="BL15" s="9" t="s">
        <v>28</v>
      </c>
      <c r="BM15" s="9" t="s">
        <v>28</v>
      </c>
      <c r="BN15" s="9" t="s">
        <v>28</v>
      </c>
      <c r="BO15" s="9" t="s">
        <v>28</v>
      </c>
      <c r="BP15" s="9" t="s">
        <v>28</v>
      </c>
      <c r="BQ15" s="9" t="s">
        <v>28</v>
      </c>
      <c r="BR15" s="9" t="s">
        <v>28</v>
      </c>
      <c r="BS15" s="9" t="s">
        <v>28</v>
      </c>
      <c r="BT15" s="9" t="s">
        <v>28</v>
      </c>
      <c r="BU15" s="9" t="s">
        <v>28</v>
      </c>
      <c r="BV15" s="9" t="s">
        <v>28</v>
      </c>
      <c r="BW15" s="9" t="s">
        <v>28</v>
      </c>
      <c r="BX15" s="9" t="s">
        <v>28</v>
      </c>
      <c r="BY15" s="9" t="s">
        <v>28</v>
      </c>
      <c r="BZ15" s="9" t="s">
        <v>28</v>
      </c>
      <c r="CA15" s="9" t="s">
        <v>28</v>
      </c>
      <c r="CB15" s="9" t="s">
        <v>28</v>
      </c>
      <c r="CC15" s="9" t="s">
        <v>28</v>
      </c>
      <c r="CD15" s="9" t="s">
        <v>28</v>
      </c>
      <c r="CE15" s="9" t="s">
        <v>28</v>
      </c>
      <c r="CF15" s="9" t="s">
        <v>28</v>
      </c>
      <c r="CG15" s="9" t="s">
        <v>28</v>
      </c>
      <c r="CH15" s="9" t="s">
        <v>28</v>
      </c>
      <c r="CI15" s="9" t="s">
        <v>28</v>
      </c>
      <c r="CJ15" s="9" t="s">
        <v>28</v>
      </c>
      <c r="CK15" s="9" t="s">
        <v>59</v>
      </c>
      <c r="CL15" s="9" t="s">
        <v>28</v>
      </c>
      <c r="CM15" s="9" t="s">
        <v>28</v>
      </c>
      <c r="CN15" s="9" t="s">
        <v>28</v>
      </c>
      <c r="CO15" s="9" t="s">
        <v>28</v>
      </c>
      <c r="CP15" s="9" t="s">
        <v>28</v>
      </c>
      <c r="CQ15" s="9" t="s">
        <v>28</v>
      </c>
      <c r="CR15" s="9" t="s">
        <v>28</v>
      </c>
      <c r="CS15" s="9" t="s">
        <v>28</v>
      </c>
      <c r="CT15" s="9" t="s">
        <v>28</v>
      </c>
      <c r="CU15" s="9" t="s">
        <v>28</v>
      </c>
      <c r="CV15" s="9" t="s">
        <v>28</v>
      </c>
      <c r="CW15" s="9" t="s">
        <v>28</v>
      </c>
      <c r="CX15" s="9" t="s">
        <v>28</v>
      </c>
      <c r="CY15" s="9" t="s">
        <v>28</v>
      </c>
      <c r="CZ15" s="9" t="s">
        <v>28</v>
      </c>
      <c r="DA15" s="9" t="s">
        <v>28</v>
      </c>
      <c r="DB15" s="9" t="s">
        <v>28</v>
      </c>
      <c r="DC15" s="9" t="s">
        <v>28</v>
      </c>
      <c r="DD15" s="9" t="s">
        <v>28</v>
      </c>
      <c r="DE15" s="9" t="s">
        <v>28</v>
      </c>
      <c r="DF15" s="9" t="s">
        <v>28</v>
      </c>
      <c r="DG15" s="9" t="s">
        <v>28</v>
      </c>
      <c r="DH15" s="9" t="s">
        <v>28</v>
      </c>
      <c r="DI15" s="9" t="s">
        <v>28</v>
      </c>
      <c r="DJ15" s="9" t="s">
        <v>28</v>
      </c>
      <c r="DK15" s="9" t="s">
        <v>28</v>
      </c>
      <c r="DL15" s="9" t="s">
        <v>28</v>
      </c>
      <c r="DM15" s="9" t="s">
        <v>28</v>
      </c>
      <c r="DN15" s="9" t="s">
        <v>28</v>
      </c>
      <c r="DO15" s="9" t="s">
        <v>28</v>
      </c>
      <c r="DP15" s="9" t="s">
        <v>59</v>
      </c>
      <c r="DQ15" s="9" t="s">
        <v>59</v>
      </c>
      <c r="DR15" s="9" t="s">
        <v>28</v>
      </c>
      <c r="DS15" s="9" t="s">
        <v>28</v>
      </c>
      <c r="DT15" s="9" t="s">
        <v>28</v>
      </c>
      <c r="DU15" s="9" t="s">
        <v>28</v>
      </c>
      <c r="DV15" s="9" t="s">
        <v>28</v>
      </c>
      <c r="DW15" s="9" t="s">
        <v>28</v>
      </c>
      <c r="DX15" s="9" t="s">
        <v>28</v>
      </c>
      <c r="DY15" s="9" t="s">
        <v>28</v>
      </c>
      <c r="DZ15" s="9" t="s">
        <v>28</v>
      </c>
      <c r="EA15" s="9" t="s">
        <v>28</v>
      </c>
      <c r="EB15" s="9" t="s">
        <v>28</v>
      </c>
      <c r="EC15" s="9" t="s">
        <v>28</v>
      </c>
      <c r="ED15" s="9" t="s">
        <v>28</v>
      </c>
      <c r="EE15" s="9" t="s">
        <v>28</v>
      </c>
      <c r="EF15" s="9" t="s">
        <v>28</v>
      </c>
      <c r="EG15" s="9" t="s">
        <v>28</v>
      </c>
      <c r="EH15" s="9" t="s">
        <v>28</v>
      </c>
      <c r="EI15" s="9" t="s">
        <v>28</v>
      </c>
      <c r="EJ15" s="9" t="s">
        <v>28</v>
      </c>
      <c r="EK15" s="9" t="s">
        <v>28</v>
      </c>
      <c r="EL15" s="9" t="s">
        <v>28</v>
      </c>
      <c r="EM15" s="9" t="s">
        <v>28</v>
      </c>
      <c r="EN15" s="9" t="s">
        <v>28</v>
      </c>
      <c r="EO15" s="9" t="s">
        <v>59</v>
      </c>
      <c r="EP15" s="9" t="s">
        <v>59</v>
      </c>
      <c r="EQ15" s="9" t="s">
        <v>59</v>
      </c>
      <c r="ER15" s="9" t="s">
        <v>59</v>
      </c>
      <c r="ES15" s="9" t="s">
        <v>59</v>
      </c>
      <c r="ET15" s="9" t="s">
        <v>59</v>
      </c>
      <c r="EU15" s="9" t="s">
        <v>59</v>
      </c>
      <c r="EV15" s="9" t="s">
        <v>28</v>
      </c>
      <c r="EW15" s="9" t="s">
        <v>28</v>
      </c>
      <c r="EX15" s="9" t="s">
        <v>28</v>
      </c>
      <c r="EY15" s="9" t="s">
        <v>28</v>
      </c>
      <c r="EZ15" s="9" t="s">
        <v>28</v>
      </c>
      <c r="FA15" s="9" t="s">
        <v>28</v>
      </c>
      <c r="FB15" s="9" t="s">
        <v>28</v>
      </c>
      <c r="FC15" s="9" t="s">
        <v>28</v>
      </c>
      <c r="FD15" s="9" t="s">
        <v>28</v>
      </c>
      <c r="FE15" s="9" t="s">
        <v>28</v>
      </c>
      <c r="FF15" s="9" t="s">
        <v>28</v>
      </c>
    </row>
    <row r="16" spans="1:162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59</v>
      </c>
      <c r="U16" s="9" t="s">
        <v>59</v>
      </c>
      <c r="V16" s="9" t="s">
        <v>59</v>
      </c>
      <c r="W16" s="9" t="s">
        <v>59</v>
      </c>
      <c r="X16" s="9" t="s">
        <v>59</v>
      </c>
      <c r="Y16" s="9" t="s">
        <v>59</v>
      </c>
      <c r="Z16" s="9" t="s">
        <v>59</v>
      </c>
      <c r="AA16" s="9" t="s">
        <v>59</v>
      </c>
      <c r="AB16" s="9" t="s">
        <v>59</v>
      </c>
      <c r="AC16" s="9" t="s">
        <v>59</v>
      </c>
      <c r="AD16" s="9" t="s">
        <v>59</v>
      </c>
      <c r="AE16" s="9" t="s">
        <v>59</v>
      </c>
      <c r="AF16" s="9" t="s">
        <v>59</v>
      </c>
      <c r="AG16" s="9" t="s">
        <v>28</v>
      </c>
      <c r="AH16" s="9" t="s">
        <v>28</v>
      </c>
      <c r="AI16" s="9" t="s">
        <v>28</v>
      </c>
      <c r="AJ16" s="9" t="s">
        <v>28</v>
      </c>
      <c r="AK16" s="9" t="s">
        <v>28</v>
      </c>
      <c r="AL16" s="9" t="s">
        <v>28</v>
      </c>
      <c r="AM16" s="9" t="s">
        <v>28</v>
      </c>
      <c r="AN16" s="9" t="s">
        <v>28</v>
      </c>
      <c r="AO16" s="9" t="s">
        <v>28</v>
      </c>
      <c r="AP16" s="9" t="s">
        <v>28</v>
      </c>
      <c r="AQ16" s="9" t="s">
        <v>28</v>
      </c>
      <c r="AR16" s="9" t="s">
        <v>28</v>
      </c>
      <c r="AS16" s="9" t="s">
        <v>28</v>
      </c>
      <c r="AT16" s="9" t="s">
        <v>28</v>
      </c>
      <c r="AU16" s="9" t="s">
        <v>28</v>
      </c>
      <c r="AV16" s="9" t="s">
        <v>28</v>
      </c>
      <c r="AW16" s="9" t="s">
        <v>28</v>
      </c>
      <c r="AX16" s="9" t="s">
        <v>28</v>
      </c>
      <c r="AY16" s="9" t="s">
        <v>28</v>
      </c>
      <c r="AZ16" s="9" t="s">
        <v>28</v>
      </c>
      <c r="BA16" s="9" t="s">
        <v>59</v>
      </c>
      <c r="BB16" s="9" t="s">
        <v>59</v>
      </c>
      <c r="BC16" s="9" t="s">
        <v>59</v>
      </c>
      <c r="BD16" s="9" t="s">
        <v>59</v>
      </c>
      <c r="BE16" s="9" t="s">
        <v>59</v>
      </c>
      <c r="BF16" s="9" t="s">
        <v>59</v>
      </c>
      <c r="BG16" s="9" t="s">
        <v>59</v>
      </c>
      <c r="BH16" s="9" t="s">
        <v>59</v>
      </c>
      <c r="BI16" s="9" t="s">
        <v>59</v>
      </c>
      <c r="BJ16" s="9" t="s">
        <v>59</v>
      </c>
      <c r="BK16" s="9" t="s">
        <v>28</v>
      </c>
      <c r="BL16" s="9" t="s">
        <v>28</v>
      </c>
      <c r="BM16" s="9" t="s">
        <v>59</v>
      </c>
      <c r="BN16" s="9" t="s">
        <v>59</v>
      </c>
      <c r="BO16" s="9" t="s">
        <v>59</v>
      </c>
      <c r="BP16" s="9" t="s">
        <v>59</v>
      </c>
      <c r="BQ16" s="9" t="s">
        <v>59</v>
      </c>
      <c r="BR16" s="9" t="s">
        <v>59</v>
      </c>
      <c r="BS16" s="9" t="s">
        <v>59</v>
      </c>
      <c r="BT16" s="9" t="s">
        <v>59</v>
      </c>
      <c r="BU16" s="9" t="s">
        <v>59</v>
      </c>
      <c r="BV16" s="9" t="s">
        <v>59</v>
      </c>
      <c r="BW16" s="9" t="s">
        <v>59</v>
      </c>
      <c r="BX16" s="9" t="s">
        <v>28</v>
      </c>
      <c r="BY16" s="9" t="s">
        <v>28</v>
      </c>
      <c r="BZ16" s="9" t="s">
        <v>28</v>
      </c>
      <c r="CA16" s="9" t="s">
        <v>28</v>
      </c>
      <c r="CB16" s="9" t="s">
        <v>28</v>
      </c>
      <c r="CC16" s="9" t="s">
        <v>28</v>
      </c>
      <c r="CD16" s="9" t="s">
        <v>28</v>
      </c>
      <c r="CE16" s="9" t="s">
        <v>28</v>
      </c>
      <c r="CF16" s="9" t="s">
        <v>28</v>
      </c>
      <c r="CG16" s="9" t="s">
        <v>28</v>
      </c>
      <c r="CH16" s="9" t="s">
        <v>28</v>
      </c>
      <c r="CI16" s="9" t="s">
        <v>28</v>
      </c>
      <c r="CJ16" s="9" t="s">
        <v>28</v>
      </c>
      <c r="CK16" s="9" t="s">
        <v>28</v>
      </c>
      <c r="CL16" s="9" t="s">
        <v>59</v>
      </c>
      <c r="CM16" s="9" t="s">
        <v>59</v>
      </c>
      <c r="CN16" s="9" t="s">
        <v>28</v>
      </c>
      <c r="CO16" s="9" t="s">
        <v>59</v>
      </c>
      <c r="CP16" s="9" t="s">
        <v>59</v>
      </c>
      <c r="CQ16" s="9" t="s">
        <v>59</v>
      </c>
      <c r="CR16" s="9" t="s">
        <v>59</v>
      </c>
      <c r="CS16" s="9" t="s">
        <v>59</v>
      </c>
      <c r="CT16" s="9" t="s">
        <v>59</v>
      </c>
      <c r="CU16" s="9" t="s">
        <v>59</v>
      </c>
      <c r="CV16" s="9" t="s">
        <v>59</v>
      </c>
      <c r="CW16" s="9" t="s">
        <v>59</v>
      </c>
      <c r="CX16" s="9" t="s">
        <v>59</v>
      </c>
      <c r="CY16" s="9" t="s">
        <v>59</v>
      </c>
      <c r="CZ16" s="9" t="s">
        <v>59</v>
      </c>
      <c r="DA16" s="9" t="s">
        <v>59</v>
      </c>
      <c r="DB16" s="9" t="s">
        <v>59</v>
      </c>
      <c r="DC16" s="9" t="s">
        <v>59</v>
      </c>
      <c r="DD16" s="9" t="s">
        <v>59</v>
      </c>
      <c r="DE16" s="9" t="s">
        <v>59</v>
      </c>
      <c r="DF16" s="9" t="s">
        <v>59</v>
      </c>
      <c r="DG16" s="9" t="s">
        <v>59</v>
      </c>
      <c r="DH16" s="9" t="s">
        <v>59</v>
      </c>
      <c r="DI16" s="9" t="s">
        <v>59</v>
      </c>
      <c r="DJ16" s="9" t="s">
        <v>59</v>
      </c>
      <c r="DK16" s="9" t="s">
        <v>59</v>
      </c>
      <c r="DL16" s="9" t="s">
        <v>59</v>
      </c>
      <c r="DM16" s="9" t="s">
        <v>59</v>
      </c>
      <c r="DN16" s="9" t="s">
        <v>59</v>
      </c>
      <c r="DO16" s="9" t="s">
        <v>59</v>
      </c>
      <c r="DP16" s="9" t="s">
        <v>59</v>
      </c>
      <c r="DQ16" s="9" t="s">
        <v>59</v>
      </c>
      <c r="DR16" s="9" t="s">
        <v>59</v>
      </c>
      <c r="DS16" s="9" t="s">
        <v>59</v>
      </c>
      <c r="DT16" s="9" t="s">
        <v>28</v>
      </c>
      <c r="DU16" s="9" t="s">
        <v>28</v>
      </c>
      <c r="DV16" s="9" t="s">
        <v>28</v>
      </c>
      <c r="DW16" s="9" t="s">
        <v>28</v>
      </c>
      <c r="DX16" s="9" t="s">
        <v>28</v>
      </c>
      <c r="DY16" s="9" t="s">
        <v>28</v>
      </c>
      <c r="DZ16" s="9" t="s">
        <v>28</v>
      </c>
      <c r="EA16" s="9" t="s">
        <v>28</v>
      </c>
      <c r="EB16" s="9" t="s">
        <v>28</v>
      </c>
      <c r="EC16" s="9" t="s">
        <v>28</v>
      </c>
      <c r="ED16" s="9" t="s">
        <v>28</v>
      </c>
      <c r="EE16" s="9" t="s">
        <v>28</v>
      </c>
      <c r="EF16" s="9" t="s">
        <v>28</v>
      </c>
      <c r="EG16" s="9" t="s">
        <v>28</v>
      </c>
      <c r="EH16" s="9" t="s">
        <v>28</v>
      </c>
      <c r="EI16" s="9" t="s">
        <v>28</v>
      </c>
      <c r="EJ16" s="9" t="s">
        <v>28</v>
      </c>
      <c r="EK16" s="9" t="s">
        <v>59</v>
      </c>
      <c r="EL16" s="9" t="s">
        <v>28</v>
      </c>
      <c r="EM16" s="9" t="s">
        <v>59</v>
      </c>
      <c r="EN16" s="9" t="s">
        <v>59</v>
      </c>
      <c r="EO16" s="9" t="s">
        <v>59</v>
      </c>
      <c r="EP16" s="9" t="s">
        <v>59</v>
      </c>
      <c r="EQ16" s="9" t="s">
        <v>59</v>
      </c>
      <c r="ER16" s="9" t="s">
        <v>59</v>
      </c>
      <c r="ES16" s="9" t="s">
        <v>59</v>
      </c>
      <c r="ET16" s="9" t="s">
        <v>59</v>
      </c>
      <c r="EU16" s="9" t="s">
        <v>59</v>
      </c>
      <c r="EV16" s="9" t="s">
        <v>59</v>
      </c>
      <c r="EW16" s="9" t="s">
        <v>59</v>
      </c>
      <c r="EX16" s="9" t="s">
        <v>59</v>
      </c>
      <c r="EY16" s="9" t="s">
        <v>59</v>
      </c>
      <c r="EZ16" s="9" t="s">
        <v>28</v>
      </c>
      <c r="FA16" s="9" t="s">
        <v>59</v>
      </c>
      <c r="FB16" s="9" t="s">
        <v>59</v>
      </c>
      <c r="FC16" s="9" t="s">
        <v>59</v>
      </c>
      <c r="FD16" s="9" t="s">
        <v>59</v>
      </c>
      <c r="FE16" s="9" t="s">
        <v>59</v>
      </c>
      <c r="FF16" s="9" t="s">
        <v>28</v>
      </c>
    </row>
    <row r="17" spans="1:162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  <c r="Y17" s="9" t="s">
        <v>28</v>
      </c>
      <c r="Z17" s="9" t="s">
        <v>28</v>
      </c>
      <c r="AA17" s="9" t="s">
        <v>28</v>
      </c>
      <c r="AB17" s="9" t="s">
        <v>28</v>
      </c>
      <c r="AC17" s="9" t="s">
        <v>28</v>
      </c>
      <c r="AD17" s="9" t="s">
        <v>28</v>
      </c>
      <c r="AE17" s="9" t="s">
        <v>28</v>
      </c>
      <c r="AF17" s="9" t="s">
        <v>28</v>
      </c>
      <c r="AG17" s="9" t="s">
        <v>28</v>
      </c>
      <c r="AH17" s="9" t="s">
        <v>28</v>
      </c>
      <c r="AI17" s="9" t="s">
        <v>28</v>
      </c>
      <c r="AJ17" s="9" t="s">
        <v>28</v>
      </c>
      <c r="AK17" s="9" t="s">
        <v>28</v>
      </c>
      <c r="AL17" s="9" t="s">
        <v>28</v>
      </c>
      <c r="AM17" s="9" t="s">
        <v>28</v>
      </c>
      <c r="AN17" s="9" t="s">
        <v>28</v>
      </c>
      <c r="AO17" s="9" t="s">
        <v>28</v>
      </c>
      <c r="AP17" s="9" t="s">
        <v>28</v>
      </c>
      <c r="AQ17" s="9" t="s">
        <v>28</v>
      </c>
      <c r="AR17" s="9" t="s">
        <v>28</v>
      </c>
      <c r="AS17" s="9" t="s">
        <v>28</v>
      </c>
      <c r="AT17" s="9" t="s">
        <v>28</v>
      </c>
      <c r="AU17" s="9" t="s">
        <v>28</v>
      </c>
      <c r="AV17" s="9" t="s">
        <v>28</v>
      </c>
      <c r="AW17" s="9" t="s">
        <v>28</v>
      </c>
      <c r="AX17" s="9" t="s">
        <v>28</v>
      </c>
      <c r="AY17" s="9" t="s">
        <v>28</v>
      </c>
      <c r="AZ17" s="9" t="s">
        <v>28</v>
      </c>
      <c r="BA17" s="9" t="s">
        <v>28</v>
      </c>
      <c r="BB17" s="9" t="s">
        <v>28</v>
      </c>
      <c r="BC17" s="9" t="s">
        <v>28</v>
      </c>
      <c r="BD17" s="9" t="s">
        <v>28</v>
      </c>
      <c r="BE17" s="9" t="s">
        <v>28</v>
      </c>
      <c r="BF17" s="9" t="s">
        <v>28</v>
      </c>
      <c r="BG17" s="9" t="s">
        <v>59</v>
      </c>
      <c r="BH17" s="9" t="s">
        <v>59</v>
      </c>
      <c r="BI17" s="9" t="s">
        <v>59</v>
      </c>
      <c r="BJ17" s="9" t="s">
        <v>59</v>
      </c>
      <c r="BK17" s="9" t="s">
        <v>28</v>
      </c>
      <c r="BL17" s="9" t="s">
        <v>28</v>
      </c>
      <c r="BM17" s="9" t="s">
        <v>28</v>
      </c>
      <c r="BN17" s="9" t="s">
        <v>28</v>
      </c>
      <c r="BO17" s="9" t="s">
        <v>28</v>
      </c>
      <c r="BP17" s="9" t="s">
        <v>28</v>
      </c>
      <c r="BQ17" s="9" t="s">
        <v>28</v>
      </c>
      <c r="BR17" s="9" t="s">
        <v>28</v>
      </c>
      <c r="BS17" s="9" t="s">
        <v>28</v>
      </c>
      <c r="BT17" s="9" t="s">
        <v>28</v>
      </c>
      <c r="BU17" s="9" t="s">
        <v>28</v>
      </c>
      <c r="BV17" s="9" t="s">
        <v>28</v>
      </c>
      <c r="BW17" s="9" t="s">
        <v>28</v>
      </c>
      <c r="BX17" s="9" t="s">
        <v>28</v>
      </c>
      <c r="BY17" s="9" t="s">
        <v>28</v>
      </c>
      <c r="BZ17" s="9" t="s">
        <v>28</v>
      </c>
      <c r="CA17" s="9" t="s">
        <v>28</v>
      </c>
      <c r="CB17" s="9" t="s">
        <v>28</v>
      </c>
      <c r="CC17" s="9" t="s">
        <v>28</v>
      </c>
      <c r="CD17" s="9" t="s">
        <v>28</v>
      </c>
      <c r="CE17" s="9" t="s">
        <v>28</v>
      </c>
      <c r="CF17" s="9" t="s">
        <v>28</v>
      </c>
      <c r="CG17" s="9" t="s">
        <v>28</v>
      </c>
      <c r="CH17" s="9" t="s">
        <v>28</v>
      </c>
      <c r="CI17" s="9" t="s">
        <v>28</v>
      </c>
      <c r="CJ17" s="9" t="s">
        <v>28</v>
      </c>
      <c r="CK17" s="9" t="s">
        <v>28</v>
      </c>
      <c r="CL17" s="9" t="s">
        <v>28</v>
      </c>
      <c r="CM17" s="9" t="s">
        <v>28</v>
      </c>
      <c r="CN17" s="9" t="s">
        <v>28</v>
      </c>
      <c r="CO17" s="9" t="s">
        <v>59</v>
      </c>
      <c r="CP17" s="9" t="s">
        <v>59</v>
      </c>
      <c r="CQ17" s="9" t="s">
        <v>28</v>
      </c>
      <c r="CR17" s="9" t="s">
        <v>28</v>
      </c>
      <c r="CS17" s="9" t="s">
        <v>28</v>
      </c>
      <c r="CT17" s="9" t="s">
        <v>28</v>
      </c>
      <c r="CU17" s="9" t="s">
        <v>28</v>
      </c>
      <c r="CV17" s="9" t="s">
        <v>28</v>
      </c>
      <c r="CW17" s="9" t="s">
        <v>28</v>
      </c>
      <c r="CX17" s="9" t="s">
        <v>28</v>
      </c>
      <c r="CY17" s="9" t="s">
        <v>28</v>
      </c>
      <c r="CZ17" s="9" t="s">
        <v>28</v>
      </c>
      <c r="DA17" s="9" t="s">
        <v>28</v>
      </c>
      <c r="DB17" s="9" t="s">
        <v>28</v>
      </c>
      <c r="DC17" s="9" t="s">
        <v>28</v>
      </c>
      <c r="DD17" s="9" t="s">
        <v>28</v>
      </c>
      <c r="DE17" s="9" t="s">
        <v>59</v>
      </c>
      <c r="DF17" s="9" t="s">
        <v>28</v>
      </c>
      <c r="DG17" s="9" t="s">
        <v>28</v>
      </c>
      <c r="DH17" s="9" t="s">
        <v>28</v>
      </c>
      <c r="DI17" s="9" t="s">
        <v>28</v>
      </c>
      <c r="DJ17" s="9" t="s">
        <v>28</v>
      </c>
      <c r="DK17" s="9" t="s">
        <v>28</v>
      </c>
      <c r="DL17" s="9" t="s">
        <v>28</v>
      </c>
      <c r="DM17" s="9" t="s">
        <v>28</v>
      </c>
      <c r="DN17" s="9" t="s">
        <v>28</v>
      </c>
      <c r="DO17" s="9" t="s">
        <v>28</v>
      </c>
      <c r="DP17" s="9" t="s">
        <v>59</v>
      </c>
      <c r="DQ17" s="9" t="s">
        <v>59</v>
      </c>
      <c r="DR17" s="9" t="s">
        <v>28</v>
      </c>
      <c r="DS17" s="9" t="s">
        <v>59</v>
      </c>
      <c r="DT17" s="9" t="s">
        <v>28</v>
      </c>
      <c r="DU17" s="9" t="s">
        <v>28</v>
      </c>
      <c r="DV17" s="9" t="s">
        <v>28</v>
      </c>
      <c r="DW17" s="9" t="s">
        <v>28</v>
      </c>
      <c r="DX17" s="9" t="s">
        <v>28</v>
      </c>
      <c r="DY17" s="9" t="s">
        <v>28</v>
      </c>
      <c r="DZ17" s="9" t="s">
        <v>28</v>
      </c>
      <c r="EA17" s="9" t="s">
        <v>28</v>
      </c>
      <c r="EB17" s="9" t="s">
        <v>28</v>
      </c>
      <c r="EC17" s="9" t="s">
        <v>28</v>
      </c>
      <c r="ED17" s="9" t="s">
        <v>28</v>
      </c>
      <c r="EE17" s="9" t="s">
        <v>28</v>
      </c>
      <c r="EF17" s="9" t="s">
        <v>28</v>
      </c>
      <c r="EG17" s="9" t="s">
        <v>28</v>
      </c>
      <c r="EH17" s="9" t="s">
        <v>28</v>
      </c>
      <c r="EI17" s="9" t="s">
        <v>28</v>
      </c>
      <c r="EJ17" s="9" t="s">
        <v>28</v>
      </c>
      <c r="EK17" s="9" t="s">
        <v>28</v>
      </c>
      <c r="EL17" s="9" t="s">
        <v>28</v>
      </c>
      <c r="EM17" s="9" t="s">
        <v>28</v>
      </c>
      <c r="EN17" s="9" t="s">
        <v>28</v>
      </c>
      <c r="EO17" s="9" t="s">
        <v>28</v>
      </c>
      <c r="EP17" s="9" t="s">
        <v>28</v>
      </c>
      <c r="EQ17" s="9" t="s">
        <v>28</v>
      </c>
      <c r="ER17" s="9" t="s">
        <v>28</v>
      </c>
      <c r="ES17" s="9" t="s">
        <v>28</v>
      </c>
      <c r="ET17" s="9" t="s">
        <v>28</v>
      </c>
      <c r="EU17" s="9" t="s">
        <v>28</v>
      </c>
      <c r="EV17" s="9" t="s">
        <v>28</v>
      </c>
      <c r="EW17" s="9" t="s">
        <v>28</v>
      </c>
      <c r="EX17" s="9" t="s">
        <v>28</v>
      </c>
      <c r="EY17" s="9" t="s">
        <v>59</v>
      </c>
      <c r="EZ17" s="9" t="s">
        <v>28</v>
      </c>
      <c r="FA17" s="9" t="s">
        <v>28</v>
      </c>
      <c r="FB17" s="9" t="s">
        <v>28</v>
      </c>
      <c r="FC17" s="9" t="s">
        <v>28</v>
      </c>
      <c r="FD17" s="9" t="s">
        <v>28</v>
      </c>
      <c r="FE17" s="9" t="s">
        <v>28</v>
      </c>
      <c r="FF17" s="9" t="s">
        <v>28</v>
      </c>
    </row>
    <row r="18" spans="1:162" x14ac:dyDescent="0.2">
      <c r="A18" s="3" t="s">
        <v>60</v>
      </c>
      <c r="B18" s="9" t="s">
        <v>28</v>
      </c>
      <c r="C18" s="9" t="s">
        <v>28</v>
      </c>
      <c r="D18" s="9" t="s">
        <v>59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28</v>
      </c>
      <c r="Y18" s="9" t="s">
        <v>28</v>
      </c>
      <c r="Z18" s="9" t="s">
        <v>28</v>
      </c>
      <c r="AA18" s="9" t="s">
        <v>28</v>
      </c>
      <c r="AB18" s="9" t="s">
        <v>28</v>
      </c>
      <c r="AC18" s="9" t="s">
        <v>28</v>
      </c>
      <c r="AD18" s="9" t="s">
        <v>28</v>
      </c>
      <c r="AE18" s="9" t="s">
        <v>28</v>
      </c>
      <c r="AF18" s="9" t="s">
        <v>28</v>
      </c>
      <c r="AG18" s="9" t="s">
        <v>28</v>
      </c>
      <c r="AH18" s="9" t="s">
        <v>28</v>
      </c>
      <c r="AI18" s="9" t="s">
        <v>28</v>
      </c>
      <c r="AJ18" s="9" t="s">
        <v>28</v>
      </c>
      <c r="AK18" s="9" t="s">
        <v>28</v>
      </c>
      <c r="AL18" s="9" t="s">
        <v>28</v>
      </c>
      <c r="AM18" s="9" t="s">
        <v>28</v>
      </c>
      <c r="AN18" s="9" t="s">
        <v>28</v>
      </c>
      <c r="AO18" s="9" t="s">
        <v>28</v>
      </c>
      <c r="AP18" s="9" t="s">
        <v>28</v>
      </c>
      <c r="AQ18" s="9" t="s">
        <v>28</v>
      </c>
      <c r="AR18" s="9" t="s">
        <v>28</v>
      </c>
      <c r="AS18" s="9" t="s">
        <v>28</v>
      </c>
      <c r="AT18" s="9" t="s">
        <v>28</v>
      </c>
      <c r="AU18" s="9" t="s">
        <v>28</v>
      </c>
      <c r="AV18" s="9" t="s">
        <v>28</v>
      </c>
      <c r="AW18" s="9" t="s">
        <v>28</v>
      </c>
      <c r="AX18" s="9" t="s">
        <v>28</v>
      </c>
      <c r="AY18" s="9" t="s">
        <v>28</v>
      </c>
      <c r="AZ18" s="9" t="s">
        <v>28</v>
      </c>
      <c r="BA18" s="9" t="s">
        <v>28</v>
      </c>
      <c r="BB18" s="9" t="s">
        <v>28</v>
      </c>
      <c r="BC18" s="9" t="s">
        <v>28</v>
      </c>
      <c r="BD18" s="9" t="s">
        <v>28</v>
      </c>
      <c r="BE18" s="9" t="s">
        <v>28</v>
      </c>
      <c r="BF18" s="9" t="s">
        <v>28</v>
      </c>
      <c r="BG18" s="9" t="s">
        <v>59</v>
      </c>
      <c r="BH18" s="9" t="s">
        <v>59</v>
      </c>
      <c r="BI18" s="9" t="s">
        <v>59</v>
      </c>
      <c r="BJ18" s="9" t="s">
        <v>59</v>
      </c>
      <c r="BK18" s="9" t="s">
        <v>28</v>
      </c>
      <c r="BL18" s="9" t="s">
        <v>28</v>
      </c>
      <c r="BM18" s="9" t="s">
        <v>28</v>
      </c>
      <c r="BN18" s="9" t="s">
        <v>28</v>
      </c>
      <c r="BO18" s="9" t="s">
        <v>28</v>
      </c>
      <c r="BP18" s="9" t="s">
        <v>28</v>
      </c>
      <c r="BQ18" s="9" t="s">
        <v>28</v>
      </c>
      <c r="BR18" s="9" t="s">
        <v>28</v>
      </c>
      <c r="BS18" s="9" t="s">
        <v>28</v>
      </c>
      <c r="BT18" s="9" t="s">
        <v>28</v>
      </c>
      <c r="BU18" s="9" t="s">
        <v>28</v>
      </c>
      <c r="BV18" s="9" t="s">
        <v>28</v>
      </c>
      <c r="BW18" s="9" t="s">
        <v>28</v>
      </c>
      <c r="BX18" s="9" t="s">
        <v>28</v>
      </c>
      <c r="BY18" s="9" t="s">
        <v>28</v>
      </c>
      <c r="BZ18" s="9" t="s">
        <v>28</v>
      </c>
      <c r="CA18" s="9" t="s">
        <v>28</v>
      </c>
      <c r="CB18" s="9" t="s">
        <v>28</v>
      </c>
      <c r="CC18" s="9" t="s">
        <v>28</v>
      </c>
      <c r="CD18" s="9" t="s">
        <v>28</v>
      </c>
      <c r="CE18" s="9" t="s">
        <v>28</v>
      </c>
      <c r="CF18" s="9" t="s">
        <v>28</v>
      </c>
      <c r="CG18" s="9" t="s">
        <v>28</v>
      </c>
      <c r="CH18" s="9" t="s">
        <v>28</v>
      </c>
      <c r="CI18" s="9" t="s">
        <v>28</v>
      </c>
      <c r="CJ18" s="9" t="s">
        <v>28</v>
      </c>
      <c r="CK18" s="9" t="s">
        <v>28</v>
      </c>
      <c r="CL18" s="9" t="s">
        <v>28</v>
      </c>
      <c r="CM18" s="9" t="s">
        <v>28</v>
      </c>
      <c r="CN18" s="9" t="s">
        <v>28</v>
      </c>
      <c r="CO18" s="9" t="s">
        <v>28</v>
      </c>
      <c r="CP18" s="9" t="s">
        <v>28</v>
      </c>
      <c r="CQ18" s="9" t="s">
        <v>28</v>
      </c>
      <c r="CR18" s="9" t="s">
        <v>28</v>
      </c>
      <c r="CS18" s="9" t="s">
        <v>28</v>
      </c>
      <c r="CT18" s="9" t="s">
        <v>28</v>
      </c>
      <c r="CU18" s="9" t="s">
        <v>28</v>
      </c>
      <c r="CV18" s="9" t="s">
        <v>28</v>
      </c>
      <c r="CW18" s="9" t="s">
        <v>28</v>
      </c>
      <c r="CX18" s="9" t="s">
        <v>28</v>
      </c>
      <c r="CY18" s="9" t="s">
        <v>28</v>
      </c>
      <c r="CZ18" s="9" t="s">
        <v>28</v>
      </c>
      <c r="DA18" s="9" t="s">
        <v>28</v>
      </c>
      <c r="DB18" s="9" t="s">
        <v>28</v>
      </c>
      <c r="DC18" s="9" t="s">
        <v>28</v>
      </c>
      <c r="DD18" s="9" t="s">
        <v>28</v>
      </c>
      <c r="DE18" s="9" t="s">
        <v>28</v>
      </c>
      <c r="DF18" s="9" t="s">
        <v>28</v>
      </c>
      <c r="DG18" s="9" t="s">
        <v>28</v>
      </c>
      <c r="DH18" s="9" t="s">
        <v>28</v>
      </c>
      <c r="DI18" s="9" t="s">
        <v>28</v>
      </c>
      <c r="DJ18" s="9" t="s">
        <v>28</v>
      </c>
      <c r="DK18" s="9" t="s">
        <v>28</v>
      </c>
      <c r="DL18" s="9" t="s">
        <v>28</v>
      </c>
      <c r="DM18" s="9" t="s">
        <v>28</v>
      </c>
      <c r="DN18" s="9" t="s">
        <v>28</v>
      </c>
      <c r="DO18" s="9" t="s">
        <v>28</v>
      </c>
      <c r="DP18" s="9" t="s">
        <v>28</v>
      </c>
      <c r="DQ18" s="9" t="s">
        <v>28</v>
      </c>
      <c r="DR18" s="9" t="s">
        <v>28</v>
      </c>
      <c r="DS18" s="9" t="s">
        <v>59</v>
      </c>
      <c r="DT18" s="9" t="s">
        <v>28</v>
      </c>
      <c r="DU18" s="9" t="s">
        <v>28</v>
      </c>
      <c r="DV18" s="9" t="s">
        <v>28</v>
      </c>
      <c r="DW18" s="9" t="s">
        <v>28</v>
      </c>
      <c r="DX18" s="9" t="s">
        <v>28</v>
      </c>
      <c r="DY18" s="9" t="s">
        <v>28</v>
      </c>
      <c r="DZ18" s="9" t="s">
        <v>28</v>
      </c>
      <c r="EA18" s="9" t="s">
        <v>28</v>
      </c>
      <c r="EB18" s="9" t="s">
        <v>28</v>
      </c>
      <c r="EC18" s="9" t="s">
        <v>28</v>
      </c>
      <c r="ED18" s="9" t="s">
        <v>28</v>
      </c>
      <c r="EE18" s="9" t="s">
        <v>28</v>
      </c>
      <c r="EF18" s="9" t="s">
        <v>28</v>
      </c>
      <c r="EG18" s="9" t="s">
        <v>28</v>
      </c>
      <c r="EH18" s="9" t="s">
        <v>28</v>
      </c>
      <c r="EI18" s="9" t="s">
        <v>28</v>
      </c>
      <c r="EJ18" s="9" t="s">
        <v>28</v>
      </c>
      <c r="EK18" s="9" t="s">
        <v>28</v>
      </c>
      <c r="EL18" s="9" t="s">
        <v>28</v>
      </c>
      <c r="EM18" s="9" t="s">
        <v>28</v>
      </c>
      <c r="EN18" s="9" t="s">
        <v>28</v>
      </c>
      <c r="EO18" s="9" t="s">
        <v>59</v>
      </c>
      <c r="EP18" s="9" t="s">
        <v>59</v>
      </c>
      <c r="EQ18" s="9" t="s">
        <v>59</v>
      </c>
      <c r="ER18" s="9" t="s">
        <v>59</v>
      </c>
      <c r="ES18" s="9" t="s">
        <v>59</v>
      </c>
      <c r="ET18" s="9" t="s">
        <v>59</v>
      </c>
      <c r="EU18" s="9" t="s">
        <v>59</v>
      </c>
      <c r="EV18" s="9" t="s">
        <v>28</v>
      </c>
      <c r="EW18" s="9" t="s">
        <v>28</v>
      </c>
      <c r="EX18" s="9" t="s">
        <v>28</v>
      </c>
      <c r="EY18" s="9" t="s">
        <v>59</v>
      </c>
      <c r="EZ18" s="9" t="s">
        <v>28</v>
      </c>
      <c r="FA18" s="9" t="s">
        <v>28</v>
      </c>
      <c r="FB18" s="9" t="s">
        <v>28</v>
      </c>
      <c r="FC18" s="9" t="s">
        <v>28</v>
      </c>
      <c r="FD18" s="9" t="s">
        <v>28</v>
      </c>
      <c r="FE18" s="9" t="s">
        <v>28</v>
      </c>
      <c r="FF18" s="9" t="s">
        <v>28</v>
      </c>
    </row>
    <row r="19" spans="1:162" x14ac:dyDescent="0.2">
      <c r="A19" s="3" t="s">
        <v>36</v>
      </c>
      <c r="B19" s="9" t="s">
        <v>28</v>
      </c>
      <c r="C19" s="9" t="s">
        <v>28</v>
      </c>
      <c r="D19" s="9" t="s">
        <v>28</v>
      </c>
      <c r="E19" s="9" t="s">
        <v>59</v>
      </c>
      <c r="F19" s="9" t="s">
        <v>59</v>
      </c>
      <c r="G19" s="9" t="s">
        <v>59</v>
      </c>
      <c r="H19" s="9" t="s">
        <v>59</v>
      </c>
      <c r="I19" s="9" t="s">
        <v>59</v>
      </c>
      <c r="J19" s="9" t="s">
        <v>59</v>
      </c>
      <c r="K19" s="9" t="s">
        <v>59</v>
      </c>
      <c r="L19" s="9" t="s">
        <v>59</v>
      </c>
      <c r="M19" s="9" t="s">
        <v>59</v>
      </c>
      <c r="N19" s="9" t="s">
        <v>59</v>
      </c>
      <c r="O19" s="9" t="s">
        <v>59</v>
      </c>
      <c r="P19" s="9" t="s">
        <v>59</v>
      </c>
      <c r="Q19" s="9" t="s">
        <v>59</v>
      </c>
      <c r="R19" s="9" t="s">
        <v>59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9" t="s">
        <v>59</v>
      </c>
      <c r="Y19" s="9" t="s">
        <v>59</v>
      </c>
      <c r="Z19" s="9" t="s">
        <v>59</v>
      </c>
      <c r="AA19" s="9" t="s">
        <v>59</v>
      </c>
      <c r="AB19" s="9" t="s">
        <v>59</v>
      </c>
      <c r="AC19" s="9" t="s">
        <v>59</v>
      </c>
      <c r="AD19" s="9" t="s">
        <v>59</v>
      </c>
      <c r="AE19" s="9" t="s">
        <v>28</v>
      </c>
      <c r="AF19" s="9" t="s">
        <v>28</v>
      </c>
      <c r="AG19" s="9" t="s">
        <v>28</v>
      </c>
      <c r="AH19" s="9" t="s">
        <v>28</v>
      </c>
      <c r="AI19" s="9" t="s">
        <v>28</v>
      </c>
      <c r="AJ19" s="9" t="s">
        <v>28</v>
      </c>
      <c r="AK19" s="9" t="s">
        <v>28</v>
      </c>
      <c r="AL19" s="9" t="s">
        <v>28</v>
      </c>
      <c r="AM19" s="9" t="s">
        <v>28</v>
      </c>
      <c r="AN19" s="9" t="s">
        <v>28</v>
      </c>
      <c r="AO19" s="9" t="s">
        <v>28</v>
      </c>
      <c r="AP19" s="9" t="s">
        <v>28</v>
      </c>
      <c r="AQ19" s="9" t="s">
        <v>28</v>
      </c>
      <c r="AR19" s="9" t="s">
        <v>28</v>
      </c>
      <c r="AS19" s="9" t="s">
        <v>28</v>
      </c>
      <c r="AT19" s="9" t="s">
        <v>28</v>
      </c>
      <c r="AU19" s="9" t="s">
        <v>28</v>
      </c>
      <c r="AV19" s="9" t="s">
        <v>28</v>
      </c>
      <c r="AW19" s="9" t="s">
        <v>28</v>
      </c>
      <c r="AX19" s="9" t="s">
        <v>28</v>
      </c>
      <c r="AY19" s="9" t="s">
        <v>28</v>
      </c>
      <c r="AZ19" s="9" t="s">
        <v>28</v>
      </c>
      <c r="BA19" s="9" t="s">
        <v>59</v>
      </c>
      <c r="BB19" s="9" t="s">
        <v>59</v>
      </c>
      <c r="BC19" s="9" t="s">
        <v>28</v>
      </c>
      <c r="BD19" s="9" t="s">
        <v>59</v>
      </c>
      <c r="BE19" s="9" t="s">
        <v>59</v>
      </c>
      <c r="BF19" s="9" t="s">
        <v>59</v>
      </c>
      <c r="BG19" s="9" t="s">
        <v>59</v>
      </c>
      <c r="BH19" s="9" t="s">
        <v>59</v>
      </c>
      <c r="BI19" s="9" t="s">
        <v>59</v>
      </c>
      <c r="BJ19" s="9" t="s">
        <v>59</v>
      </c>
      <c r="BK19" s="9" t="s">
        <v>28</v>
      </c>
      <c r="BL19" s="9" t="s">
        <v>28</v>
      </c>
      <c r="BM19" s="9" t="s">
        <v>28</v>
      </c>
      <c r="BN19" s="9" t="s">
        <v>28</v>
      </c>
      <c r="BO19" s="9" t="s">
        <v>28</v>
      </c>
      <c r="BP19" s="9" t="s">
        <v>28</v>
      </c>
      <c r="BQ19" s="9" t="s">
        <v>59</v>
      </c>
      <c r="BR19" s="9" t="s">
        <v>59</v>
      </c>
      <c r="BS19" s="9" t="s">
        <v>59</v>
      </c>
      <c r="BT19" s="9" t="s">
        <v>59</v>
      </c>
      <c r="BU19" s="9" t="s">
        <v>59</v>
      </c>
      <c r="BV19" s="9" t="s">
        <v>59</v>
      </c>
      <c r="BW19" s="9" t="s">
        <v>59</v>
      </c>
      <c r="BX19" s="9" t="s">
        <v>28</v>
      </c>
      <c r="BY19" s="9" t="s">
        <v>28</v>
      </c>
      <c r="BZ19" s="9" t="s">
        <v>28</v>
      </c>
      <c r="CA19" s="9" t="s">
        <v>28</v>
      </c>
      <c r="CB19" s="9" t="s">
        <v>28</v>
      </c>
      <c r="CC19" s="9" t="s">
        <v>28</v>
      </c>
      <c r="CD19" s="9" t="s">
        <v>28</v>
      </c>
      <c r="CE19" s="9" t="s">
        <v>28</v>
      </c>
      <c r="CF19" s="9" t="s">
        <v>28</v>
      </c>
      <c r="CG19" s="9" t="s">
        <v>28</v>
      </c>
      <c r="CH19" s="9" t="s">
        <v>28</v>
      </c>
      <c r="CI19" s="9" t="s">
        <v>28</v>
      </c>
      <c r="CJ19" s="9" t="s">
        <v>28</v>
      </c>
      <c r="CK19" s="9" t="s">
        <v>28</v>
      </c>
      <c r="CL19" s="9" t="s">
        <v>59</v>
      </c>
      <c r="CM19" s="9" t="s">
        <v>28</v>
      </c>
      <c r="CN19" s="9" t="s">
        <v>28</v>
      </c>
      <c r="CO19" s="9" t="s">
        <v>59</v>
      </c>
      <c r="CP19" s="9" t="s">
        <v>59</v>
      </c>
      <c r="CQ19" s="9" t="s">
        <v>28</v>
      </c>
      <c r="CR19" s="9" t="s">
        <v>28</v>
      </c>
      <c r="CS19" s="9" t="s">
        <v>28</v>
      </c>
      <c r="CT19" s="9" t="s">
        <v>28</v>
      </c>
      <c r="CU19" s="9" t="s">
        <v>28</v>
      </c>
      <c r="CV19" s="9" t="s">
        <v>28</v>
      </c>
      <c r="CW19" s="9" t="s">
        <v>28</v>
      </c>
      <c r="CX19" s="9" t="s">
        <v>28</v>
      </c>
      <c r="CY19" s="9" t="s">
        <v>28</v>
      </c>
      <c r="CZ19" s="9" t="s">
        <v>28</v>
      </c>
      <c r="DA19" s="9" t="s">
        <v>28</v>
      </c>
      <c r="DB19" s="9" t="s">
        <v>28</v>
      </c>
      <c r="DC19" s="9" t="s">
        <v>28</v>
      </c>
      <c r="DD19" s="9" t="s">
        <v>28</v>
      </c>
      <c r="DE19" s="9" t="s">
        <v>59</v>
      </c>
      <c r="DF19" s="9" t="s">
        <v>59</v>
      </c>
      <c r="DG19" s="9" t="s">
        <v>59</v>
      </c>
      <c r="DH19" s="9" t="s">
        <v>59</v>
      </c>
      <c r="DI19" s="9" t="s">
        <v>28</v>
      </c>
      <c r="DJ19" s="9" t="s">
        <v>28</v>
      </c>
      <c r="DK19" s="9" t="s">
        <v>28</v>
      </c>
      <c r="DL19" s="9" t="s">
        <v>28</v>
      </c>
      <c r="DM19" s="9" t="s">
        <v>28</v>
      </c>
      <c r="DN19" s="9" t="s">
        <v>28</v>
      </c>
      <c r="DO19" s="9" t="s">
        <v>28</v>
      </c>
      <c r="DP19" s="9" t="s">
        <v>59</v>
      </c>
      <c r="DQ19" s="9" t="s">
        <v>59</v>
      </c>
      <c r="DR19" s="9" t="s">
        <v>28</v>
      </c>
      <c r="DS19" s="9" t="s">
        <v>59</v>
      </c>
      <c r="DT19" s="9" t="s">
        <v>28</v>
      </c>
      <c r="DU19" s="9" t="s">
        <v>28</v>
      </c>
      <c r="DV19" s="9" t="s">
        <v>28</v>
      </c>
      <c r="DW19" s="9" t="s">
        <v>28</v>
      </c>
      <c r="DX19" s="9" t="s">
        <v>28</v>
      </c>
      <c r="DY19" s="9" t="s">
        <v>28</v>
      </c>
      <c r="DZ19" s="9" t="s">
        <v>28</v>
      </c>
      <c r="EA19" s="9" t="s">
        <v>28</v>
      </c>
      <c r="EB19" s="9" t="s">
        <v>28</v>
      </c>
      <c r="EC19" s="9" t="s">
        <v>28</v>
      </c>
      <c r="ED19" s="9" t="s">
        <v>28</v>
      </c>
      <c r="EE19" s="9" t="s">
        <v>28</v>
      </c>
      <c r="EF19" s="9" t="s">
        <v>28</v>
      </c>
      <c r="EG19" s="9" t="s">
        <v>28</v>
      </c>
      <c r="EH19" s="9" t="s">
        <v>28</v>
      </c>
      <c r="EI19" s="9" t="s">
        <v>59</v>
      </c>
      <c r="EJ19" s="9" t="s">
        <v>59</v>
      </c>
      <c r="EK19" s="9" t="s">
        <v>59</v>
      </c>
      <c r="EL19" s="9" t="s">
        <v>59</v>
      </c>
      <c r="EM19" s="9" t="s">
        <v>59</v>
      </c>
      <c r="EN19" s="9" t="s">
        <v>28</v>
      </c>
      <c r="EO19" s="9" t="s">
        <v>28</v>
      </c>
      <c r="EP19" s="9" t="s">
        <v>28</v>
      </c>
      <c r="EQ19" s="9" t="s">
        <v>28</v>
      </c>
      <c r="ER19" s="9" t="s">
        <v>28</v>
      </c>
      <c r="ES19" s="9" t="s">
        <v>28</v>
      </c>
      <c r="ET19" s="9" t="s">
        <v>28</v>
      </c>
      <c r="EU19" s="9" t="s">
        <v>28</v>
      </c>
      <c r="EV19" s="9" t="s">
        <v>59</v>
      </c>
      <c r="EW19" s="9" t="s">
        <v>28</v>
      </c>
      <c r="EX19" s="9" t="s">
        <v>28</v>
      </c>
      <c r="EY19" s="9" t="s">
        <v>59</v>
      </c>
      <c r="EZ19" s="9" t="s">
        <v>59</v>
      </c>
      <c r="FA19" s="9" t="s">
        <v>28</v>
      </c>
      <c r="FB19" s="9" t="s">
        <v>28</v>
      </c>
      <c r="FC19" s="9" t="s">
        <v>28</v>
      </c>
      <c r="FD19" s="9" t="s">
        <v>59</v>
      </c>
      <c r="FE19" s="9" t="s">
        <v>28</v>
      </c>
      <c r="FF19" s="9" t="s">
        <v>28</v>
      </c>
    </row>
    <row r="20" spans="1:162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  <c r="Y20" s="9" t="s">
        <v>28</v>
      </c>
      <c r="Z20" s="9" t="s">
        <v>28</v>
      </c>
      <c r="AA20" s="9" t="s">
        <v>28</v>
      </c>
      <c r="AB20" s="9" t="s">
        <v>28</v>
      </c>
      <c r="AC20" s="9" t="s">
        <v>28</v>
      </c>
      <c r="AD20" s="9" t="s">
        <v>28</v>
      </c>
      <c r="AE20" s="9" t="s">
        <v>28</v>
      </c>
      <c r="AF20" s="9" t="s">
        <v>28</v>
      </c>
      <c r="AG20" s="9" t="s">
        <v>28</v>
      </c>
      <c r="AH20" s="9" t="s">
        <v>28</v>
      </c>
      <c r="AI20" s="9" t="s">
        <v>28</v>
      </c>
      <c r="AJ20" s="9" t="s">
        <v>28</v>
      </c>
      <c r="AK20" s="9" t="s">
        <v>28</v>
      </c>
      <c r="AL20" s="9" t="s">
        <v>28</v>
      </c>
      <c r="AM20" s="9" t="s">
        <v>28</v>
      </c>
      <c r="AN20" s="9" t="s">
        <v>28</v>
      </c>
      <c r="AO20" s="9" t="s">
        <v>28</v>
      </c>
      <c r="AP20" s="9" t="s">
        <v>28</v>
      </c>
      <c r="AQ20" s="9" t="s">
        <v>28</v>
      </c>
      <c r="AR20" s="9" t="s">
        <v>28</v>
      </c>
      <c r="AS20" s="9" t="s">
        <v>28</v>
      </c>
      <c r="AT20" s="9" t="s">
        <v>28</v>
      </c>
      <c r="AU20" s="9" t="s">
        <v>28</v>
      </c>
      <c r="AV20" s="9" t="s">
        <v>28</v>
      </c>
      <c r="AW20" s="9" t="s">
        <v>28</v>
      </c>
      <c r="AX20" s="9" t="s">
        <v>28</v>
      </c>
      <c r="AY20" s="9" t="s">
        <v>28</v>
      </c>
      <c r="AZ20" s="9" t="s">
        <v>28</v>
      </c>
      <c r="BA20" s="9" t="s">
        <v>28</v>
      </c>
      <c r="BB20" s="9" t="s">
        <v>28</v>
      </c>
      <c r="BC20" s="9" t="s">
        <v>28</v>
      </c>
      <c r="BD20" s="9" t="s">
        <v>28</v>
      </c>
      <c r="BE20" s="9" t="s">
        <v>28</v>
      </c>
      <c r="BF20" s="9" t="s">
        <v>28</v>
      </c>
      <c r="BG20" s="9" t="s">
        <v>28</v>
      </c>
      <c r="BH20" s="9" t="s">
        <v>28</v>
      </c>
      <c r="BI20" s="9" t="s">
        <v>28</v>
      </c>
      <c r="BJ20" s="9" t="s">
        <v>28</v>
      </c>
      <c r="BK20" s="9" t="s">
        <v>28</v>
      </c>
      <c r="BL20" s="9" t="s">
        <v>28</v>
      </c>
      <c r="BM20" s="9" t="s">
        <v>28</v>
      </c>
      <c r="BN20" s="9" t="s">
        <v>28</v>
      </c>
      <c r="BO20" s="9" t="s">
        <v>28</v>
      </c>
      <c r="BP20" s="9" t="s">
        <v>28</v>
      </c>
      <c r="BQ20" s="9" t="s">
        <v>28</v>
      </c>
      <c r="BR20" s="9" t="s">
        <v>28</v>
      </c>
      <c r="BS20" s="9" t="s">
        <v>28</v>
      </c>
      <c r="BT20" s="9" t="s">
        <v>28</v>
      </c>
      <c r="BU20" s="9" t="s">
        <v>28</v>
      </c>
      <c r="BV20" s="9" t="s">
        <v>28</v>
      </c>
      <c r="BW20" s="9" t="s">
        <v>28</v>
      </c>
      <c r="BX20" s="9" t="s">
        <v>28</v>
      </c>
      <c r="BY20" s="9" t="s">
        <v>28</v>
      </c>
      <c r="BZ20" s="9" t="s">
        <v>28</v>
      </c>
      <c r="CA20" s="9" t="s">
        <v>28</v>
      </c>
      <c r="CB20" s="9" t="s">
        <v>28</v>
      </c>
      <c r="CC20" s="9" t="s">
        <v>28</v>
      </c>
      <c r="CD20" s="9" t="s">
        <v>28</v>
      </c>
      <c r="CE20" s="9" t="s">
        <v>28</v>
      </c>
      <c r="CF20" s="9" t="s">
        <v>28</v>
      </c>
      <c r="CG20" s="9" t="s">
        <v>28</v>
      </c>
      <c r="CH20" s="9" t="s">
        <v>28</v>
      </c>
      <c r="CI20" s="9" t="s">
        <v>28</v>
      </c>
      <c r="CJ20" s="9" t="s">
        <v>28</v>
      </c>
      <c r="CK20" s="9" t="s">
        <v>28</v>
      </c>
      <c r="CL20" s="9" t="s">
        <v>28</v>
      </c>
      <c r="CM20" s="9" t="s">
        <v>28</v>
      </c>
      <c r="CN20" s="9" t="s">
        <v>28</v>
      </c>
      <c r="CO20" s="9" t="s">
        <v>59</v>
      </c>
      <c r="CP20" s="9" t="s">
        <v>59</v>
      </c>
      <c r="CQ20" s="9" t="s">
        <v>28</v>
      </c>
      <c r="CR20" s="9" t="s">
        <v>28</v>
      </c>
      <c r="CS20" s="9" t="s">
        <v>28</v>
      </c>
      <c r="CT20" s="9" t="s">
        <v>28</v>
      </c>
      <c r="CU20" s="9" t="s">
        <v>28</v>
      </c>
      <c r="CV20" s="9" t="s">
        <v>28</v>
      </c>
      <c r="CW20" s="9" t="s">
        <v>28</v>
      </c>
      <c r="CX20" s="9" t="s">
        <v>28</v>
      </c>
      <c r="CY20" s="9" t="s">
        <v>28</v>
      </c>
      <c r="CZ20" s="9" t="s">
        <v>28</v>
      </c>
      <c r="DA20" s="9" t="s">
        <v>28</v>
      </c>
      <c r="DB20" s="9" t="s">
        <v>28</v>
      </c>
      <c r="DC20" s="9" t="s">
        <v>28</v>
      </c>
      <c r="DD20" s="9" t="s">
        <v>28</v>
      </c>
      <c r="DE20" s="9" t="s">
        <v>28</v>
      </c>
      <c r="DF20" s="9" t="s">
        <v>28</v>
      </c>
      <c r="DG20" s="9" t="s">
        <v>28</v>
      </c>
      <c r="DH20" s="9" t="s">
        <v>28</v>
      </c>
      <c r="DI20" s="9" t="s">
        <v>28</v>
      </c>
      <c r="DJ20" s="9" t="s">
        <v>28</v>
      </c>
      <c r="DK20" s="9" t="s">
        <v>28</v>
      </c>
      <c r="DL20" s="9" t="s">
        <v>28</v>
      </c>
      <c r="DM20" s="9" t="s">
        <v>28</v>
      </c>
      <c r="DN20" s="9" t="s">
        <v>28</v>
      </c>
      <c r="DO20" s="9" t="s">
        <v>28</v>
      </c>
      <c r="DP20" s="9" t="s">
        <v>28</v>
      </c>
      <c r="DQ20" s="9" t="s">
        <v>28</v>
      </c>
      <c r="DR20" s="9" t="s">
        <v>28</v>
      </c>
      <c r="DS20" s="9" t="s">
        <v>59</v>
      </c>
      <c r="DT20" s="9" t="s">
        <v>28</v>
      </c>
      <c r="DU20" s="9" t="s">
        <v>28</v>
      </c>
      <c r="DV20" s="9" t="s">
        <v>28</v>
      </c>
      <c r="DW20" s="9" t="s">
        <v>28</v>
      </c>
      <c r="DX20" s="9" t="s">
        <v>28</v>
      </c>
      <c r="DY20" s="9" t="s">
        <v>28</v>
      </c>
      <c r="DZ20" s="9" t="s">
        <v>28</v>
      </c>
      <c r="EA20" s="9" t="s">
        <v>28</v>
      </c>
      <c r="EB20" s="9" t="s">
        <v>28</v>
      </c>
      <c r="EC20" s="9" t="s">
        <v>28</v>
      </c>
      <c r="ED20" s="9" t="s">
        <v>28</v>
      </c>
      <c r="EE20" s="9" t="s">
        <v>28</v>
      </c>
      <c r="EF20" s="9" t="s">
        <v>28</v>
      </c>
      <c r="EG20" s="9" t="s">
        <v>28</v>
      </c>
      <c r="EH20" s="9" t="s">
        <v>28</v>
      </c>
      <c r="EI20" s="9" t="s">
        <v>28</v>
      </c>
      <c r="EJ20" s="9" t="s">
        <v>28</v>
      </c>
      <c r="EK20" s="9" t="s">
        <v>28</v>
      </c>
      <c r="EL20" s="9" t="s">
        <v>28</v>
      </c>
      <c r="EM20" s="9" t="s">
        <v>28</v>
      </c>
      <c r="EN20" s="9" t="s">
        <v>28</v>
      </c>
      <c r="EO20" s="9" t="s">
        <v>28</v>
      </c>
      <c r="EP20" s="9" t="s">
        <v>28</v>
      </c>
      <c r="EQ20" s="9" t="s">
        <v>28</v>
      </c>
      <c r="ER20" s="9" t="s">
        <v>28</v>
      </c>
      <c r="ES20" s="9" t="s">
        <v>28</v>
      </c>
      <c r="ET20" s="9" t="s">
        <v>28</v>
      </c>
      <c r="EU20" s="9" t="s">
        <v>28</v>
      </c>
      <c r="EV20" s="9" t="s">
        <v>28</v>
      </c>
      <c r="EW20" s="9" t="s">
        <v>28</v>
      </c>
      <c r="EX20" s="9" t="s">
        <v>28</v>
      </c>
      <c r="EY20" s="9" t="s">
        <v>59</v>
      </c>
      <c r="EZ20" s="9" t="s">
        <v>28</v>
      </c>
      <c r="FA20" s="9" t="s">
        <v>28</v>
      </c>
      <c r="FB20" s="9" t="s">
        <v>28</v>
      </c>
      <c r="FC20" s="9" t="s">
        <v>28</v>
      </c>
      <c r="FD20" s="9" t="s">
        <v>28</v>
      </c>
      <c r="FE20" s="9" t="s">
        <v>28</v>
      </c>
      <c r="FF20" s="9" t="s">
        <v>28</v>
      </c>
    </row>
    <row r="21" spans="1:162" x14ac:dyDescent="0.2">
      <c r="A21" s="3" t="s">
        <v>38</v>
      </c>
      <c r="B21" s="9" t="s">
        <v>28</v>
      </c>
      <c r="C21" s="9" t="s">
        <v>59</v>
      </c>
      <c r="D21" s="9" t="s">
        <v>28</v>
      </c>
      <c r="E21" s="9" t="s">
        <v>59</v>
      </c>
      <c r="F21" s="9" t="s">
        <v>59</v>
      </c>
      <c r="G21" s="9" t="s">
        <v>59</v>
      </c>
      <c r="H21" s="9" t="s">
        <v>59</v>
      </c>
      <c r="I21" s="9" t="s">
        <v>59</v>
      </c>
      <c r="J21" s="9" t="s">
        <v>59</v>
      </c>
      <c r="K21" s="9" t="s">
        <v>59</v>
      </c>
      <c r="L21" s="9" t="s">
        <v>59</v>
      </c>
      <c r="M21" s="9" t="s">
        <v>59</v>
      </c>
      <c r="N21" s="9" t="s">
        <v>59</v>
      </c>
      <c r="O21" s="9" t="s">
        <v>59</v>
      </c>
      <c r="P21" s="9" t="s">
        <v>59</v>
      </c>
      <c r="Q21" s="9" t="s">
        <v>59</v>
      </c>
      <c r="R21" s="9" t="s">
        <v>59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9" t="s">
        <v>59</v>
      </c>
      <c r="Y21" s="9" t="s">
        <v>59</v>
      </c>
      <c r="Z21" s="9" t="s">
        <v>59</v>
      </c>
      <c r="AA21" s="9" t="s">
        <v>59</v>
      </c>
      <c r="AB21" s="9" t="s">
        <v>59</v>
      </c>
      <c r="AC21" s="9" t="s">
        <v>59</v>
      </c>
      <c r="AD21" s="9" t="s">
        <v>59</v>
      </c>
      <c r="AE21" s="9" t="s">
        <v>28</v>
      </c>
      <c r="AF21" s="9" t="s">
        <v>28</v>
      </c>
      <c r="AG21" s="9" t="s">
        <v>28</v>
      </c>
      <c r="AH21" s="9" t="s">
        <v>28</v>
      </c>
      <c r="AI21" s="9" t="s">
        <v>28</v>
      </c>
      <c r="AJ21" s="9" t="s">
        <v>28</v>
      </c>
      <c r="AK21" s="9" t="s">
        <v>28</v>
      </c>
      <c r="AL21" s="9" t="s">
        <v>28</v>
      </c>
      <c r="AM21" s="9" t="s">
        <v>28</v>
      </c>
      <c r="AN21" s="9" t="s">
        <v>28</v>
      </c>
      <c r="AO21" s="9" t="s">
        <v>28</v>
      </c>
      <c r="AP21" s="9" t="s">
        <v>28</v>
      </c>
      <c r="AQ21" s="9" t="s">
        <v>28</v>
      </c>
      <c r="AR21" s="9" t="s">
        <v>28</v>
      </c>
      <c r="AS21" s="9" t="s">
        <v>28</v>
      </c>
      <c r="AT21" s="9" t="s">
        <v>28</v>
      </c>
      <c r="AU21" s="9" t="s">
        <v>28</v>
      </c>
      <c r="AV21" s="9" t="s">
        <v>28</v>
      </c>
      <c r="AW21" s="9" t="s">
        <v>28</v>
      </c>
      <c r="AX21" s="9" t="s">
        <v>28</v>
      </c>
      <c r="AY21" s="9" t="s">
        <v>28</v>
      </c>
      <c r="AZ21" s="9" t="s">
        <v>28</v>
      </c>
      <c r="BA21" s="9" t="s">
        <v>59</v>
      </c>
      <c r="BB21" s="9" t="s">
        <v>28</v>
      </c>
      <c r="BC21" s="9" t="s">
        <v>28</v>
      </c>
      <c r="BD21" s="9" t="s">
        <v>59</v>
      </c>
      <c r="BE21" s="9" t="s">
        <v>59</v>
      </c>
      <c r="BF21" s="9" t="s">
        <v>59</v>
      </c>
      <c r="BG21" s="9" t="s">
        <v>59</v>
      </c>
      <c r="BH21" s="9" t="s">
        <v>59</v>
      </c>
      <c r="BI21" s="9" t="s">
        <v>59</v>
      </c>
      <c r="BJ21" s="9" t="s">
        <v>59</v>
      </c>
      <c r="BK21" s="9" t="s">
        <v>59</v>
      </c>
      <c r="BL21" s="9" t="s">
        <v>28</v>
      </c>
      <c r="BM21" s="9" t="s">
        <v>28</v>
      </c>
      <c r="BN21" s="9" t="s">
        <v>28</v>
      </c>
      <c r="BO21" s="9" t="s">
        <v>28</v>
      </c>
      <c r="BP21" s="9" t="s">
        <v>28</v>
      </c>
      <c r="BQ21" s="9" t="s">
        <v>59</v>
      </c>
      <c r="BR21" s="9" t="s">
        <v>59</v>
      </c>
      <c r="BS21" s="9" t="s">
        <v>59</v>
      </c>
      <c r="BT21" s="9" t="s">
        <v>59</v>
      </c>
      <c r="BU21" s="9" t="s">
        <v>59</v>
      </c>
      <c r="BV21" s="9" t="s">
        <v>59</v>
      </c>
      <c r="BW21" s="9" t="s">
        <v>59</v>
      </c>
      <c r="BX21" s="9" t="s">
        <v>28</v>
      </c>
      <c r="BY21" s="9" t="s">
        <v>28</v>
      </c>
      <c r="BZ21" s="9" t="s">
        <v>28</v>
      </c>
      <c r="CA21" s="9" t="s">
        <v>28</v>
      </c>
      <c r="CB21" s="9" t="s">
        <v>28</v>
      </c>
      <c r="CC21" s="9" t="s">
        <v>28</v>
      </c>
      <c r="CD21" s="9" t="s">
        <v>28</v>
      </c>
      <c r="CE21" s="9" t="s">
        <v>28</v>
      </c>
      <c r="CF21" s="9" t="s">
        <v>28</v>
      </c>
      <c r="CG21" s="9" t="s">
        <v>28</v>
      </c>
      <c r="CH21" s="9" t="s">
        <v>28</v>
      </c>
      <c r="CI21" s="9" t="s">
        <v>28</v>
      </c>
      <c r="CJ21" s="9" t="s">
        <v>28</v>
      </c>
      <c r="CK21" s="9" t="s">
        <v>28</v>
      </c>
      <c r="CL21" s="9" t="s">
        <v>28</v>
      </c>
      <c r="CM21" s="9" t="s">
        <v>28</v>
      </c>
      <c r="CN21" s="9" t="s">
        <v>28</v>
      </c>
      <c r="CO21" s="9" t="s">
        <v>59</v>
      </c>
      <c r="CP21" s="9" t="s">
        <v>59</v>
      </c>
      <c r="CQ21" s="9" t="s">
        <v>28</v>
      </c>
      <c r="CR21" s="9" t="s">
        <v>28</v>
      </c>
      <c r="CS21" s="9" t="s">
        <v>28</v>
      </c>
      <c r="CT21" s="9" t="s">
        <v>28</v>
      </c>
      <c r="CU21" s="9" t="s">
        <v>28</v>
      </c>
      <c r="CV21" s="9" t="s">
        <v>28</v>
      </c>
      <c r="CW21" s="9" t="s">
        <v>28</v>
      </c>
      <c r="CX21" s="9" t="s">
        <v>28</v>
      </c>
      <c r="CY21" s="9" t="s">
        <v>28</v>
      </c>
      <c r="CZ21" s="9" t="s">
        <v>28</v>
      </c>
      <c r="DA21" s="9" t="s">
        <v>28</v>
      </c>
      <c r="DB21" s="9" t="s">
        <v>28</v>
      </c>
      <c r="DC21" s="9" t="s">
        <v>28</v>
      </c>
      <c r="DD21" s="9" t="s">
        <v>28</v>
      </c>
      <c r="DE21" s="9" t="s">
        <v>59</v>
      </c>
      <c r="DF21" s="9" t="s">
        <v>59</v>
      </c>
      <c r="DG21" s="9" t="s">
        <v>59</v>
      </c>
      <c r="DH21" s="9" t="s">
        <v>59</v>
      </c>
      <c r="DI21" s="9" t="s">
        <v>28</v>
      </c>
      <c r="DJ21" s="9" t="s">
        <v>28</v>
      </c>
      <c r="DK21" s="9" t="s">
        <v>28</v>
      </c>
      <c r="DL21" s="9" t="s">
        <v>28</v>
      </c>
      <c r="DM21" s="9" t="s">
        <v>28</v>
      </c>
      <c r="DN21" s="9" t="s">
        <v>28</v>
      </c>
      <c r="DO21" s="9" t="s">
        <v>28</v>
      </c>
      <c r="DP21" s="9" t="s">
        <v>59</v>
      </c>
      <c r="DQ21" s="9" t="s">
        <v>59</v>
      </c>
      <c r="DR21" s="9" t="s">
        <v>28</v>
      </c>
      <c r="DS21" s="9" t="s">
        <v>28</v>
      </c>
      <c r="DT21" s="9" t="s">
        <v>28</v>
      </c>
      <c r="DU21" s="9" t="s">
        <v>28</v>
      </c>
      <c r="DV21" s="9" t="s">
        <v>28</v>
      </c>
      <c r="DW21" s="9" t="s">
        <v>28</v>
      </c>
      <c r="DX21" s="9" t="s">
        <v>28</v>
      </c>
      <c r="DY21" s="9" t="s">
        <v>28</v>
      </c>
      <c r="DZ21" s="9" t="s">
        <v>28</v>
      </c>
      <c r="EA21" s="9" t="s">
        <v>28</v>
      </c>
      <c r="EB21" s="9" t="s">
        <v>28</v>
      </c>
      <c r="EC21" s="9" t="s">
        <v>28</v>
      </c>
      <c r="ED21" s="9" t="s">
        <v>28</v>
      </c>
      <c r="EE21" s="9" t="s">
        <v>28</v>
      </c>
      <c r="EF21" s="9" t="s">
        <v>28</v>
      </c>
      <c r="EG21" s="9" t="s">
        <v>28</v>
      </c>
      <c r="EH21" s="9" t="s">
        <v>28</v>
      </c>
      <c r="EI21" s="9" t="s">
        <v>59</v>
      </c>
      <c r="EJ21" s="9" t="s">
        <v>59</v>
      </c>
      <c r="EK21" s="9" t="s">
        <v>59</v>
      </c>
      <c r="EL21" s="9" t="s">
        <v>59</v>
      </c>
      <c r="EM21" s="9" t="s">
        <v>59</v>
      </c>
      <c r="EN21" s="9" t="s">
        <v>28</v>
      </c>
      <c r="EO21" s="9" t="s">
        <v>28</v>
      </c>
      <c r="EP21" s="9" t="s">
        <v>28</v>
      </c>
      <c r="EQ21" s="9" t="s">
        <v>28</v>
      </c>
      <c r="ER21" s="9" t="s">
        <v>28</v>
      </c>
      <c r="ES21" s="9" t="s">
        <v>28</v>
      </c>
      <c r="ET21" s="9" t="s">
        <v>28</v>
      </c>
      <c r="EU21" s="9" t="s">
        <v>28</v>
      </c>
      <c r="EV21" s="9" t="s">
        <v>28</v>
      </c>
      <c r="EW21" s="9" t="s">
        <v>28</v>
      </c>
      <c r="EX21" s="9" t="s">
        <v>28</v>
      </c>
      <c r="EY21" s="9" t="s">
        <v>59</v>
      </c>
      <c r="EZ21" s="9" t="s">
        <v>28</v>
      </c>
      <c r="FA21" s="9" t="s">
        <v>28</v>
      </c>
      <c r="FB21" s="9" t="s">
        <v>28</v>
      </c>
      <c r="FC21" s="9" t="s">
        <v>28</v>
      </c>
      <c r="FD21" s="9" t="s">
        <v>28</v>
      </c>
      <c r="FE21" s="9" t="s">
        <v>28</v>
      </c>
      <c r="FF21" s="9" t="s">
        <v>28</v>
      </c>
    </row>
    <row r="22" spans="1:162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28</v>
      </c>
      <c r="Y22" s="9" t="s">
        <v>28</v>
      </c>
      <c r="Z22" s="9" t="s">
        <v>28</v>
      </c>
      <c r="AA22" s="9" t="s">
        <v>28</v>
      </c>
      <c r="AB22" s="9" t="s">
        <v>28</v>
      </c>
      <c r="AC22" s="9" t="s">
        <v>28</v>
      </c>
      <c r="AD22" s="9" t="s">
        <v>28</v>
      </c>
      <c r="AE22" s="9" t="s">
        <v>28</v>
      </c>
      <c r="AF22" s="9" t="s">
        <v>28</v>
      </c>
      <c r="AG22" s="9" t="s">
        <v>28</v>
      </c>
      <c r="AH22" s="9" t="s">
        <v>28</v>
      </c>
      <c r="AI22" s="9" t="s">
        <v>28</v>
      </c>
      <c r="AJ22" s="9" t="s">
        <v>28</v>
      </c>
      <c r="AK22" s="9" t="s">
        <v>28</v>
      </c>
      <c r="AL22" s="9" t="s">
        <v>28</v>
      </c>
      <c r="AM22" s="9" t="s">
        <v>28</v>
      </c>
      <c r="AN22" s="9" t="s">
        <v>28</v>
      </c>
      <c r="AO22" s="9" t="s">
        <v>28</v>
      </c>
      <c r="AP22" s="9" t="s">
        <v>28</v>
      </c>
      <c r="AQ22" s="9" t="s">
        <v>28</v>
      </c>
      <c r="AR22" s="9" t="s">
        <v>28</v>
      </c>
      <c r="AS22" s="9" t="s">
        <v>28</v>
      </c>
      <c r="AT22" s="9" t="s">
        <v>28</v>
      </c>
      <c r="AU22" s="9" t="s">
        <v>28</v>
      </c>
      <c r="AV22" s="9" t="s">
        <v>28</v>
      </c>
      <c r="AW22" s="9" t="s">
        <v>28</v>
      </c>
      <c r="AX22" s="9" t="s">
        <v>28</v>
      </c>
      <c r="AY22" s="9" t="s">
        <v>28</v>
      </c>
      <c r="AZ22" s="9" t="s">
        <v>28</v>
      </c>
      <c r="BA22" s="9" t="s">
        <v>28</v>
      </c>
      <c r="BB22" s="9" t="s">
        <v>28</v>
      </c>
      <c r="BC22" s="9" t="s">
        <v>28</v>
      </c>
      <c r="BD22" s="9" t="s">
        <v>28</v>
      </c>
      <c r="BE22" s="9" t="s">
        <v>28</v>
      </c>
      <c r="BF22" s="9" t="s">
        <v>28</v>
      </c>
      <c r="BG22" s="9" t="s">
        <v>28</v>
      </c>
      <c r="BH22" s="9" t="s">
        <v>28</v>
      </c>
      <c r="BI22" s="9" t="s">
        <v>28</v>
      </c>
      <c r="BJ22" s="9" t="s">
        <v>28</v>
      </c>
      <c r="BK22" s="9" t="s">
        <v>59</v>
      </c>
      <c r="BL22" s="9" t="s">
        <v>28</v>
      </c>
      <c r="BM22" s="9" t="s">
        <v>28</v>
      </c>
      <c r="BN22" s="9" t="s">
        <v>28</v>
      </c>
      <c r="BO22" s="9" t="s">
        <v>28</v>
      </c>
      <c r="BP22" s="9" t="s">
        <v>28</v>
      </c>
      <c r="BQ22" s="9" t="s">
        <v>59</v>
      </c>
      <c r="BR22" s="9" t="s">
        <v>59</v>
      </c>
      <c r="BS22" s="9" t="s">
        <v>59</v>
      </c>
      <c r="BT22" s="9" t="s">
        <v>59</v>
      </c>
      <c r="BU22" s="9" t="s">
        <v>59</v>
      </c>
      <c r="BV22" s="9" t="s">
        <v>59</v>
      </c>
      <c r="BW22" s="9" t="s">
        <v>59</v>
      </c>
      <c r="BX22" s="9" t="s">
        <v>28</v>
      </c>
      <c r="BY22" s="9" t="s">
        <v>28</v>
      </c>
      <c r="BZ22" s="9" t="s">
        <v>28</v>
      </c>
      <c r="CA22" s="9" t="s">
        <v>28</v>
      </c>
      <c r="CB22" s="9" t="s">
        <v>28</v>
      </c>
      <c r="CC22" s="9" t="s">
        <v>28</v>
      </c>
      <c r="CD22" s="9" t="s">
        <v>28</v>
      </c>
      <c r="CE22" s="9" t="s">
        <v>28</v>
      </c>
      <c r="CF22" s="9" t="s">
        <v>28</v>
      </c>
      <c r="CG22" s="9" t="s">
        <v>28</v>
      </c>
      <c r="CH22" s="9" t="s">
        <v>28</v>
      </c>
      <c r="CI22" s="9" t="s">
        <v>28</v>
      </c>
      <c r="CJ22" s="9" t="s">
        <v>28</v>
      </c>
      <c r="CK22" s="9" t="s">
        <v>28</v>
      </c>
      <c r="CL22" s="9" t="s">
        <v>59</v>
      </c>
      <c r="CM22" s="9" t="s">
        <v>28</v>
      </c>
      <c r="CN22" s="9" t="s">
        <v>28</v>
      </c>
      <c r="CO22" s="9" t="s">
        <v>28</v>
      </c>
      <c r="CP22" s="9" t="s">
        <v>28</v>
      </c>
      <c r="CQ22" s="9" t="s">
        <v>28</v>
      </c>
      <c r="CR22" s="9" t="s">
        <v>28</v>
      </c>
      <c r="CS22" s="9" t="s">
        <v>28</v>
      </c>
      <c r="CT22" s="9" t="s">
        <v>28</v>
      </c>
      <c r="CU22" s="9" t="s">
        <v>28</v>
      </c>
      <c r="CV22" s="9" t="s">
        <v>28</v>
      </c>
      <c r="CW22" s="9" t="s">
        <v>28</v>
      </c>
      <c r="CX22" s="9" t="s">
        <v>28</v>
      </c>
      <c r="CY22" s="9" t="s">
        <v>28</v>
      </c>
      <c r="CZ22" s="9" t="s">
        <v>28</v>
      </c>
      <c r="DA22" s="9" t="s">
        <v>28</v>
      </c>
      <c r="DB22" s="9" t="s">
        <v>28</v>
      </c>
      <c r="DC22" s="9" t="s">
        <v>28</v>
      </c>
      <c r="DD22" s="9" t="s">
        <v>28</v>
      </c>
      <c r="DE22" s="9" t="s">
        <v>28</v>
      </c>
      <c r="DF22" s="9" t="s">
        <v>28</v>
      </c>
      <c r="DG22" s="9" t="s">
        <v>28</v>
      </c>
      <c r="DH22" s="9" t="s">
        <v>28</v>
      </c>
      <c r="DI22" s="9" t="s">
        <v>28</v>
      </c>
      <c r="DJ22" s="9" t="s">
        <v>28</v>
      </c>
      <c r="DK22" s="9" t="s">
        <v>28</v>
      </c>
      <c r="DL22" s="9" t="s">
        <v>28</v>
      </c>
      <c r="DM22" s="9" t="s">
        <v>28</v>
      </c>
      <c r="DN22" s="9" t="s">
        <v>28</v>
      </c>
      <c r="DO22" s="9" t="s">
        <v>28</v>
      </c>
      <c r="DP22" s="9" t="s">
        <v>28</v>
      </c>
      <c r="DQ22" s="9" t="s">
        <v>28</v>
      </c>
      <c r="DR22" s="9" t="s">
        <v>28</v>
      </c>
      <c r="DS22" s="9" t="s">
        <v>59</v>
      </c>
      <c r="DT22" s="9" t="s">
        <v>28</v>
      </c>
      <c r="DU22" s="9" t="s">
        <v>28</v>
      </c>
      <c r="DV22" s="9" t="s">
        <v>28</v>
      </c>
      <c r="DW22" s="9" t="s">
        <v>28</v>
      </c>
      <c r="DX22" s="9" t="s">
        <v>28</v>
      </c>
      <c r="DY22" s="9" t="s">
        <v>28</v>
      </c>
      <c r="DZ22" s="9" t="s">
        <v>28</v>
      </c>
      <c r="EA22" s="9" t="s">
        <v>28</v>
      </c>
      <c r="EB22" s="9" t="s">
        <v>28</v>
      </c>
      <c r="EC22" s="9" t="s">
        <v>28</v>
      </c>
      <c r="ED22" s="9" t="s">
        <v>28</v>
      </c>
      <c r="EE22" s="9" t="s">
        <v>28</v>
      </c>
      <c r="EF22" s="9" t="s">
        <v>28</v>
      </c>
      <c r="EG22" s="9" t="s">
        <v>28</v>
      </c>
      <c r="EH22" s="9" t="s">
        <v>28</v>
      </c>
      <c r="EI22" s="9" t="s">
        <v>28</v>
      </c>
      <c r="EJ22" s="9" t="s">
        <v>28</v>
      </c>
      <c r="EK22" s="9" t="s">
        <v>28</v>
      </c>
      <c r="EL22" s="9" t="s">
        <v>28</v>
      </c>
      <c r="EM22" s="9" t="s">
        <v>28</v>
      </c>
      <c r="EN22" s="9" t="s">
        <v>28</v>
      </c>
      <c r="EO22" s="9" t="s">
        <v>28</v>
      </c>
      <c r="EP22" s="9" t="s">
        <v>28</v>
      </c>
      <c r="EQ22" s="9" t="s">
        <v>28</v>
      </c>
      <c r="ER22" s="9" t="s">
        <v>28</v>
      </c>
      <c r="ES22" s="9" t="s">
        <v>28</v>
      </c>
      <c r="ET22" s="9" t="s">
        <v>28</v>
      </c>
      <c r="EU22" s="9" t="s">
        <v>28</v>
      </c>
      <c r="EV22" s="9" t="s">
        <v>28</v>
      </c>
      <c r="EW22" s="9" t="s">
        <v>28</v>
      </c>
      <c r="EX22" s="9" t="s">
        <v>28</v>
      </c>
      <c r="EY22" s="9" t="s">
        <v>59</v>
      </c>
      <c r="EZ22" s="9" t="s">
        <v>28</v>
      </c>
      <c r="FA22" s="9" t="s">
        <v>28</v>
      </c>
      <c r="FB22" s="9" t="s">
        <v>28</v>
      </c>
      <c r="FC22" s="9" t="s">
        <v>28</v>
      </c>
      <c r="FD22" s="9" t="s">
        <v>28</v>
      </c>
      <c r="FE22" s="9" t="s">
        <v>28</v>
      </c>
      <c r="FF22" s="9" t="s">
        <v>28</v>
      </c>
    </row>
    <row r="23" spans="1:162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59</v>
      </c>
      <c r="F23" s="9" t="s">
        <v>59</v>
      </c>
      <c r="G23" s="9" t="s">
        <v>59</v>
      </c>
      <c r="H23" s="9" t="s">
        <v>59</v>
      </c>
      <c r="I23" s="9" t="s">
        <v>59</v>
      </c>
      <c r="J23" s="9" t="s">
        <v>59</v>
      </c>
      <c r="K23" s="9" t="s">
        <v>59</v>
      </c>
      <c r="L23" s="9" t="s">
        <v>59</v>
      </c>
      <c r="M23" s="9" t="s">
        <v>59</v>
      </c>
      <c r="N23" s="9" t="s">
        <v>59</v>
      </c>
      <c r="O23" s="9" t="s">
        <v>59</v>
      </c>
      <c r="P23" s="9" t="s">
        <v>59</v>
      </c>
      <c r="Q23" s="9" t="s">
        <v>59</v>
      </c>
      <c r="R23" s="9" t="s">
        <v>59</v>
      </c>
      <c r="S23" s="9" t="s">
        <v>59</v>
      </c>
      <c r="T23" s="9" t="s">
        <v>59</v>
      </c>
      <c r="U23" s="9" t="s">
        <v>59</v>
      </c>
      <c r="V23" s="9" t="s">
        <v>59</v>
      </c>
      <c r="W23" s="9" t="s">
        <v>59</v>
      </c>
      <c r="X23" s="9" t="s">
        <v>59</v>
      </c>
      <c r="Y23" s="9" t="s">
        <v>59</v>
      </c>
      <c r="Z23" s="9" t="s">
        <v>59</v>
      </c>
      <c r="AA23" s="9" t="s">
        <v>59</v>
      </c>
      <c r="AB23" s="9" t="s">
        <v>59</v>
      </c>
      <c r="AC23" s="9" t="s">
        <v>59</v>
      </c>
      <c r="AD23" s="9" t="s">
        <v>59</v>
      </c>
      <c r="AE23" s="9" t="s">
        <v>28</v>
      </c>
      <c r="AF23" s="9" t="s">
        <v>28</v>
      </c>
      <c r="AG23" s="9" t="s">
        <v>28</v>
      </c>
      <c r="AH23" s="9" t="s">
        <v>28</v>
      </c>
      <c r="AI23" s="9" t="s">
        <v>28</v>
      </c>
      <c r="AJ23" s="9" t="s">
        <v>28</v>
      </c>
      <c r="AK23" s="9" t="s">
        <v>28</v>
      </c>
      <c r="AL23" s="9" t="s">
        <v>28</v>
      </c>
      <c r="AM23" s="9" t="s">
        <v>28</v>
      </c>
      <c r="AN23" s="9" t="s">
        <v>28</v>
      </c>
      <c r="AO23" s="9" t="s">
        <v>28</v>
      </c>
      <c r="AP23" s="9" t="s">
        <v>28</v>
      </c>
      <c r="AQ23" s="9" t="s">
        <v>28</v>
      </c>
      <c r="AR23" s="9" t="s">
        <v>28</v>
      </c>
      <c r="AS23" s="9" t="s">
        <v>28</v>
      </c>
      <c r="AT23" s="9" t="s">
        <v>28</v>
      </c>
      <c r="AU23" s="9" t="s">
        <v>28</v>
      </c>
      <c r="AV23" s="9" t="s">
        <v>28</v>
      </c>
      <c r="AW23" s="9" t="s">
        <v>28</v>
      </c>
      <c r="AX23" s="9" t="s">
        <v>28</v>
      </c>
      <c r="AY23" s="9" t="s">
        <v>28</v>
      </c>
      <c r="AZ23" s="9" t="s">
        <v>28</v>
      </c>
      <c r="BA23" s="9" t="s">
        <v>28</v>
      </c>
      <c r="BB23" s="9" t="s">
        <v>28</v>
      </c>
      <c r="BC23" s="9" t="s">
        <v>28</v>
      </c>
      <c r="BD23" s="9" t="s">
        <v>28</v>
      </c>
      <c r="BE23" s="9" t="s">
        <v>28</v>
      </c>
      <c r="BF23" s="9" t="s">
        <v>28</v>
      </c>
      <c r="BG23" s="9" t="s">
        <v>28</v>
      </c>
      <c r="BH23" s="9" t="s">
        <v>28</v>
      </c>
      <c r="BI23" s="9" t="s">
        <v>28</v>
      </c>
      <c r="BJ23" s="9" t="s">
        <v>28</v>
      </c>
      <c r="BK23" s="9" t="s">
        <v>28</v>
      </c>
      <c r="BL23" s="9" t="s">
        <v>28</v>
      </c>
      <c r="BM23" s="9" t="s">
        <v>28</v>
      </c>
      <c r="BN23" s="9" t="s">
        <v>28</v>
      </c>
      <c r="BO23" s="9" t="s">
        <v>28</v>
      </c>
      <c r="BP23" s="9" t="s">
        <v>28</v>
      </c>
      <c r="BQ23" s="9" t="s">
        <v>59</v>
      </c>
      <c r="BR23" s="9" t="s">
        <v>59</v>
      </c>
      <c r="BS23" s="9" t="s">
        <v>59</v>
      </c>
      <c r="BT23" s="9" t="s">
        <v>59</v>
      </c>
      <c r="BU23" s="9" t="s">
        <v>59</v>
      </c>
      <c r="BV23" s="9" t="s">
        <v>59</v>
      </c>
      <c r="BW23" s="9" t="s">
        <v>59</v>
      </c>
      <c r="BX23" s="9" t="s">
        <v>28</v>
      </c>
      <c r="BY23" s="9" t="s">
        <v>28</v>
      </c>
      <c r="BZ23" s="9" t="s">
        <v>28</v>
      </c>
      <c r="CA23" s="9" t="s">
        <v>28</v>
      </c>
      <c r="CB23" s="9" t="s">
        <v>28</v>
      </c>
      <c r="CC23" s="9" t="s">
        <v>28</v>
      </c>
      <c r="CD23" s="9" t="s">
        <v>28</v>
      </c>
      <c r="CE23" s="9" t="s">
        <v>28</v>
      </c>
      <c r="CF23" s="9" t="s">
        <v>28</v>
      </c>
      <c r="CG23" s="9" t="s">
        <v>28</v>
      </c>
      <c r="CH23" s="9" t="s">
        <v>28</v>
      </c>
      <c r="CI23" s="9" t="s">
        <v>28</v>
      </c>
      <c r="CJ23" s="9" t="s">
        <v>28</v>
      </c>
      <c r="CK23" s="9" t="s">
        <v>28</v>
      </c>
      <c r="CL23" s="9" t="s">
        <v>28</v>
      </c>
      <c r="CM23" s="9" t="s">
        <v>28</v>
      </c>
      <c r="CN23" s="9" t="s">
        <v>28</v>
      </c>
      <c r="CO23" s="9" t="s">
        <v>28</v>
      </c>
      <c r="CP23" s="9" t="s">
        <v>28</v>
      </c>
      <c r="CQ23" s="9" t="s">
        <v>28</v>
      </c>
      <c r="CR23" s="9" t="s">
        <v>28</v>
      </c>
      <c r="CS23" s="9" t="s">
        <v>28</v>
      </c>
      <c r="CT23" s="9" t="s">
        <v>28</v>
      </c>
      <c r="CU23" s="9" t="s">
        <v>28</v>
      </c>
      <c r="CV23" s="9" t="s">
        <v>28</v>
      </c>
      <c r="CW23" s="9" t="s">
        <v>28</v>
      </c>
      <c r="CX23" s="9" t="s">
        <v>28</v>
      </c>
      <c r="CY23" s="9" t="s">
        <v>28</v>
      </c>
      <c r="CZ23" s="9" t="s">
        <v>28</v>
      </c>
      <c r="DA23" s="9" t="s">
        <v>28</v>
      </c>
      <c r="DB23" s="9" t="s">
        <v>28</v>
      </c>
      <c r="DC23" s="9" t="s">
        <v>28</v>
      </c>
      <c r="DD23" s="9" t="s">
        <v>28</v>
      </c>
      <c r="DE23" s="9" t="s">
        <v>28</v>
      </c>
      <c r="DF23" s="9" t="s">
        <v>28</v>
      </c>
      <c r="DG23" s="9" t="s">
        <v>28</v>
      </c>
      <c r="DH23" s="9" t="s">
        <v>28</v>
      </c>
      <c r="DI23" s="9" t="s">
        <v>28</v>
      </c>
      <c r="DJ23" s="9" t="s">
        <v>28</v>
      </c>
      <c r="DK23" s="9" t="s">
        <v>28</v>
      </c>
      <c r="DL23" s="9" t="s">
        <v>28</v>
      </c>
      <c r="DM23" s="9" t="s">
        <v>28</v>
      </c>
      <c r="DN23" s="9" t="s">
        <v>28</v>
      </c>
      <c r="DO23" s="9" t="s">
        <v>28</v>
      </c>
      <c r="DP23" s="9" t="s">
        <v>28</v>
      </c>
      <c r="DQ23" s="9" t="s">
        <v>28</v>
      </c>
      <c r="DR23" s="9" t="s">
        <v>28</v>
      </c>
      <c r="DS23" s="9" t="s">
        <v>59</v>
      </c>
      <c r="DT23" s="9" t="s">
        <v>28</v>
      </c>
      <c r="DU23" s="9" t="s">
        <v>28</v>
      </c>
      <c r="DV23" s="9" t="s">
        <v>28</v>
      </c>
      <c r="DW23" s="9" t="s">
        <v>28</v>
      </c>
      <c r="DX23" s="9" t="s">
        <v>28</v>
      </c>
      <c r="DY23" s="9" t="s">
        <v>28</v>
      </c>
      <c r="DZ23" s="9" t="s">
        <v>28</v>
      </c>
      <c r="EA23" s="9" t="s">
        <v>28</v>
      </c>
      <c r="EB23" s="9" t="s">
        <v>28</v>
      </c>
      <c r="EC23" s="9" t="s">
        <v>28</v>
      </c>
      <c r="ED23" s="9" t="s">
        <v>28</v>
      </c>
      <c r="EE23" s="9" t="s">
        <v>28</v>
      </c>
      <c r="EF23" s="9" t="s">
        <v>28</v>
      </c>
      <c r="EG23" s="9" t="s">
        <v>28</v>
      </c>
      <c r="EH23" s="9" t="s">
        <v>28</v>
      </c>
      <c r="EI23" s="9" t="s">
        <v>28</v>
      </c>
      <c r="EJ23" s="9" t="s">
        <v>28</v>
      </c>
      <c r="EK23" s="9" t="s">
        <v>28</v>
      </c>
      <c r="EL23" s="9" t="s">
        <v>28</v>
      </c>
      <c r="EM23" s="9" t="s">
        <v>28</v>
      </c>
      <c r="EN23" s="9" t="s">
        <v>28</v>
      </c>
      <c r="EO23" s="9" t="s">
        <v>28</v>
      </c>
      <c r="EP23" s="9" t="s">
        <v>28</v>
      </c>
      <c r="EQ23" s="9" t="s">
        <v>28</v>
      </c>
      <c r="ER23" s="9" t="s">
        <v>28</v>
      </c>
      <c r="ES23" s="9" t="s">
        <v>28</v>
      </c>
      <c r="ET23" s="9" t="s">
        <v>28</v>
      </c>
      <c r="EU23" s="9" t="s">
        <v>28</v>
      </c>
      <c r="EV23" s="9" t="s">
        <v>28</v>
      </c>
      <c r="EW23" s="9" t="s">
        <v>28</v>
      </c>
      <c r="EX23" s="9" t="s">
        <v>28</v>
      </c>
      <c r="EY23" s="9" t="s">
        <v>59</v>
      </c>
      <c r="EZ23" s="9" t="s">
        <v>28</v>
      </c>
      <c r="FA23" s="9" t="s">
        <v>28</v>
      </c>
      <c r="FB23" s="9" t="s">
        <v>28</v>
      </c>
      <c r="FC23" s="9" t="s">
        <v>28</v>
      </c>
      <c r="FD23" s="9" t="s">
        <v>28</v>
      </c>
      <c r="FE23" s="9" t="s">
        <v>28</v>
      </c>
      <c r="FF23" s="9" t="s">
        <v>28</v>
      </c>
    </row>
    <row r="24" spans="1:162" x14ac:dyDescent="0.2">
      <c r="A24" s="3" t="s">
        <v>40</v>
      </c>
      <c r="B24" s="9" t="s">
        <v>28</v>
      </c>
      <c r="C24" s="9" t="s">
        <v>28</v>
      </c>
      <c r="D24" s="9" t="s">
        <v>59</v>
      </c>
      <c r="E24" s="9" t="s">
        <v>59</v>
      </c>
      <c r="F24" s="9" t="s">
        <v>59</v>
      </c>
      <c r="G24" s="9" t="s">
        <v>59</v>
      </c>
      <c r="H24" s="9" t="s">
        <v>59</v>
      </c>
      <c r="I24" s="9" t="s">
        <v>59</v>
      </c>
      <c r="J24" s="9" t="s">
        <v>59</v>
      </c>
      <c r="K24" s="9" t="s">
        <v>59</v>
      </c>
      <c r="L24" s="9" t="s">
        <v>59</v>
      </c>
      <c r="M24" s="9" t="s">
        <v>59</v>
      </c>
      <c r="N24" s="9" t="s">
        <v>59</v>
      </c>
      <c r="O24" s="9" t="s">
        <v>59</v>
      </c>
      <c r="P24" s="9" t="s">
        <v>59</v>
      </c>
      <c r="Q24" s="9" t="s">
        <v>59</v>
      </c>
      <c r="R24" s="9" t="s">
        <v>59</v>
      </c>
      <c r="S24" s="9" t="s">
        <v>59</v>
      </c>
      <c r="T24" s="9" t="s">
        <v>59</v>
      </c>
      <c r="U24" s="9" t="s">
        <v>59</v>
      </c>
      <c r="V24" s="9" t="s">
        <v>59</v>
      </c>
      <c r="W24" s="9" t="s">
        <v>59</v>
      </c>
      <c r="X24" s="9" t="s">
        <v>59</v>
      </c>
      <c r="Y24" s="9" t="s">
        <v>59</v>
      </c>
      <c r="Z24" s="9" t="s">
        <v>59</v>
      </c>
      <c r="AA24" s="9" t="s">
        <v>59</v>
      </c>
      <c r="AB24" s="9" t="s">
        <v>59</v>
      </c>
      <c r="AC24" s="9" t="s">
        <v>59</v>
      </c>
      <c r="AD24" s="9" t="s">
        <v>59</v>
      </c>
      <c r="AE24" s="9" t="s">
        <v>28</v>
      </c>
      <c r="AF24" s="9" t="s">
        <v>28</v>
      </c>
      <c r="AG24" s="9" t="s">
        <v>28</v>
      </c>
      <c r="AH24" s="9" t="s">
        <v>28</v>
      </c>
      <c r="AI24" s="9" t="s">
        <v>28</v>
      </c>
      <c r="AJ24" s="9" t="s">
        <v>28</v>
      </c>
      <c r="AK24" s="9" t="s">
        <v>28</v>
      </c>
      <c r="AL24" s="9" t="s">
        <v>28</v>
      </c>
      <c r="AM24" s="9" t="s">
        <v>28</v>
      </c>
      <c r="AN24" s="9" t="s">
        <v>28</v>
      </c>
      <c r="AO24" s="9" t="s">
        <v>28</v>
      </c>
      <c r="AP24" s="9" t="s">
        <v>28</v>
      </c>
      <c r="AQ24" s="9" t="s">
        <v>28</v>
      </c>
      <c r="AR24" s="9" t="s">
        <v>28</v>
      </c>
      <c r="AS24" s="9" t="s">
        <v>28</v>
      </c>
      <c r="AT24" s="9" t="s">
        <v>28</v>
      </c>
      <c r="AU24" s="9" t="s">
        <v>28</v>
      </c>
      <c r="AV24" s="9" t="s">
        <v>28</v>
      </c>
      <c r="AW24" s="9" t="s">
        <v>28</v>
      </c>
      <c r="AX24" s="9" t="s">
        <v>28</v>
      </c>
      <c r="AY24" s="9" t="s">
        <v>28</v>
      </c>
      <c r="AZ24" s="9" t="s">
        <v>28</v>
      </c>
      <c r="BA24" s="9" t="s">
        <v>59</v>
      </c>
      <c r="BB24" s="9" t="s">
        <v>28</v>
      </c>
      <c r="BC24" s="9" t="s">
        <v>28</v>
      </c>
      <c r="BD24" s="9" t="s">
        <v>59</v>
      </c>
      <c r="BE24" s="9" t="s">
        <v>59</v>
      </c>
      <c r="BF24" s="9" t="s">
        <v>59</v>
      </c>
      <c r="BG24" s="9" t="s">
        <v>59</v>
      </c>
      <c r="BH24" s="9" t="s">
        <v>59</v>
      </c>
      <c r="BI24" s="9" t="s">
        <v>59</v>
      </c>
      <c r="BJ24" s="9" t="s">
        <v>59</v>
      </c>
      <c r="BK24" s="9" t="s">
        <v>28</v>
      </c>
      <c r="BL24" s="9" t="s">
        <v>28</v>
      </c>
      <c r="BM24" s="9" t="s">
        <v>28</v>
      </c>
      <c r="BN24" s="9" t="s">
        <v>28</v>
      </c>
      <c r="BO24" s="9" t="s">
        <v>28</v>
      </c>
      <c r="BP24" s="9" t="s">
        <v>28</v>
      </c>
      <c r="BQ24" s="9" t="s">
        <v>59</v>
      </c>
      <c r="BR24" s="9" t="s">
        <v>59</v>
      </c>
      <c r="BS24" s="9" t="s">
        <v>59</v>
      </c>
      <c r="BT24" s="9" t="s">
        <v>59</v>
      </c>
      <c r="BU24" s="9" t="s">
        <v>59</v>
      </c>
      <c r="BV24" s="9" t="s">
        <v>59</v>
      </c>
      <c r="BW24" s="9" t="s">
        <v>59</v>
      </c>
      <c r="BX24" s="9" t="s">
        <v>28</v>
      </c>
      <c r="BY24" s="9" t="s">
        <v>28</v>
      </c>
      <c r="BZ24" s="9" t="s">
        <v>28</v>
      </c>
      <c r="CA24" s="9" t="s">
        <v>28</v>
      </c>
      <c r="CB24" s="9" t="s">
        <v>28</v>
      </c>
      <c r="CC24" s="9" t="s">
        <v>28</v>
      </c>
      <c r="CD24" s="9" t="s">
        <v>28</v>
      </c>
      <c r="CE24" s="9" t="s">
        <v>28</v>
      </c>
      <c r="CF24" s="9" t="s">
        <v>28</v>
      </c>
      <c r="CG24" s="9" t="s">
        <v>28</v>
      </c>
      <c r="CH24" s="9" t="s">
        <v>28</v>
      </c>
      <c r="CI24" s="9" t="s">
        <v>28</v>
      </c>
      <c r="CJ24" s="9" t="s">
        <v>28</v>
      </c>
      <c r="CK24" s="9" t="s">
        <v>28</v>
      </c>
      <c r="CL24" s="9" t="s">
        <v>28</v>
      </c>
      <c r="CM24" s="9" t="s">
        <v>28</v>
      </c>
      <c r="CN24" s="9" t="s">
        <v>28</v>
      </c>
      <c r="CO24" s="9" t="s">
        <v>59</v>
      </c>
      <c r="CP24" s="9" t="s">
        <v>59</v>
      </c>
      <c r="CQ24" s="9" t="s">
        <v>59</v>
      </c>
      <c r="CR24" s="9" t="s">
        <v>59</v>
      </c>
      <c r="CS24" s="9" t="s">
        <v>59</v>
      </c>
      <c r="CT24" s="9" t="s">
        <v>59</v>
      </c>
      <c r="CU24" s="9" t="s">
        <v>59</v>
      </c>
      <c r="CV24" s="9" t="s">
        <v>59</v>
      </c>
      <c r="CW24" s="9" t="s">
        <v>28</v>
      </c>
      <c r="CX24" s="9" t="s">
        <v>28</v>
      </c>
      <c r="CY24" s="9" t="s">
        <v>28</v>
      </c>
      <c r="CZ24" s="9" t="s">
        <v>28</v>
      </c>
      <c r="DA24" s="9" t="s">
        <v>28</v>
      </c>
      <c r="DB24" s="9" t="s">
        <v>28</v>
      </c>
      <c r="DC24" s="9" t="s">
        <v>28</v>
      </c>
      <c r="DD24" s="9" t="s">
        <v>28</v>
      </c>
      <c r="DE24" s="9" t="s">
        <v>59</v>
      </c>
      <c r="DF24" s="9" t="s">
        <v>59</v>
      </c>
      <c r="DG24" s="9" t="s">
        <v>59</v>
      </c>
      <c r="DH24" s="9" t="s">
        <v>28</v>
      </c>
      <c r="DI24" s="9" t="s">
        <v>28</v>
      </c>
      <c r="DJ24" s="9" t="s">
        <v>28</v>
      </c>
      <c r="DK24" s="9" t="s">
        <v>28</v>
      </c>
      <c r="DL24" s="9" t="s">
        <v>28</v>
      </c>
      <c r="DM24" s="9" t="s">
        <v>28</v>
      </c>
      <c r="DN24" s="9" t="s">
        <v>28</v>
      </c>
      <c r="DO24" s="9" t="s">
        <v>28</v>
      </c>
      <c r="DP24" s="9" t="s">
        <v>59</v>
      </c>
      <c r="DQ24" s="9" t="s">
        <v>59</v>
      </c>
      <c r="DR24" s="9" t="s">
        <v>28</v>
      </c>
      <c r="DS24" s="9" t="s">
        <v>59</v>
      </c>
      <c r="DT24" s="9" t="s">
        <v>28</v>
      </c>
      <c r="DU24" s="9" t="s">
        <v>28</v>
      </c>
      <c r="DV24" s="9" t="s">
        <v>28</v>
      </c>
      <c r="DW24" s="9" t="s">
        <v>28</v>
      </c>
      <c r="DX24" s="9" t="s">
        <v>28</v>
      </c>
      <c r="DY24" s="9" t="s">
        <v>28</v>
      </c>
      <c r="DZ24" s="9" t="s">
        <v>28</v>
      </c>
      <c r="EA24" s="9" t="s">
        <v>28</v>
      </c>
      <c r="EB24" s="9" t="s">
        <v>28</v>
      </c>
      <c r="EC24" s="9" t="s">
        <v>28</v>
      </c>
      <c r="ED24" s="9" t="s">
        <v>28</v>
      </c>
      <c r="EE24" s="9" t="s">
        <v>28</v>
      </c>
      <c r="EF24" s="9" t="s">
        <v>28</v>
      </c>
      <c r="EG24" s="9" t="s">
        <v>28</v>
      </c>
      <c r="EH24" s="9" t="s">
        <v>28</v>
      </c>
      <c r="EI24" s="9" t="s">
        <v>28</v>
      </c>
      <c r="EJ24" s="9" t="s">
        <v>28</v>
      </c>
      <c r="EK24" s="9" t="s">
        <v>28</v>
      </c>
      <c r="EL24" s="9" t="s">
        <v>28</v>
      </c>
      <c r="EM24" s="9" t="s">
        <v>28</v>
      </c>
      <c r="EN24" s="9" t="s">
        <v>28</v>
      </c>
      <c r="EO24" s="9" t="s">
        <v>59</v>
      </c>
      <c r="EP24" s="9" t="s">
        <v>59</v>
      </c>
      <c r="EQ24" s="9" t="s">
        <v>59</v>
      </c>
      <c r="ER24" s="9" t="s">
        <v>59</v>
      </c>
      <c r="ES24" s="9" t="s">
        <v>59</v>
      </c>
      <c r="ET24" s="9" t="s">
        <v>59</v>
      </c>
      <c r="EU24" s="9" t="s">
        <v>59</v>
      </c>
      <c r="EV24" s="9" t="s">
        <v>28</v>
      </c>
      <c r="EW24" s="9" t="s">
        <v>28</v>
      </c>
      <c r="EX24" s="9" t="s">
        <v>28</v>
      </c>
      <c r="EY24" s="9" t="s">
        <v>59</v>
      </c>
      <c r="EZ24" s="9" t="s">
        <v>59</v>
      </c>
      <c r="FA24" s="9" t="s">
        <v>28</v>
      </c>
      <c r="FB24" s="9" t="s">
        <v>28</v>
      </c>
      <c r="FC24" s="9" t="s">
        <v>28</v>
      </c>
      <c r="FD24" s="9" t="s">
        <v>28</v>
      </c>
      <c r="FE24" s="9" t="s">
        <v>28</v>
      </c>
      <c r="FF24" s="9" t="s">
        <v>28</v>
      </c>
    </row>
    <row r="25" spans="1:162" x14ac:dyDescent="0.2">
      <c r="A25" s="3" t="s">
        <v>77</v>
      </c>
      <c r="B25" s="9" t="s">
        <v>28</v>
      </c>
      <c r="C25" s="9" t="s">
        <v>28</v>
      </c>
      <c r="D25" s="9" t="s">
        <v>59</v>
      </c>
      <c r="E25" s="9" t="s">
        <v>28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28</v>
      </c>
      <c r="Q25" s="9" t="s">
        <v>28</v>
      </c>
      <c r="R25" s="9" t="s">
        <v>28</v>
      </c>
      <c r="S25" s="9" t="s">
        <v>28</v>
      </c>
      <c r="T25" s="9" t="s">
        <v>28</v>
      </c>
      <c r="U25" s="9" t="s">
        <v>28</v>
      </c>
      <c r="V25" s="9" t="s">
        <v>28</v>
      </c>
      <c r="W25" s="9" t="s">
        <v>28</v>
      </c>
      <c r="X25" s="9" t="s">
        <v>28</v>
      </c>
      <c r="Y25" s="9" t="s">
        <v>28</v>
      </c>
      <c r="Z25" s="9" t="s">
        <v>28</v>
      </c>
      <c r="AA25" s="9" t="s">
        <v>28</v>
      </c>
      <c r="AB25" s="9" t="s">
        <v>28</v>
      </c>
      <c r="AC25" s="9" t="s">
        <v>28</v>
      </c>
      <c r="AD25" s="9" t="s">
        <v>28</v>
      </c>
      <c r="AE25" s="9" t="s">
        <v>28</v>
      </c>
      <c r="AF25" s="9" t="s">
        <v>28</v>
      </c>
      <c r="AG25" s="9" t="s">
        <v>28</v>
      </c>
      <c r="AH25" s="9" t="s">
        <v>28</v>
      </c>
      <c r="AI25" s="9" t="s">
        <v>28</v>
      </c>
      <c r="AJ25" s="9" t="s">
        <v>28</v>
      </c>
      <c r="AK25" s="9" t="s">
        <v>28</v>
      </c>
      <c r="AL25" s="9" t="s">
        <v>28</v>
      </c>
      <c r="AM25" s="9" t="s">
        <v>28</v>
      </c>
      <c r="AN25" s="9" t="s">
        <v>28</v>
      </c>
      <c r="AO25" s="9" t="s">
        <v>28</v>
      </c>
      <c r="AP25" s="9" t="s">
        <v>28</v>
      </c>
      <c r="AQ25" s="9" t="s">
        <v>28</v>
      </c>
      <c r="AR25" s="9" t="s">
        <v>28</v>
      </c>
      <c r="AS25" s="9" t="s">
        <v>28</v>
      </c>
      <c r="AT25" s="9" t="s">
        <v>28</v>
      </c>
      <c r="AU25" s="9" t="s">
        <v>28</v>
      </c>
      <c r="AV25" s="9" t="s">
        <v>28</v>
      </c>
      <c r="AW25" s="9" t="s">
        <v>28</v>
      </c>
      <c r="AX25" s="9" t="s">
        <v>28</v>
      </c>
      <c r="AY25" s="9" t="s">
        <v>28</v>
      </c>
      <c r="AZ25" s="9" t="s">
        <v>28</v>
      </c>
      <c r="BA25" s="9" t="s">
        <v>28</v>
      </c>
      <c r="BB25" s="9" t="s">
        <v>28</v>
      </c>
      <c r="BC25" s="9" t="s">
        <v>28</v>
      </c>
      <c r="BD25" s="9" t="s">
        <v>28</v>
      </c>
      <c r="BE25" s="9" t="s">
        <v>28</v>
      </c>
      <c r="BF25" s="9" t="s">
        <v>28</v>
      </c>
      <c r="BG25" s="9" t="s">
        <v>59</v>
      </c>
      <c r="BH25" s="9" t="s">
        <v>59</v>
      </c>
      <c r="BI25" s="9" t="s">
        <v>59</v>
      </c>
      <c r="BJ25" s="9" t="s">
        <v>59</v>
      </c>
      <c r="BK25" s="9" t="s">
        <v>28</v>
      </c>
      <c r="BL25" s="9" t="s">
        <v>28</v>
      </c>
      <c r="BM25" s="9" t="s">
        <v>28</v>
      </c>
      <c r="BN25" s="9" t="s">
        <v>28</v>
      </c>
      <c r="BO25" s="9" t="s">
        <v>28</v>
      </c>
      <c r="BP25" s="9" t="s">
        <v>28</v>
      </c>
      <c r="BQ25" s="9" t="s">
        <v>28</v>
      </c>
      <c r="BR25" s="9" t="s">
        <v>28</v>
      </c>
      <c r="BS25" s="9" t="s">
        <v>28</v>
      </c>
      <c r="BT25" s="9" t="s">
        <v>28</v>
      </c>
      <c r="BU25" s="9" t="s">
        <v>28</v>
      </c>
      <c r="BV25" s="9" t="s">
        <v>28</v>
      </c>
      <c r="BW25" s="9" t="s">
        <v>28</v>
      </c>
      <c r="BX25" s="9" t="s">
        <v>28</v>
      </c>
      <c r="BY25" s="9" t="s">
        <v>28</v>
      </c>
      <c r="BZ25" s="9" t="s">
        <v>28</v>
      </c>
      <c r="CA25" s="9" t="s">
        <v>28</v>
      </c>
      <c r="CB25" s="9" t="s">
        <v>28</v>
      </c>
      <c r="CC25" s="9" t="s">
        <v>28</v>
      </c>
      <c r="CD25" s="9" t="s">
        <v>28</v>
      </c>
      <c r="CE25" s="9" t="s">
        <v>28</v>
      </c>
      <c r="CF25" s="9" t="s">
        <v>28</v>
      </c>
      <c r="CG25" s="9" t="s">
        <v>28</v>
      </c>
      <c r="CH25" s="9" t="s">
        <v>28</v>
      </c>
      <c r="CI25" s="9" t="s">
        <v>28</v>
      </c>
      <c r="CJ25" s="9" t="s">
        <v>28</v>
      </c>
      <c r="CK25" s="9" t="s">
        <v>28</v>
      </c>
      <c r="CL25" s="9" t="s">
        <v>28</v>
      </c>
      <c r="CM25" s="9" t="s">
        <v>28</v>
      </c>
      <c r="CN25" s="9" t="s">
        <v>28</v>
      </c>
      <c r="CO25" s="9" t="s">
        <v>28</v>
      </c>
      <c r="CP25" s="9" t="s">
        <v>28</v>
      </c>
      <c r="CQ25" s="9" t="s">
        <v>59</v>
      </c>
      <c r="CR25" s="9" t="s">
        <v>59</v>
      </c>
      <c r="CS25" s="9" t="s">
        <v>59</v>
      </c>
      <c r="CT25" s="9" t="s">
        <v>59</v>
      </c>
      <c r="CU25" s="9" t="s">
        <v>59</v>
      </c>
      <c r="CV25" s="9" t="s">
        <v>59</v>
      </c>
      <c r="CW25" s="9" t="s">
        <v>28</v>
      </c>
      <c r="CX25" s="9" t="s">
        <v>28</v>
      </c>
      <c r="CY25" s="9" t="s">
        <v>28</v>
      </c>
      <c r="CZ25" s="9" t="s">
        <v>28</v>
      </c>
      <c r="DA25" s="9" t="s">
        <v>28</v>
      </c>
      <c r="DB25" s="9" t="s">
        <v>28</v>
      </c>
      <c r="DC25" s="9" t="s">
        <v>28</v>
      </c>
      <c r="DD25" s="9" t="s">
        <v>28</v>
      </c>
      <c r="DE25" s="9" t="s">
        <v>59</v>
      </c>
      <c r="DF25" s="9" t="s">
        <v>28</v>
      </c>
      <c r="DG25" s="9" t="s">
        <v>28</v>
      </c>
      <c r="DH25" s="9" t="s">
        <v>28</v>
      </c>
      <c r="DI25" s="9" t="s">
        <v>28</v>
      </c>
      <c r="DJ25" s="9" t="s">
        <v>28</v>
      </c>
      <c r="DK25" s="9" t="s">
        <v>28</v>
      </c>
      <c r="DL25" s="9" t="s">
        <v>28</v>
      </c>
      <c r="DM25" s="9" t="s">
        <v>28</v>
      </c>
      <c r="DN25" s="9" t="s">
        <v>28</v>
      </c>
      <c r="DO25" s="9" t="s">
        <v>28</v>
      </c>
      <c r="DP25" s="9" t="s">
        <v>59</v>
      </c>
      <c r="DQ25" s="9" t="s">
        <v>28</v>
      </c>
      <c r="DR25" s="9" t="s">
        <v>28</v>
      </c>
      <c r="DS25" s="9" t="s">
        <v>28</v>
      </c>
      <c r="DT25" s="9" t="s">
        <v>28</v>
      </c>
      <c r="DU25" s="9" t="s">
        <v>28</v>
      </c>
      <c r="DV25" s="9" t="s">
        <v>28</v>
      </c>
      <c r="DW25" s="9" t="s">
        <v>28</v>
      </c>
      <c r="DX25" s="9" t="s">
        <v>28</v>
      </c>
      <c r="DY25" s="9" t="s">
        <v>28</v>
      </c>
      <c r="DZ25" s="9" t="s">
        <v>28</v>
      </c>
      <c r="EA25" s="9" t="s">
        <v>28</v>
      </c>
      <c r="EB25" s="9" t="s">
        <v>28</v>
      </c>
      <c r="EC25" s="9" t="s">
        <v>28</v>
      </c>
      <c r="ED25" s="9" t="s">
        <v>28</v>
      </c>
      <c r="EE25" s="9" t="s">
        <v>28</v>
      </c>
      <c r="EF25" s="9" t="s">
        <v>28</v>
      </c>
      <c r="EG25" s="9" t="s">
        <v>28</v>
      </c>
      <c r="EH25" s="9" t="s">
        <v>28</v>
      </c>
      <c r="EI25" s="9" t="s">
        <v>28</v>
      </c>
      <c r="EJ25" s="9" t="s">
        <v>28</v>
      </c>
      <c r="EK25" s="9" t="s">
        <v>28</v>
      </c>
      <c r="EL25" s="9" t="s">
        <v>28</v>
      </c>
      <c r="EM25" s="9" t="s">
        <v>28</v>
      </c>
      <c r="EN25" s="9" t="s">
        <v>28</v>
      </c>
      <c r="EO25" s="9" t="s">
        <v>59</v>
      </c>
      <c r="EP25" s="9" t="s">
        <v>59</v>
      </c>
      <c r="EQ25" s="9" t="s">
        <v>59</v>
      </c>
      <c r="ER25" s="9" t="s">
        <v>59</v>
      </c>
      <c r="ES25" s="9" t="s">
        <v>59</v>
      </c>
      <c r="ET25" s="9" t="s">
        <v>59</v>
      </c>
      <c r="EU25" s="9" t="s">
        <v>59</v>
      </c>
      <c r="EV25" s="9" t="s">
        <v>28</v>
      </c>
      <c r="EW25" s="9" t="s">
        <v>28</v>
      </c>
      <c r="EX25" s="9" t="s">
        <v>28</v>
      </c>
      <c r="EY25" s="9" t="s">
        <v>59</v>
      </c>
      <c r="EZ25" s="9" t="s">
        <v>28</v>
      </c>
      <c r="FA25" s="9" t="s">
        <v>28</v>
      </c>
      <c r="FB25" s="9" t="s">
        <v>28</v>
      </c>
      <c r="FC25" s="9" t="s">
        <v>28</v>
      </c>
      <c r="FD25" s="9" t="s">
        <v>28</v>
      </c>
      <c r="FE25" s="9" t="s">
        <v>28</v>
      </c>
      <c r="FF25" s="9" t="s">
        <v>28</v>
      </c>
    </row>
    <row r="26" spans="1:162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59</v>
      </c>
      <c r="F26" s="9" t="s">
        <v>59</v>
      </c>
      <c r="G26" s="9" t="s">
        <v>59</v>
      </c>
      <c r="H26" s="9" t="s">
        <v>59</v>
      </c>
      <c r="I26" s="9" t="s">
        <v>59</v>
      </c>
      <c r="J26" s="9" t="s">
        <v>59</v>
      </c>
      <c r="K26" s="9" t="s">
        <v>59</v>
      </c>
      <c r="L26" s="9" t="s">
        <v>59</v>
      </c>
      <c r="M26" s="9" t="s">
        <v>59</v>
      </c>
      <c r="N26" s="9" t="s">
        <v>59</v>
      </c>
      <c r="O26" s="9" t="s">
        <v>59</v>
      </c>
      <c r="P26" s="9" t="s">
        <v>59</v>
      </c>
      <c r="Q26" s="9" t="s">
        <v>59</v>
      </c>
      <c r="R26" s="9" t="s">
        <v>59</v>
      </c>
      <c r="S26" s="9" t="s">
        <v>59</v>
      </c>
      <c r="T26" s="9" t="s">
        <v>59</v>
      </c>
      <c r="U26" s="9" t="s">
        <v>59</v>
      </c>
      <c r="V26" s="9" t="s">
        <v>59</v>
      </c>
      <c r="W26" s="9" t="s">
        <v>59</v>
      </c>
      <c r="X26" s="9" t="s">
        <v>59</v>
      </c>
      <c r="Y26" s="9" t="s">
        <v>59</v>
      </c>
      <c r="Z26" s="9" t="s">
        <v>59</v>
      </c>
      <c r="AA26" s="9" t="s">
        <v>59</v>
      </c>
      <c r="AB26" s="9" t="s">
        <v>59</v>
      </c>
      <c r="AC26" s="9" t="s">
        <v>59</v>
      </c>
      <c r="AD26" s="9" t="s">
        <v>59</v>
      </c>
      <c r="AE26" s="9" t="s">
        <v>28</v>
      </c>
      <c r="AF26" s="9" t="s">
        <v>28</v>
      </c>
      <c r="AG26" s="9" t="s">
        <v>28</v>
      </c>
      <c r="AH26" s="9" t="s">
        <v>28</v>
      </c>
      <c r="AI26" s="9" t="s">
        <v>28</v>
      </c>
      <c r="AJ26" s="9" t="s">
        <v>28</v>
      </c>
      <c r="AK26" s="9" t="s">
        <v>28</v>
      </c>
      <c r="AL26" s="9" t="s">
        <v>28</v>
      </c>
      <c r="AM26" s="9" t="s">
        <v>28</v>
      </c>
      <c r="AN26" s="9" t="s">
        <v>28</v>
      </c>
      <c r="AO26" s="9" t="s">
        <v>28</v>
      </c>
      <c r="AP26" s="9" t="s">
        <v>28</v>
      </c>
      <c r="AQ26" s="9" t="s">
        <v>28</v>
      </c>
      <c r="AR26" s="9" t="s">
        <v>28</v>
      </c>
      <c r="AS26" s="9" t="s">
        <v>28</v>
      </c>
      <c r="AT26" s="9" t="s">
        <v>28</v>
      </c>
      <c r="AU26" s="9" t="s">
        <v>28</v>
      </c>
      <c r="AV26" s="9" t="s">
        <v>28</v>
      </c>
      <c r="AW26" s="9" t="s">
        <v>28</v>
      </c>
      <c r="AX26" s="9" t="s">
        <v>28</v>
      </c>
      <c r="AY26" s="9" t="s">
        <v>28</v>
      </c>
      <c r="AZ26" s="9" t="s">
        <v>28</v>
      </c>
      <c r="BA26" s="9" t="s">
        <v>59</v>
      </c>
      <c r="BB26" s="9" t="s">
        <v>59</v>
      </c>
      <c r="BC26" s="9" t="s">
        <v>28</v>
      </c>
      <c r="BD26" s="9" t="s">
        <v>59</v>
      </c>
      <c r="BE26" s="9" t="s">
        <v>59</v>
      </c>
      <c r="BF26" s="9" t="s">
        <v>59</v>
      </c>
      <c r="BG26" s="9" t="s">
        <v>28</v>
      </c>
      <c r="BH26" s="9" t="s">
        <v>28</v>
      </c>
      <c r="BI26" s="9" t="s">
        <v>28</v>
      </c>
      <c r="BJ26" s="9" t="s">
        <v>28</v>
      </c>
      <c r="BK26" s="9" t="s">
        <v>28</v>
      </c>
      <c r="BL26" s="9" t="s">
        <v>28</v>
      </c>
      <c r="BM26" s="9" t="s">
        <v>28</v>
      </c>
      <c r="BN26" s="9" t="s">
        <v>28</v>
      </c>
      <c r="BO26" s="9" t="s">
        <v>28</v>
      </c>
      <c r="BP26" s="9" t="s">
        <v>28</v>
      </c>
      <c r="BQ26" s="9" t="s">
        <v>59</v>
      </c>
      <c r="BR26" s="9" t="s">
        <v>59</v>
      </c>
      <c r="BS26" s="9" t="s">
        <v>59</v>
      </c>
      <c r="BT26" s="9" t="s">
        <v>59</v>
      </c>
      <c r="BU26" s="9" t="s">
        <v>59</v>
      </c>
      <c r="BV26" s="9" t="s">
        <v>59</v>
      </c>
      <c r="BW26" s="9" t="s">
        <v>59</v>
      </c>
      <c r="BX26" s="9" t="s">
        <v>28</v>
      </c>
      <c r="BY26" s="9" t="s">
        <v>28</v>
      </c>
      <c r="BZ26" s="9" t="s">
        <v>28</v>
      </c>
      <c r="CA26" s="9" t="s">
        <v>28</v>
      </c>
      <c r="CB26" s="9" t="s">
        <v>28</v>
      </c>
      <c r="CC26" s="9" t="s">
        <v>28</v>
      </c>
      <c r="CD26" s="9" t="s">
        <v>28</v>
      </c>
      <c r="CE26" s="9" t="s">
        <v>28</v>
      </c>
      <c r="CF26" s="9" t="s">
        <v>28</v>
      </c>
      <c r="CG26" s="9" t="s">
        <v>28</v>
      </c>
      <c r="CH26" s="9" t="s">
        <v>28</v>
      </c>
      <c r="CI26" s="9" t="s">
        <v>28</v>
      </c>
      <c r="CJ26" s="9" t="s">
        <v>28</v>
      </c>
      <c r="CK26" s="9" t="s">
        <v>28</v>
      </c>
      <c r="CL26" s="9" t="s">
        <v>28</v>
      </c>
      <c r="CM26" s="9" t="s">
        <v>28</v>
      </c>
      <c r="CN26" s="9" t="s">
        <v>28</v>
      </c>
      <c r="CO26" s="9" t="s">
        <v>28</v>
      </c>
      <c r="CP26" s="9" t="s">
        <v>28</v>
      </c>
      <c r="CQ26" s="9" t="s">
        <v>28</v>
      </c>
      <c r="CR26" s="9" t="s">
        <v>28</v>
      </c>
      <c r="CS26" s="9" t="s">
        <v>28</v>
      </c>
      <c r="CT26" s="9" t="s">
        <v>28</v>
      </c>
      <c r="CU26" s="9" t="s">
        <v>28</v>
      </c>
      <c r="CV26" s="9" t="s">
        <v>28</v>
      </c>
      <c r="CW26" s="9" t="s">
        <v>28</v>
      </c>
      <c r="CX26" s="9" t="s">
        <v>28</v>
      </c>
      <c r="CY26" s="9" t="s">
        <v>28</v>
      </c>
      <c r="CZ26" s="9" t="s">
        <v>28</v>
      </c>
      <c r="DA26" s="9" t="s">
        <v>28</v>
      </c>
      <c r="DB26" s="9" t="s">
        <v>28</v>
      </c>
      <c r="DC26" s="9" t="s">
        <v>28</v>
      </c>
      <c r="DD26" s="9" t="s">
        <v>28</v>
      </c>
      <c r="DE26" s="9" t="s">
        <v>28</v>
      </c>
      <c r="DF26" s="9" t="s">
        <v>28</v>
      </c>
      <c r="DG26" s="9" t="s">
        <v>28</v>
      </c>
      <c r="DH26" s="9" t="s">
        <v>28</v>
      </c>
      <c r="DI26" s="9" t="s">
        <v>28</v>
      </c>
      <c r="DJ26" s="9" t="s">
        <v>28</v>
      </c>
      <c r="DK26" s="9" t="s">
        <v>28</v>
      </c>
      <c r="DL26" s="9" t="s">
        <v>28</v>
      </c>
      <c r="DM26" s="9" t="s">
        <v>28</v>
      </c>
      <c r="DN26" s="9" t="s">
        <v>28</v>
      </c>
      <c r="DO26" s="9" t="s">
        <v>28</v>
      </c>
      <c r="DP26" s="9" t="s">
        <v>28</v>
      </c>
      <c r="DQ26" s="9" t="s">
        <v>28</v>
      </c>
      <c r="DR26" s="9" t="s">
        <v>28</v>
      </c>
      <c r="DS26" s="9" t="s">
        <v>28</v>
      </c>
      <c r="DT26" s="9" t="s">
        <v>28</v>
      </c>
      <c r="DU26" s="9" t="s">
        <v>28</v>
      </c>
      <c r="DV26" s="9" t="s">
        <v>28</v>
      </c>
      <c r="DW26" s="9" t="s">
        <v>28</v>
      </c>
      <c r="DX26" s="9" t="s">
        <v>28</v>
      </c>
      <c r="DY26" s="9" t="s">
        <v>28</v>
      </c>
      <c r="DZ26" s="9" t="s">
        <v>28</v>
      </c>
      <c r="EA26" s="9" t="s">
        <v>28</v>
      </c>
      <c r="EB26" s="9" t="s">
        <v>28</v>
      </c>
      <c r="EC26" s="9" t="s">
        <v>28</v>
      </c>
      <c r="ED26" s="9" t="s">
        <v>28</v>
      </c>
      <c r="EE26" s="9" t="s">
        <v>28</v>
      </c>
      <c r="EF26" s="9" t="s">
        <v>28</v>
      </c>
      <c r="EG26" s="9" t="s">
        <v>28</v>
      </c>
      <c r="EH26" s="9" t="s">
        <v>28</v>
      </c>
      <c r="EI26" s="9" t="s">
        <v>28</v>
      </c>
      <c r="EJ26" s="9" t="s">
        <v>28</v>
      </c>
      <c r="EK26" s="9" t="s">
        <v>28</v>
      </c>
      <c r="EL26" s="9" t="s">
        <v>28</v>
      </c>
      <c r="EM26" s="9" t="s">
        <v>28</v>
      </c>
      <c r="EN26" s="9" t="s">
        <v>28</v>
      </c>
      <c r="EO26" s="9" t="s">
        <v>28</v>
      </c>
      <c r="EP26" s="9" t="s">
        <v>28</v>
      </c>
      <c r="EQ26" s="9" t="s">
        <v>28</v>
      </c>
      <c r="ER26" s="9" t="s">
        <v>28</v>
      </c>
      <c r="ES26" s="9" t="s">
        <v>28</v>
      </c>
      <c r="ET26" s="9" t="s">
        <v>28</v>
      </c>
      <c r="EU26" s="9" t="s">
        <v>28</v>
      </c>
      <c r="EV26" s="9" t="s">
        <v>28</v>
      </c>
      <c r="EW26" s="9" t="s">
        <v>28</v>
      </c>
      <c r="EX26" s="9" t="s">
        <v>28</v>
      </c>
      <c r="EY26" s="9" t="s">
        <v>28</v>
      </c>
      <c r="EZ26" s="9" t="s">
        <v>28</v>
      </c>
      <c r="FA26" s="9" t="s">
        <v>28</v>
      </c>
      <c r="FB26" s="9" t="s">
        <v>28</v>
      </c>
      <c r="FC26" s="9" t="s">
        <v>28</v>
      </c>
      <c r="FD26" s="9" t="s">
        <v>28</v>
      </c>
      <c r="FE26" s="9" t="s">
        <v>28</v>
      </c>
      <c r="FF26" s="9" t="s">
        <v>28</v>
      </c>
    </row>
    <row r="27" spans="1:162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59</v>
      </c>
      <c r="F27" s="9" t="s">
        <v>59</v>
      </c>
      <c r="G27" s="9" t="s">
        <v>59</v>
      </c>
      <c r="H27" s="9" t="s">
        <v>59</v>
      </c>
      <c r="I27" s="9" t="s">
        <v>59</v>
      </c>
      <c r="J27" s="9" t="s">
        <v>59</v>
      </c>
      <c r="K27" s="9" t="s">
        <v>59</v>
      </c>
      <c r="L27" s="9" t="s">
        <v>59</v>
      </c>
      <c r="M27" s="9" t="s">
        <v>59</v>
      </c>
      <c r="N27" s="9" t="s">
        <v>59</v>
      </c>
      <c r="O27" s="9" t="s">
        <v>59</v>
      </c>
      <c r="P27" s="9" t="s">
        <v>59</v>
      </c>
      <c r="Q27" s="9" t="s">
        <v>59</v>
      </c>
      <c r="R27" s="9" t="s">
        <v>59</v>
      </c>
      <c r="S27" s="9" t="s">
        <v>59</v>
      </c>
      <c r="T27" s="9" t="s">
        <v>59</v>
      </c>
      <c r="U27" s="9" t="s">
        <v>59</v>
      </c>
      <c r="V27" s="9" t="s">
        <v>59</v>
      </c>
      <c r="W27" s="9" t="s">
        <v>59</v>
      </c>
      <c r="X27" s="9" t="s">
        <v>59</v>
      </c>
      <c r="Y27" s="9" t="s">
        <v>59</v>
      </c>
      <c r="Z27" s="9" t="s">
        <v>59</v>
      </c>
      <c r="AA27" s="9" t="s">
        <v>59</v>
      </c>
      <c r="AB27" s="9" t="s">
        <v>59</v>
      </c>
      <c r="AC27" s="9" t="s">
        <v>59</v>
      </c>
      <c r="AD27" s="9" t="s">
        <v>59</v>
      </c>
      <c r="AE27" s="9" t="s">
        <v>28</v>
      </c>
      <c r="AF27" s="9" t="s">
        <v>28</v>
      </c>
      <c r="AG27" s="9" t="s">
        <v>28</v>
      </c>
      <c r="AH27" s="9" t="s">
        <v>28</v>
      </c>
      <c r="AI27" s="9" t="s">
        <v>28</v>
      </c>
      <c r="AJ27" s="9" t="s">
        <v>28</v>
      </c>
      <c r="AK27" s="9" t="s">
        <v>28</v>
      </c>
      <c r="AL27" s="9" t="s">
        <v>28</v>
      </c>
      <c r="AM27" s="9" t="s">
        <v>28</v>
      </c>
      <c r="AN27" s="9" t="s">
        <v>28</v>
      </c>
      <c r="AO27" s="9" t="s">
        <v>28</v>
      </c>
      <c r="AP27" s="9" t="s">
        <v>28</v>
      </c>
      <c r="AQ27" s="9" t="s">
        <v>28</v>
      </c>
      <c r="AR27" s="9" t="s">
        <v>28</v>
      </c>
      <c r="AS27" s="9" t="s">
        <v>28</v>
      </c>
      <c r="AT27" s="9" t="s">
        <v>28</v>
      </c>
      <c r="AU27" s="9" t="s">
        <v>28</v>
      </c>
      <c r="AV27" s="9" t="s">
        <v>28</v>
      </c>
      <c r="AW27" s="9" t="s">
        <v>28</v>
      </c>
      <c r="AX27" s="9" t="s">
        <v>28</v>
      </c>
      <c r="AY27" s="9" t="s">
        <v>28</v>
      </c>
      <c r="AZ27" s="9" t="s">
        <v>28</v>
      </c>
      <c r="BA27" s="9" t="s">
        <v>59</v>
      </c>
      <c r="BB27" s="9" t="s">
        <v>59</v>
      </c>
      <c r="BC27" s="9" t="s">
        <v>59</v>
      </c>
      <c r="BD27" s="9" t="s">
        <v>59</v>
      </c>
      <c r="BE27" s="9" t="s">
        <v>59</v>
      </c>
      <c r="BF27" s="9" t="s">
        <v>59</v>
      </c>
      <c r="BG27" s="9" t="s">
        <v>28</v>
      </c>
      <c r="BH27" s="9" t="s">
        <v>28</v>
      </c>
      <c r="BI27" s="9" t="s">
        <v>28</v>
      </c>
      <c r="BJ27" s="9" t="s">
        <v>28</v>
      </c>
      <c r="BK27" s="9" t="s">
        <v>28</v>
      </c>
      <c r="BL27" s="9" t="s">
        <v>28</v>
      </c>
      <c r="BM27" s="9" t="s">
        <v>28</v>
      </c>
      <c r="BN27" s="9" t="s">
        <v>28</v>
      </c>
      <c r="BO27" s="9" t="s">
        <v>28</v>
      </c>
      <c r="BP27" s="9" t="s">
        <v>28</v>
      </c>
      <c r="BQ27" s="9" t="s">
        <v>59</v>
      </c>
      <c r="BR27" s="9" t="s">
        <v>59</v>
      </c>
      <c r="BS27" s="9" t="s">
        <v>59</v>
      </c>
      <c r="BT27" s="9" t="s">
        <v>59</v>
      </c>
      <c r="BU27" s="9" t="s">
        <v>59</v>
      </c>
      <c r="BV27" s="9" t="s">
        <v>59</v>
      </c>
      <c r="BW27" s="9" t="s">
        <v>59</v>
      </c>
      <c r="BX27" s="9" t="s">
        <v>28</v>
      </c>
      <c r="BY27" s="9" t="s">
        <v>28</v>
      </c>
      <c r="BZ27" s="9" t="s">
        <v>28</v>
      </c>
      <c r="CA27" s="9" t="s">
        <v>28</v>
      </c>
      <c r="CB27" s="9" t="s">
        <v>28</v>
      </c>
      <c r="CC27" s="9" t="s">
        <v>28</v>
      </c>
      <c r="CD27" s="9" t="s">
        <v>28</v>
      </c>
      <c r="CE27" s="9" t="s">
        <v>28</v>
      </c>
      <c r="CF27" s="9" t="s">
        <v>28</v>
      </c>
      <c r="CG27" s="9" t="s">
        <v>28</v>
      </c>
      <c r="CH27" s="9" t="s">
        <v>28</v>
      </c>
      <c r="CI27" s="9" t="s">
        <v>28</v>
      </c>
      <c r="CJ27" s="9" t="s">
        <v>28</v>
      </c>
      <c r="CK27" s="9" t="s">
        <v>28</v>
      </c>
      <c r="CL27" s="9" t="s">
        <v>28</v>
      </c>
      <c r="CM27" s="9" t="s">
        <v>28</v>
      </c>
      <c r="CN27" s="9" t="s">
        <v>28</v>
      </c>
      <c r="CO27" s="9" t="s">
        <v>28</v>
      </c>
      <c r="CP27" s="9" t="s">
        <v>28</v>
      </c>
      <c r="CQ27" s="9" t="s">
        <v>28</v>
      </c>
      <c r="CR27" s="9" t="s">
        <v>28</v>
      </c>
      <c r="CS27" s="9" t="s">
        <v>28</v>
      </c>
      <c r="CT27" s="9" t="s">
        <v>28</v>
      </c>
      <c r="CU27" s="9" t="s">
        <v>28</v>
      </c>
      <c r="CV27" s="9" t="s">
        <v>28</v>
      </c>
      <c r="CW27" s="9" t="s">
        <v>28</v>
      </c>
      <c r="CX27" s="9" t="s">
        <v>28</v>
      </c>
      <c r="CY27" s="9" t="s">
        <v>28</v>
      </c>
      <c r="CZ27" s="9" t="s">
        <v>28</v>
      </c>
      <c r="DA27" s="9" t="s">
        <v>28</v>
      </c>
      <c r="DB27" s="9" t="s">
        <v>28</v>
      </c>
      <c r="DC27" s="9" t="s">
        <v>28</v>
      </c>
      <c r="DD27" s="9" t="s">
        <v>28</v>
      </c>
      <c r="DE27" s="9" t="s">
        <v>28</v>
      </c>
      <c r="DF27" s="9" t="s">
        <v>28</v>
      </c>
      <c r="DG27" s="9" t="s">
        <v>28</v>
      </c>
      <c r="DH27" s="9" t="s">
        <v>28</v>
      </c>
      <c r="DI27" s="9" t="s">
        <v>28</v>
      </c>
      <c r="DJ27" s="9" t="s">
        <v>28</v>
      </c>
      <c r="DK27" s="9" t="s">
        <v>28</v>
      </c>
      <c r="DL27" s="9" t="s">
        <v>28</v>
      </c>
      <c r="DM27" s="9" t="s">
        <v>28</v>
      </c>
      <c r="DN27" s="9" t="s">
        <v>28</v>
      </c>
      <c r="DO27" s="9" t="s">
        <v>28</v>
      </c>
      <c r="DP27" s="9" t="s">
        <v>28</v>
      </c>
      <c r="DQ27" s="9" t="s">
        <v>28</v>
      </c>
      <c r="DR27" s="9" t="s">
        <v>28</v>
      </c>
      <c r="DS27" s="9" t="s">
        <v>28</v>
      </c>
      <c r="DT27" s="9" t="s">
        <v>28</v>
      </c>
      <c r="DU27" s="9" t="s">
        <v>28</v>
      </c>
      <c r="DV27" s="9" t="s">
        <v>28</v>
      </c>
      <c r="DW27" s="9" t="s">
        <v>28</v>
      </c>
      <c r="DX27" s="9" t="s">
        <v>28</v>
      </c>
      <c r="DY27" s="9" t="s">
        <v>28</v>
      </c>
      <c r="DZ27" s="9" t="s">
        <v>28</v>
      </c>
      <c r="EA27" s="9" t="s">
        <v>28</v>
      </c>
      <c r="EB27" s="9" t="s">
        <v>28</v>
      </c>
      <c r="EC27" s="9" t="s">
        <v>28</v>
      </c>
      <c r="ED27" s="9" t="s">
        <v>28</v>
      </c>
      <c r="EE27" s="9" t="s">
        <v>28</v>
      </c>
      <c r="EF27" s="9" t="s">
        <v>28</v>
      </c>
      <c r="EG27" s="9" t="s">
        <v>28</v>
      </c>
      <c r="EH27" s="9" t="s">
        <v>28</v>
      </c>
      <c r="EI27" s="9" t="s">
        <v>28</v>
      </c>
      <c r="EJ27" s="9" t="s">
        <v>28</v>
      </c>
      <c r="EK27" s="9" t="s">
        <v>28</v>
      </c>
      <c r="EL27" s="9" t="s">
        <v>28</v>
      </c>
      <c r="EM27" s="9" t="s">
        <v>28</v>
      </c>
      <c r="EN27" s="9" t="s">
        <v>28</v>
      </c>
      <c r="EO27" s="9" t="s">
        <v>28</v>
      </c>
      <c r="EP27" s="9" t="s">
        <v>28</v>
      </c>
      <c r="EQ27" s="9" t="s">
        <v>28</v>
      </c>
      <c r="ER27" s="9" t="s">
        <v>28</v>
      </c>
      <c r="ES27" s="9" t="s">
        <v>28</v>
      </c>
      <c r="ET27" s="9" t="s">
        <v>28</v>
      </c>
      <c r="EU27" s="9" t="s">
        <v>28</v>
      </c>
      <c r="EV27" s="9" t="s">
        <v>28</v>
      </c>
      <c r="EW27" s="9" t="s">
        <v>28</v>
      </c>
      <c r="EX27" s="9" t="s">
        <v>28</v>
      </c>
      <c r="EY27" s="9" t="s">
        <v>28</v>
      </c>
      <c r="EZ27" s="9" t="s">
        <v>28</v>
      </c>
      <c r="FA27" s="9" t="s">
        <v>28</v>
      </c>
      <c r="FB27" s="9" t="s">
        <v>28</v>
      </c>
      <c r="FC27" s="9" t="s">
        <v>28</v>
      </c>
      <c r="FD27" s="9" t="s">
        <v>28</v>
      </c>
      <c r="FE27" s="9" t="s">
        <v>28</v>
      </c>
      <c r="FF27" s="9" t="s">
        <v>28</v>
      </c>
    </row>
    <row r="28" spans="1:162" x14ac:dyDescent="0.2">
      <c r="A28" s="3" t="s">
        <v>43</v>
      </c>
      <c r="B28" s="9" t="s">
        <v>28</v>
      </c>
      <c r="C28" s="9" t="s">
        <v>28</v>
      </c>
      <c r="D28" s="9" t="s">
        <v>59</v>
      </c>
      <c r="E28" s="9" t="s">
        <v>59</v>
      </c>
      <c r="F28" s="9" t="s">
        <v>59</v>
      </c>
      <c r="G28" s="9" t="s">
        <v>59</v>
      </c>
      <c r="H28" s="9" t="s">
        <v>59</v>
      </c>
      <c r="I28" s="9" t="s">
        <v>59</v>
      </c>
      <c r="J28" s="9" t="s">
        <v>59</v>
      </c>
      <c r="K28" s="9" t="s">
        <v>59</v>
      </c>
      <c r="L28" s="9" t="s">
        <v>59</v>
      </c>
      <c r="M28" s="9" t="s">
        <v>59</v>
      </c>
      <c r="N28" s="9" t="s">
        <v>59</v>
      </c>
      <c r="O28" s="9" t="s">
        <v>59</v>
      </c>
      <c r="P28" s="9" t="s">
        <v>59</v>
      </c>
      <c r="Q28" s="9" t="s">
        <v>59</v>
      </c>
      <c r="R28" s="9" t="s">
        <v>59</v>
      </c>
      <c r="S28" s="9" t="s">
        <v>59</v>
      </c>
      <c r="T28" s="9" t="s">
        <v>59</v>
      </c>
      <c r="U28" s="9" t="s">
        <v>59</v>
      </c>
      <c r="V28" s="9" t="s">
        <v>59</v>
      </c>
      <c r="W28" s="9" t="s">
        <v>59</v>
      </c>
      <c r="X28" s="9" t="s">
        <v>59</v>
      </c>
      <c r="Y28" s="9" t="s">
        <v>59</v>
      </c>
      <c r="Z28" s="9" t="s">
        <v>59</v>
      </c>
      <c r="AA28" s="9" t="s">
        <v>59</v>
      </c>
      <c r="AB28" s="9" t="s">
        <v>59</v>
      </c>
      <c r="AC28" s="9" t="s">
        <v>59</v>
      </c>
      <c r="AD28" s="9" t="s">
        <v>59</v>
      </c>
      <c r="AE28" s="9" t="s">
        <v>28</v>
      </c>
      <c r="AF28" s="9" t="s">
        <v>28</v>
      </c>
      <c r="AG28" s="9" t="s">
        <v>28</v>
      </c>
      <c r="AH28" s="9" t="s">
        <v>28</v>
      </c>
      <c r="AI28" s="9" t="s">
        <v>28</v>
      </c>
      <c r="AJ28" s="9" t="s">
        <v>28</v>
      </c>
      <c r="AK28" s="9" t="s">
        <v>28</v>
      </c>
      <c r="AL28" s="9" t="s">
        <v>28</v>
      </c>
      <c r="AM28" s="9" t="s">
        <v>28</v>
      </c>
      <c r="AN28" s="9" t="s">
        <v>28</v>
      </c>
      <c r="AO28" s="9" t="s">
        <v>28</v>
      </c>
      <c r="AP28" s="9" t="s">
        <v>28</v>
      </c>
      <c r="AQ28" s="9" t="s">
        <v>28</v>
      </c>
      <c r="AR28" s="9" t="s">
        <v>28</v>
      </c>
      <c r="AS28" s="9" t="s">
        <v>28</v>
      </c>
      <c r="AT28" s="9" t="s">
        <v>28</v>
      </c>
      <c r="AU28" s="9" t="s">
        <v>28</v>
      </c>
      <c r="AV28" s="9" t="s">
        <v>28</v>
      </c>
      <c r="AW28" s="9" t="s">
        <v>28</v>
      </c>
      <c r="AX28" s="9" t="s">
        <v>28</v>
      </c>
      <c r="AY28" s="9" t="s">
        <v>28</v>
      </c>
      <c r="AZ28" s="9" t="s">
        <v>28</v>
      </c>
      <c r="BA28" s="9" t="s">
        <v>28</v>
      </c>
      <c r="BB28" s="9" t="s">
        <v>28</v>
      </c>
      <c r="BC28" s="9" t="s">
        <v>28</v>
      </c>
      <c r="BD28" s="9" t="s">
        <v>28</v>
      </c>
      <c r="BE28" s="9" t="s">
        <v>28</v>
      </c>
      <c r="BF28" s="9" t="s">
        <v>28</v>
      </c>
      <c r="BG28" s="9" t="s">
        <v>59</v>
      </c>
      <c r="BH28" s="9" t="s">
        <v>59</v>
      </c>
      <c r="BI28" s="9" t="s">
        <v>59</v>
      </c>
      <c r="BJ28" s="9" t="s">
        <v>59</v>
      </c>
      <c r="BK28" s="9" t="s">
        <v>28</v>
      </c>
      <c r="BL28" s="9" t="s">
        <v>28</v>
      </c>
      <c r="BM28" s="9" t="s">
        <v>28</v>
      </c>
      <c r="BN28" s="9" t="s">
        <v>28</v>
      </c>
      <c r="BO28" s="9" t="s">
        <v>28</v>
      </c>
      <c r="BP28" s="9" t="s">
        <v>28</v>
      </c>
      <c r="BQ28" s="9" t="s">
        <v>28</v>
      </c>
      <c r="BR28" s="9" t="s">
        <v>28</v>
      </c>
      <c r="BS28" s="9" t="s">
        <v>28</v>
      </c>
      <c r="BT28" s="9" t="s">
        <v>28</v>
      </c>
      <c r="BU28" s="9" t="s">
        <v>28</v>
      </c>
      <c r="BV28" s="9" t="s">
        <v>28</v>
      </c>
      <c r="BW28" s="9" t="s">
        <v>28</v>
      </c>
      <c r="BX28" s="9" t="s">
        <v>28</v>
      </c>
      <c r="BY28" s="9" t="s">
        <v>28</v>
      </c>
      <c r="BZ28" s="9" t="s">
        <v>28</v>
      </c>
      <c r="CA28" s="9" t="s">
        <v>28</v>
      </c>
      <c r="CB28" s="9" t="s">
        <v>28</v>
      </c>
      <c r="CC28" s="9" t="s">
        <v>28</v>
      </c>
      <c r="CD28" s="9" t="s">
        <v>28</v>
      </c>
      <c r="CE28" s="9" t="s">
        <v>28</v>
      </c>
      <c r="CF28" s="9" t="s">
        <v>28</v>
      </c>
      <c r="CG28" s="9" t="s">
        <v>28</v>
      </c>
      <c r="CH28" s="9" t="s">
        <v>28</v>
      </c>
      <c r="CI28" s="9" t="s">
        <v>28</v>
      </c>
      <c r="CJ28" s="9" t="s">
        <v>28</v>
      </c>
      <c r="CK28" s="9" t="s">
        <v>28</v>
      </c>
      <c r="CL28" s="9" t="s">
        <v>28</v>
      </c>
      <c r="CM28" s="9" t="s">
        <v>28</v>
      </c>
      <c r="CN28" s="9" t="s">
        <v>28</v>
      </c>
      <c r="CO28" s="9" t="s">
        <v>28</v>
      </c>
      <c r="CP28" s="9" t="s">
        <v>28</v>
      </c>
      <c r="CQ28" s="9" t="s">
        <v>59</v>
      </c>
      <c r="CR28" s="9" t="s">
        <v>59</v>
      </c>
      <c r="CS28" s="9" t="s">
        <v>59</v>
      </c>
      <c r="CT28" s="9" t="s">
        <v>59</v>
      </c>
      <c r="CU28" s="9" t="s">
        <v>59</v>
      </c>
      <c r="CV28" s="9" t="s">
        <v>59</v>
      </c>
      <c r="CW28" s="9" t="s">
        <v>28</v>
      </c>
      <c r="CX28" s="9" t="s">
        <v>28</v>
      </c>
      <c r="CY28" s="9" t="s">
        <v>28</v>
      </c>
      <c r="CZ28" s="9" t="s">
        <v>28</v>
      </c>
      <c r="DA28" s="9" t="s">
        <v>28</v>
      </c>
      <c r="DB28" s="9" t="s">
        <v>28</v>
      </c>
      <c r="DC28" s="9" t="s">
        <v>28</v>
      </c>
      <c r="DD28" s="9" t="s">
        <v>28</v>
      </c>
      <c r="DE28" s="9" t="s">
        <v>59</v>
      </c>
      <c r="DF28" s="9" t="s">
        <v>59</v>
      </c>
      <c r="DG28" s="9" t="s">
        <v>59</v>
      </c>
      <c r="DH28" s="9" t="s">
        <v>28</v>
      </c>
      <c r="DI28" s="9" t="s">
        <v>28</v>
      </c>
      <c r="DJ28" s="9" t="s">
        <v>28</v>
      </c>
      <c r="DK28" s="9" t="s">
        <v>28</v>
      </c>
      <c r="DL28" s="9" t="s">
        <v>28</v>
      </c>
      <c r="DM28" s="9" t="s">
        <v>28</v>
      </c>
      <c r="DN28" s="9" t="s">
        <v>28</v>
      </c>
      <c r="DO28" s="9" t="s">
        <v>28</v>
      </c>
      <c r="DP28" s="9" t="s">
        <v>59</v>
      </c>
      <c r="DQ28" s="9" t="s">
        <v>59</v>
      </c>
      <c r="DR28" s="9" t="s">
        <v>28</v>
      </c>
      <c r="DS28" s="9" t="s">
        <v>28</v>
      </c>
      <c r="DT28" s="9" t="s">
        <v>28</v>
      </c>
      <c r="DU28" s="9" t="s">
        <v>28</v>
      </c>
      <c r="DV28" s="9" t="s">
        <v>28</v>
      </c>
      <c r="DW28" s="9" t="s">
        <v>28</v>
      </c>
      <c r="DX28" s="9" t="s">
        <v>28</v>
      </c>
      <c r="DY28" s="9" t="s">
        <v>28</v>
      </c>
      <c r="DZ28" s="9" t="s">
        <v>28</v>
      </c>
      <c r="EA28" s="9" t="s">
        <v>28</v>
      </c>
      <c r="EB28" s="9" t="s">
        <v>28</v>
      </c>
      <c r="EC28" s="9" t="s">
        <v>28</v>
      </c>
      <c r="ED28" s="9" t="s">
        <v>28</v>
      </c>
      <c r="EE28" s="9" t="s">
        <v>28</v>
      </c>
      <c r="EF28" s="9" t="s">
        <v>28</v>
      </c>
      <c r="EG28" s="9" t="s">
        <v>28</v>
      </c>
      <c r="EH28" s="9" t="s">
        <v>28</v>
      </c>
      <c r="EI28" s="9" t="s">
        <v>28</v>
      </c>
      <c r="EJ28" s="9" t="s">
        <v>28</v>
      </c>
      <c r="EK28" s="9" t="s">
        <v>28</v>
      </c>
      <c r="EL28" s="9" t="s">
        <v>28</v>
      </c>
      <c r="EM28" s="9" t="s">
        <v>28</v>
      </c>
      <c r="EN28" s="9" t="s">
        <v>28</v>
      </c>
      <c r="EO28" s="9" t="s">
        <v>59</v>
      </c>
      <c r="EP28" s="9" t="s">
        <v>59</v>
      </c>
      <c r="EQ28" s="9" t="s">
        <v>59</v>
      </c>
      <c r="ER28" s="9" t="s">
        <v>59</v>
      </c>
      <c r="ES28" s="9" t="s">
        <v>59</v>
      </c>
      <c r="ET28" s="9" t="s">
        <v>59</v>
      </c>
      <c r="EU28" s="9" t="s">
        <v>59</v>
      </c>
      <c r="EV28" s="9" t="s">
        <v>28</v>
      </c>
      <c r="EW28" s="9" t="s">
        <v>28</v>
      </c>
      <c r="EX28" s="9" t="s">
        <v>28</v>
      </c>
      <c r="EY28" s="9" t="s">
        <v>59</v>
      </c>
      <c r="EZ28" s="9" t="s">
        <v>59</v>
      </c>
      <c r="FA28" s="9" t="s">
        <v>28</v>
      </c>
      <c r="FB28" s="9" t="s">
        <v>28</v>
      </c>
      <c r="FC28" s="9" t="s">
        <v>28</v>
      </c>
      <c r="FD28" s="9" t="s">
        <v>28</v>
      </c>
      <c r="FE28" s="9" t="s">
        <v>28</v>
      </c>
      <c r="FF28" s="9" t="s">
        <v>28</v>
      </c>
    </row>
    <row r="29" spans="1:162" x14ac:dyDescent="0.2">
      <c r="A29" s="3" t="s">
        <v>65</v>
      </c>
      <c r="B29" s="9" t="s">
        <v>28</v>
      </c>
      <c r="C29" s="9" t="s">
        <v>28</v>
      </c>
      <c r="D29" s="9" t="s">
        <v>59</v>
      </c>
      <c r="E29" s="9" t="s">
        <v>59</v>
      </c>
      <c r="F29" s="9" t="s">
        <v>59</v>
      </c>
      <c r="G29" s="9" t="s">
        <v>59</v>
      </c>
      <c r="H29" s="9" t="s">
        <v>59</v>
      </c>
      <c r="I29" s="9" t="s">
        <v>59</v>
      </c>
      <c r="J29" s="9" t="s">
        <v>59</v>
      </c>
      <c r="K29" s="9" t="s">
        <v>59</v>
      </c>
      <c r="L29" s="9" t="s">
        <v>59</v>
      </c>
      <c r="M29" s="9" t="s">
        <v>59</v>
      </c>
      <c r="N29" s="9" t="s">
        <v>59</v>
      </c>
      <c r="O29" s="9" t="s">
        <v>59</v>
      </c>
      <c r="P29" s="9" t="s">
        <v>59</v>
      </c>
      <c r="Q29" s="9" t="s">
        <v>59</v>
      </c>
      <c r="R29" s="9" t="s">
        <v>59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9" t="s">
        <v>59</v>
      </c>
      <c r="Y29" s="9" t="s">
        <v>59</v>
      </c>
      <c r="Z29" s="9" t="s">
        <v>59</v>
      </c>
      <c r="AA29" s="9" t="s">
        <v>59</v>
      </c>
      <c r="AB29" s="9" t="s">
        <v>59</v>
      </c>
      <c r="AC29" s="9" t="s">
        <v>59</v>
      </c>
      <c r="AD29" s="9" t="s">
        <v>59</v>
      </c>
      <c r="AE29" s="9" t="s">
        <v>28</v>
      </c>
      <c r="AF29" s="9" t="s">
        <v>28</v>
      </c>
      <c r="AG29" s="9" t="s">
        <v>28</v>
      </c>
      <c r="AH29" s="9" t="s">
        <v>28</v>
      </c>
      <c r="AI29" s="9" t="s">
        <v>28</v>
      </c>
      <c r="AJ29" s="9" t="s">
        <v>28</v>
      </c>
      <c r="AK29" s="9" t="s">
        <v>28</v>
      </c>
      <c r="AL29" s="9" t="s">
        <v>28</v>
      </c>
      <c r="AM29" s="9" t="s">
        <v>28</v>
      </c>
      <c r="AN29" s="9" t="s">
        <v>28</v>
      </c>
      <c r="AO29" s="9" t="s">
        <v>28</v>
      </c>
      <c r="AP29" s="9" t="s">
        <v>28</v>
      </c>
      <c r="AQ29" s="9" t="s">
        <v>28</v>
      </c>
      <c r="AR29" s="9" t="s">
        <v>28</v>
      </c>
      <c r="AS29" s="9" t="s">
        <v>28</v>
      </c>
      <c r="AT29" s="9" t="s">
        <v>28</v>
      </c>
      <c r="AU29" s="9" t="s">
        <v>28</v>
      </c>
      <c r="AV29" s="9" t="s">
        <v>28</v>
      </c>
      <c r="AW29" s="9" t="s">
        <v>28</v>
      </c>
      <c r="AX29" s="9" t="s">
        <v>28</v>
      </c>
      <c r="AY29" s="9" t="s">
        <v>28</v>
      </c>
      <c r="AZ29" s="9" t="s">
        <v>28</v>
      </c>
      <c r="BA29" s="9" t="s">
        <v>28</v>
      </c>
      <c r="BB29" s="9" t="s">
        <v>28</v>
      </c>
      <c r="BC29" s="9" t="s">
        <v>28</v>
      </c>
      <c r="BD29" s="9" t="s">
        <v>28</v>
      </c>
      <c r="BE29" s="9" t="s">
        <v>28</v>
      </c>
      <c r="BF29" s="9" t="s">
        <v>28</v>
      </c>
      <c r="BG29" s="9" t="s">
        <v>59</v>
      </c>
      <c r="BH29" s="9" t="s">
        <v>59</v>
      </c>
      <c r="BI29" s="9" t="s">
        <v>59</v>
      </c>
      <c r="BJ29" s="9" t="s">
        <v>59</v>
      </c>
      <c r="BK29" s="9" t="s">
        <v>28</v>
      </c>
      <c r="BL29" s="9" t="s">
        <v>28</v>
      </c>
      <c r="BM29" s="9" t="s">
        <v>28</v>
      </c>
      <c r="BN29" s="9" t="s">
        <v>28</v>
      </c>
      <c r="BO29" s="9" t="s">
        <v>28</v>
      </c>
      <c r="BP29" s="9" t="s">
        <v>28</v>
      </c>
      <c r="BQ29" s="9" t="s">
        <v>28</v>
      </c>
      <c r="BR29" s="9" t="s">
        <v>28</v>
      </c>
      <c r="BS29" s="9" t="s">
        <v>28</v>
      </c>
      <c r="BT29" s="9" t="s">
        <v>28</v>
      </c>
      <c r="BU29" s="9" t="s">
        <v>28</v>
      </c>
      <c r="BV29" s="9" t="s">
        <v>28</v>
      </c>
      <c r="BW29" s="9" t="s">
        <v>28</v>
      </c>
      <c r="BX29" s="9" t="s">
        <v>28</v>
      </c>
      <c r="BY29" s="9" t="s">
        <v>28</v>
      </c>
      <c r="BZ29" s="9" t="s">
        <v>28</v>
      </c>
      <c r="CA29" s="9" t="s">
        <v>28</v>
      </c>
      <c r="CB29" s="9" t="s">
        <v>28</v>
      </c>
      <c r="CC29" s="9" t="s">
        <v>28</v>
      </c>
      <c r="CD29" s="9" t="s">
        <v>28</v>
      </c>
      <c r="CE29" s="9" t="s">
        <v>28</v>
      </c>
      <c r="CF29" s="9" t="s">
        <v>28</v>
      </c>
      <c r="CG29" s="9" t="s">
        <v>28</v>
      </c>
      <c r="CH29" s="9" t="s">
        <v>28</v>
      </c>
      <c r="CI29" s="9" t="s">
        <v>28</v>
      </c>
      <c r="CJ29" s="9" t="s">
        <v>28</v>
      </c>
      <c r="CK29" s="9" t="s">
        <v>28</v>
      </c>
      <c r="CL29" s="9" t="s">
        <v>28</v>
      </c>
      <c r="CM29" s="9" t="s">
        <v>28</v>
      </c>
      <c r="CN29" s="9" t="s">
        <v>28</v>
      </c>
      <c r="CO29" s="9" t="s">
        <v>28</v>
      </c>
      <c r="CP29" s="9" t="s">
        <v>28</v>
      </c>
      <c r="CQ29" s="9" t="s">
        <v>59</v>
      </c>
      <c r="CR29" s="9" t="s">
        <v>59</v>
      </c>
      <c r="CS29" s="9" t="s">
        <v>59</v>
      </c>
      <c r="CT29" s="9" t="s">
        <v>59</v>
      </c>
      <c r="CU29" s="9" t="s">
        <v>59</v>
      </c>
      <c r="CV29" s="9" t="s">
        <v>59</v>
      </c>
      <c r="CW29" s="9" t="s">
        <v>28</v>
      </c>
      <c r="CX29" s="9" t="s">
        <v>28</v>
      </c>
      <c r="CY29" s="9" t="s">
        <v>28</v>
      </c>
      <c r="CZ29" s="9" t="s">
        <v>28</v>
      </c>
      <c r="DA29" s="9" t="s">
        <v>28</v>
      </c>
      <c r="DB29" s="9" t="s">
        <v>28</v>
      </c>
      <c r="DC29" s="9" t="s">
        <v>28</v>
      </c>
      <c r="DD29" s="9" t="s">
        <v>28</v>
      </c>
      <c r="DE29" s="9" t="s">
        <v>59</v>
      </c>
      <c r="DF29" s="9" t="s">
        <v>28</v>
      </c>
      <c r="DG29" s="9" t="s">
        <v>28</v>
      </c>
      <c r="DH29" s="9" t="s">
        <v>28</v>
      </c>
      <c r="DI29" s="9" t="s">
        <v>28</v>
      </c>
      <c r="DJ29" s="9" t="s">
        <v>28</v>
      </c>
      <c r="DK29" s="9" t="s">
        <v>28</v>
      </c>
      <c r="DL29" s="9" t="s">
        <v>28</v>
      </c>
      <c r="DM29" s="9" t="s">
        <v>28</v>
      </c>
      <c r="DN29" s="9" t="s">
        <v>28</v>
      </c>
      <c r="DO29" s="9" t="s">
        <v>28</v>
      </c>
      <c r="DP29" s="9" t="s">
        <v>28</v>
      </c>
      <c r="DQ29" s="9" t="s">
        <v>28</v>
      </c>
      <c r="DR29" s="9" t="s">
        <v>28</v>
      </c>
      <c r="DS29" s="9" t="s">
        <v>28</v>
      </c>
      <c r="DT29" s="9" t="s">
        <v>28</v>
      </c>
      <c r="DU29" s="9" t="s">
        <v>28</v>
      </c>
      <c r="DV29" s="9" t="s">
        <v>28</v>
      </c>
      <c r="DW29" s="9" t="s">
        <v>28</v>
      </c>
      <c r="DX29" s="9" t="s">
        <v>28</v>
      </c>
      <c r="DY29" s="9" t="s">
        <v>28</v>
      </c>
      <c r="DZ29" s="9" t="s">
        <v>28</v>
      </c>
      <c r="EA29" s="9" t="s">
        <v>28</v>
      </c>
      <c r="EB29" s="9" t="s">
        <v>28</v>
      </c>
      <c r="EC29" s="9" t="s">
        <v>28</v>
      </c>
      <c r="ED29" s="9" t="s">
        <v>28</v>
      </c>
      <c r="EE29" s="9" t="s">
        <v>28</v>
      </c>
      <c r="EF29" s="9" t="s">
        <v>28</v>
      </c>
      <c r="EG29" s="9" t="s">
        <v>28</v>
      </c>
      <c r="EH29" s="9" t="s">
        <v>28</v>
      </c>
      <c r="EI29" s="9" t="s">
        <v>28</v>
      </c>
      <c r="EJ29" s="9" t="s">
        <v>28</v>
      </c>
      <c r="EK29" s="9" t="s">
        <v>28</v>
      </c>
      <c r="EL29" s="9" t="s">
        <v>28</v>
      </c>
      <c r="EM29" s="9" t="s">
        <v>28</v>
      </c>
      <c r="EN29" s="9" t="s">
        <v>28</v>
      </c>
      <c r="EO29" s="9" t="s">
        <v>59</v>
      </c>
      <c r="EP29" s="9" t="s">
        <v>59</v>
      </c>
      <c r="EQ29" s="9" t="s">
        <v>59</v>
      </c>
      <c r="ER29" s="9" t="s">
        <v>59</v>
      </c>
      <c r="ES29" s="9" t="s">
        <v>59</v>
      </c>
      <c r="ET29" s="9" t="s">
        <v>59</v>
      </c>
      <c r="EU29" s="9" t="s">
        <v>59</v>
      </c>
      <c r="EV29" s="9" t="s">
        <v>28</v>
      </c>
      <c r="EW29" s="9" t="s">
        <v>28</v>
      </c>
      <c r="EX29" s="9" t="s">
        <v>28</v>
      </c>
      <c r="EY29" s="9" t="s">
        <v>28</v>
      </c>
      <c r="EZ29" s="9" t="s">
        <v>59</v>
      </c>
      <c r="FA29" s="9" t="s">
        <v>28</v>
      </c>
      <c r="FB29" s="9" t="s">
        <v>28</v>
      </c>
      <c r="FC29" s="9" t="s">
        <v>28</v>
      </c>
      <c r="FD29" s="9" t="s">
        <v>28</v>
      </c>
      <c r="FE29" s="9" t="s">
        <v>28</v>
      </c>
      <c r="FF29" s="9" t="s">
        <v>28</v>
      </c>
    </row>
    <row r="30" spans="1:162" x14ac:dyDescent="0.2">
      <c r="A30" s="3" t="s">
        <v>66</v>
      </c>
      <c r="B30" s="9" t="s">
        <v>28</v>
      </c>
      <c r="C30" s="9" t="s">
        <v>28</v>
      </c>
      <c r="D30" s="9" t="s">
        <v>59</v>
      </c>
      <c r="E30" s="9" t="s">
        <v>59</v>
      </c>
      <c r="F30" s="9" t="s">
        <v>59</v>
      </c>
      <c r="G30" s="9" t="s">
        <v>59</v>
      </c>
      <c r="H30" s="9" t="s">
        <v>59</v>
      </c>
      <c r="I30" s="9" t="s">
        <v>59</v>
      </c>
      <c r="J30" s="9" t="s">
        <v>59</v>
      </c>
      <c r="K30" s="9" t="s">
        <v>59</v>
      </c>
      <c r="L30" s="9" t="s">
        <v>59</v>
      </c>
      <c r="M30" s="9" t="s">
        <v>59</v>
      </c>
      <c r="N30" s="9" t="s">
        <v>59</v>
      </c>
      <c r="O30" s="9" t="s">
        <v>59</v>
      </c>
      <c r="P30" s="9" t="s">
        <v>59</v>
      </c>
      <c r="Q30" s="9" t="s">
        <v>59</v>
      </c>
      <c r="R30" s="9" t="s">
        <v>59</v>
      </c>
      <c r="S30" s="9" t="s">
        <v>59</v>
      </c>
      <c r="T30" s="9" t="s">
        <v>59</v>
      </c>
      <c r="U30" s="9" t="s">
        <v>59</v>
      </c>
      <c r="V30" s="9" t="s">
        <v>59</v>
      </c>
      <c r="W30" s="9" t="s">
        <v>59</v>
      </c>
      <c r="X30" s="9" t="s">
        <v>59</v>
      </c>
      <c r="Y30" s="9" t="s">
        <v>59</v>
      </c>
      <c r="Z30" s="9" t="s">
        <v>59</v>
      </c>
      <c r="AA30" s="9" t="s">
        <v>59</v>
      </c>
      <c r="AB30" s="9" t="s">
        <v>59</v>
      </c>
      <c r="AC30" s="9" t="s">
        <v>59</v>
      </c>
      <c r="AD30" s="9" t="s">
        <v>59</v>
      </c>
      <c r="AE30" s="9" t="s">
        <v>28</v>
      </c>
      <c r="AF30" s="9" t="s">
        <v>28</v>
      </c>
      <c r="AG30" s="9" t="s">
        <v>28</v>
      </c>
      <c r="AH30" s="9" t="s">
        <v>28</v>
      </c>
      <c r="AI30" s="9" t="s">
        <v>28</v>
      </c>
      <c r="AJ30" s="9" t="s">
        <v>28</v>
      </c>
      <c r="AK30" s="9" t="s">
        <v>28</v>
      </c>
      <c r="AL30" s="9" t="s">
        <v>28</v>
      </c>
      <c r="AM30" s="9" t="s">
        <v>28</v>
      </c>
      <c r="AN30" s="9" t="s">
        <v>28</v>
      </c>
      <c r="AO30" s="9" t="s">
        <v>28</v>
      </c>
      <c r="AP30" s="9" t="s">
        <v>28</v>
      </c>
      <c r="AQ30" s="9" t="s">
        <v>28</v>
      </c>
      <c r="AR30" s="9" t="s">
        <v>28</v>
      </c>
      <c r="AS30" s="9" t="s">
        <v>28</v>
      </c>
      <c r="AT30" s="9" t="s">
        <v>28</v>
      </c>
      <c r="AU30" s="9" t="s">
        <v>28</v>
      </c>
      <c r="AV30" s="9" t="s">
        <v>28</v>
      </c>
      <c r="AW30" s="9" t="s">
        <v>28</v>
      </c>
      <c r="AX30" s="9" t="s">
        <v>28</v>
      </c>
      <c r="AY30" s="9" t="s">
        <v>28</v>
      </c>
      <c r="AZ30" s="9" t="s">
        <v>28</v>
      </c>
      <c r="BA30" s="9" t="s">
        <v>28</v>
      </c>
      <c r="BB30" s="9" t="s">
        <v>28</v>
      </c>
      <c r="BC30" s="9" t="s">
        <v>28</v>
      </c>
      <c r="BD30" s="9" t="s">
        <v>28</v>
      </c>
      <c r="BE30" s="9" t="s">
        <v>28</v>
      </c>
      <c r="BF30" s="9" t="s">
        <v>28</v>
      </c>
      <c r="BG30" s="9" t="s">
        <v>28</v>
      </c>
      <c r="BH30" s="9" t="s">
        <v>28</v>
      </c>
      <c r="BI30" s="9" t="s">
        <v>28</v>
      </c>
      <c r="BJ30" s="9" t="s">
        <v>28</v>
      </c>
      <c r="BK30" s="9" t="s">
        <v>28</v>
      </c>
      <c r="BL30" s="9" t="s">
        <v>28</v>
      </c>
      <c r="BM30" s="9" t="s">
        <v>28</v>
      </c>
      <c r="BN30" s="9" t="s">
        <v>28</v>
      </c>
      <c r="BO30" s="9" t="s">
        <v>28</v>
      </c>
      <c r="BP30" s="9" t="s">
        <v>28</v>
      </c>
      <c r="BQ30" s="9" t="s">
        <v>28</v>
      </c>
      <c r="BR30" s="9" t="s">
        <v>28</v>
      </c>
      <c r="BS30" s="9" t="s">
        <v>28</v>
      </c>
      <c r="BT30" s="9" t="s">
        <v>28</v>
      </c>
      <c r="BU30" s="9" t="s">
        <v>28</v>
      </c>
      <c r="BV30" s="9" t="s">
        <v>28</v>
      </c>
      <c r="BW30" s="9" t="s">
        <v>28</v>
      </c>
      <c r="BX30" s="9" t="s">
        <v>28</v>
      </c>
      <c r="BY30" s="9" t="s">
        <v>28</v>
      </c>
      <c r="BZ30" s="9" t="s">
        <v>28</v>
      </c>
      <c r="CA30" s="9" t="s">
        <v>28</v>
      </c>
      <c r="CB30" s="9" t="s">
        <v>28</v>
      </c>
      <c r="CC30" s="9" t="s">
        <v>28</v>
      </c>
      <c r="CD30" s="9" t="s">
        <v>28</v>
      </c>
      <c r="CE30" s="9" t="s">
        <v>28</v>
      </c>
      <c r="CF30" s="9" t="s">
        <v>28</v>
      </c>
      <c r="CG30" s="9" t="s">
        <v>28</v>
      </c>
      <c r="CH30" s="9" t="s">
        <v>28</v>
      </c>
      <c r="CI30" s="9" t="s">
        <v>28</v>
      </c>
      <c r="CJ30" s="9" t="s">
        <v>28</v>
      </c>
      <c r="CK30" s="9" t="s">
        <v>28</v>
      </c>
      <c r="CL30" s="9" t="s">
        <v>28</v>
      </c>
      <c r="CM30" s="9" t="s">
        <v>28</v>
      </c>
      <c r="CN30" s="9" t="s">
        <v>28</v>
      </c>
      <c r="CO30" s="9" t="s">
        <v>28</v>
      </c>
      <c r="CP30" s="9" t="s">
        <v>28</v>
      </c>
      <c r="CQ30" s="9" t="s">
        <v>59</v>
      </c>
      <c r="CR30" s="9" t="s">
        <v>59</v>
      </c>
      <c r="CS30" s="9" t="s">
        <v>59</v>
      </c>
      <c r="CT30" s="9" t="s">
        <v>59</v>
      </c>
      <c r="CU30" s="9" t="s">
        <v>59</v>
      </c>
      <c r="CV30" s="9" t="s">
        <v>59</v>
      </c>
      <c r="CW30" s="9" t="s">
        <v>28</v>
      </c>
      <c r="CX30" s="9" t="s">
        <v>28</v>
      </c>
      <c r="CY30" s="9" t="s">
        <v>28</v>
      </c>
      <c r="CZ30" s="9" t="s">
        <v>28</v>
      </c>
      <c r="DA30" s="9" t="s">
        <v>28</v>
      </c>
      <c r="DB30" s="9" t="s">
        <v>28</v>
      </c>
      <c r="DC30" s="9" t="s">
        <v>28</v>
      </c>
      <c r="DD30" s="9" t="s">
        <v>28</v>
      </c>
      <c r="DE30" s="9" t="s">
        <v>28</v>
      </c>
      <c r="DF30" s="9" t="s">
        <v>28</v>
      </c>
      <c r="DG30" s="9" t="s">
        <v>28</v>
      </c>
      <c r="DH30" s="9" t="s">
        <v>28</v>
      </c>
      <c r="DI30" s="9" t="s">
        <v>28</v>
      </c>
      <c r="DJ30" s="9" t="s">
        <v>28</v>
      </c>
      <c r="DK30" s="9" t="s">
        <v>28</v>
      </c>
      <c r="DL30" s="9" t="s">
        <v>28</v>
      </c>
      <c r="DM30" s="9" t="s">
        <v>28</v>
      </c>
      <c r="DN30" s="9" t="s">
        <v>28</v>
      </c>
      <c r="DO30" s="9" t="s">
        <v>28</v>
      </c>
      <c r="DP30" s="9" t="s">
        <v>28</v>
      </c>
      <c r="DQ30" s="9" t="s">
        <v>28</v>
      </c>
      <c r="DR30" s="9" t="s">
        <v>28</v>
      </c>
      <c r="DS30" s="9" t="s">
        <v>28</v>
      </c>
      <c r="DT30" s="9" t="s">
        <v>28</v>
      </c>
      <c r="DU30" s="9" t="s">
        <v>28</v>
      </c>
      <c r="DV30" s="9" t="s">
        <v>28</v>
      </c>
      <c r="DW30" s="9" t="s">
        <v>28</v>
      </c>
      <c r="DX30" s="9" t="s">
        <v>28</v>
      </c>
      <c r="DY30" s="9" t="s">
        <v>28</v>
      </c>
      <c r="DZ30" s="9" t="s">
        <v>28</v>
      </c>
      <c r="EA30" s="9" t="s">
        <v>28</v>
      </c>
      <c r="EB30" s="9" t="s">
        <v>28</v>
      </c>
      <c r="EC30" s="9" t="s">
        <v>28</v>
      </c>
      <c r="ED30" s="9" t="s">
        <v>28</v>
      </c>
      <c r="EE30" s="9" t="s">
        <v>28</v>
      </c>
      <c r="EF30" s="9" t="s">
        <v>28</v>
      </c>
      <c r="EG30" s="9" t="s">
        <v>28</v>
      </c>
      <c r="EH30" s="9" t="s">
        <v>28</v>
      </c>
      <c r="EI30" s="9" t="s">
        <v>28</v>
      </c>
      <c r="EJ30" s="9" t="s">
        <v>28</v>
      </c>
      <c r="EK30" s="9" t="s">
        <v>28</v>
      </c>
      <c r="EL30" s="9" t="s">
        <v>28</v>
      </c>
      <c r="EM30" s="9" t="s">
        <v>28</v>
      </c>
      <c r="EN30" s="9" t="s">
        <v>28</v>
      </c>
      <c r="EO30" s="9" t="s">
        <v>59</v>
      </c>
      <c r="EP30" s="9" t="s">
        <v>59</v>
      </c>
      <c r="EQ30" s="9" t="s">
        <v>59</v>
      </c>
      <c r="ER30" s="9" t="s">
        <v>59</v>
      </c>
      <c r="ES30" s="9" t="s">
        <v>59</v>
      </c>
      <c r="ET30" s="9" t="s">
        <v>59</v>
      </c>
      <c r="EU30" s="9" t="s">
        <v>59</v>
      </c>
      <c r="EV30" s="9" t="s">
        <v>28</v>
      </c>
      <c r="EW30" s="9" t="s">
        <v>28</v>
      </c>
      <c r="EX30" s="9" t="s">
        <v>28</v>
      </c>
      <c r="EY30" s="9" t="s">
        <v>28</v>
      </c>
      <c r="EZ30" s="9" t="s">
        <v>28</v>
      </c>
      <c r="FA30" s="9" t="s">
        <v>28</v>
      </c>
      <c r="FB30" s="9" t="s">
        <v>28</v>
      </c>
      <c r="FC30" s="9" t="s">
        <v>28</v>
      </c>
      <c r="FD30" s="9" t="s">
        <v>28</v>
      </c>
      <c r="FE30" s="9" t="s">
        <v>28</v>
      </c>
      <c r="FF30" s="9" t="s">
        <v>28</v>
      </c>
    </row>
    <row r="31" spans="1:162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  <c r="Y31" s="9" t="s">
        <v>59</v>
      </c>
      <c r="Z31" s="9" t="s">
        <v>59</v>
      </c>
      <c r="AA31" s="9" t="s">
        <v>59</v>
      </c>
      <c r="AB31" s="9" t="s">
        <v>59</v>
      </c>
      <c r="AC31" s="9" t="s">
        <v>59</v>
      </c>
      <c r="AD31" s="9" t="s">
        <v>59</v>
      </c>
      <c r="AE31" s="9" t="s">
        <v>59</v>
      </c>
      <c r="AF31" s="9" t="s">
        <v>59</v>
      </c>
      <c r="AG31" s="9" t="s">
        <v>59</v>
      </c>
      <c r="AH31" s="9" t="s">
        <v>59</v>
      </c>
      <c r="AI31" s="9" t="s">
        <v>59</v>
      </c>
      <c r="AJ31" s="9" t="s">
        <v>59</v>
      </c>
      <c r="AK31" s="9" t="s">
        <v>59</v>
      </c>
      <c r="AL31" s="9" t="s">
        <v>59</v>
      </c>
      <c r="AM31" s="9" t="s">
        <v>59</v>
      </c>
      <c r="AN31" s="9" t="s">
        <v>59</v>
      </c>
      <c r="AO31" s="9" t="s">
        <v>59</v>
      </c>
      <c r="AP31" s="9" t="s">
        <v>59</v>
      </c>
      <c r="AQ31" s="9" t="s">
        <v>59</v>
      </c>
      <c r="AR31" s="9" t="s">
        <v>59</v>
      </c>
      <c r="AS31" s="9" t="s">
        <v>59</v>
      </c>
      <c r="AT31" s="9" t="s">
        <v>59</v>
      </c>
      <c r="AU31" s="9" t="s">
        <v>59</v>
      </c>
      <c r="AV31" s="9" t="s">
        <v>59</v>
      </c>
      <c r="AW31" s="9" t="s">
        <v>59</v>
      </c>
      <c r="AX31" s="9" t="s">
        <v>59</v>
      </c>
      <c r="AY31" s="9" t="s">
        <v>59</v>
      </c>
      <c r="AZ31" s="9" t="s">
        <v>59</v>
      </c>
      <c r="BA31" s="9" t="s">
        <v>59</v>
      </c>
      <c r="BB31" s="9" t="s">
        <v>59</v>
      </c>
      <c r="BC31" s="9" t="s">
        <v>59</v>
      </c>
      <c r="BD31" s="9" t="s">
        <v>59</v>
      </c>
      <c r="BE31" s="9" t="s">
        <v>59</v>
      </c>
      <c r="BF31" s="9" t="s">
        <v>59</v>
      </c>
      <c r="BG31" s="9" t="s">
        <v>59</v>
      </c>
      <c r="BH31" s="9" t="s">
        <v>59</v>
      </c>
      <c r="BI31" s="9" t="s">
        <v>59</v>
      </c>
      <c r="BJ31" s="9" t="s">
        <v>59</v>
      </c>
      <c r="BK31" s="9" t="s">
        <v>59</v>
      </c>
      <c r="BL31" s="9" t="s">
        <v>59</v>
      </c>
      <c r="BM31" s="9" t="s">
        <v>59</v>
      </c>
      <c r="BN31" s="9" t="s">
        <v>59</v>
      </c>
      <c r="BO31" s="9" t="s">
        <v>59</v>
      </c>
      <c r="BP31" s="9" t="s">
        <v>59</v>
      </c>
      <c r="BQ31" s="9" t="s">
        <v>59</v>
      </c>
      <c r="BR31" s="9" t="s">
        <v>59</v>
      </c>
      <c r="BS31" s="9" t="s">
        <v>59</v>
      </c>
      <c r="BT31" s="9" t="s">
        <v>59</v>
      </c>
      <c r="BU31" s="9" t="s">
        <v>59</v>
      </c>
      <c r="BV31" s="9" t="s">
        <v>59</v>
      </c>
      <c r="BW31" s="9" t="s">
        <v>59</v>
      </c>
      <c r="BX31" s="9" t="s">
        <v>59</v>
      </c>
      <c r="BY31" s="9" t="s">
        <v>59</v>
      </c>
      <c r="BZ31" s="9" t="s">
        <v>59</v>
      </c>
      <c r="CA31" s="9" t="s">
        <v>59</v>
      </c>
      <c r="CB31" s="9" t="s">
        <v>59</v>
      </c>
      <c r="CC31" s="9" t="s">
        <v>59</v>
      </c>
      <c r="CD31" s="9" t="s">
        <v>59</v>
      </c>
      <c r="CE31" s="9" t="s">
        <v>59</v>
      </c>
      <c r="CF31" s="9" t="s">
        <v>59</v>
      </c>
      <c r="CG31" s="9" t="s">
        <v>59</v>
      </c>
      <c r="CH31" s="9" t="s">
        <v>59</v>
      </c>
      <c r="CI31" s="9" t="s">
        <v>59</v>
      </c>
      <c r="CJ31" s="9" t="s">
        <v>59</v>
      </c>
      <c r="CK31" s="9" t="s">
        <v>59</v>
      </c>
      <c r="CL31" s="9" t="s">
        <v>59</v>
      </c>
      <c r="CM31" s="9" t="s">
        <v>59</v>
      </c>
      <c r="CN31" s="9" t="s">
        <v>59</v>
      </c>
      <c r="CO31" s="9" t="s">
        <v>59</v>
      </c>
      <c r="CP31" s="9" t="s">
        <v>59</v>
      </c>
      <c r="CQ31" s="9" t="s">
        <v>59</v>
      </c>
      <c r="CR31" s="9" t="s">
        <v>59</v>
      </c>
      <c r="CS31" s="9" t="s">
        <v>59</v>
      </c>
      <c r="CT31" s="9" t="s">
        <v>59</v>
      </c>
      <c r="CU31" s="9" t="s">
        <v>59</v>
      </c>
      <c r="CV31" s="9" t="s">
        <v>59</v>
      </c>
      <c r="CW31" s="9" t="s">
        <v>59</v>
      </c>
      <c r="CX31" s="9" t="s">
        <v>59</v>
      </c>
      <c r="CY31" s="9" t="s">
        <v>59</v>
      </c>
      <c r="CZ31" s="9" t="s">
        <v>59</v>
      </c>
      <c r="DA31" s="9" t="s">
        <v>59</v>
      </c>
      <c r="DB31" s="9" t="s">
        <v>59</v>
      </c>
      <c r="DC31" s="9" t="s">
        <v>59</v>
      </c>
      <c r="DD31" s="9" t="s">
        <v>59</v>
      </c>
      <c r="DE31" s="9" t="s">
        <v>59</v>
      </c>
      <c r="DF31" s="9" t="s">
        <v>59</v>
      </c>
      <c r="DG31" s="9" t="s">
        <v>59</v>
      </c>
      <c r="DH31" s="9" t="s">
        <v>59</v>
      </c>
      <c r="DI31" s="9" t="s">
        <v>59</v>
      </c>
      <c r="DJ31" s="9" t="s">
        <v>59</v>
      </c>
      <c r="DK31" s="9" t="s">
        <v>59</v>
      </c>
      <c r="DL31" s="9" t="s">
        <v>59</v>
      </c>
      <c r="DM31" s="9" t="s">
        <v>59</v>
      </c>
      <c r="DN31" s="9" t="s">
        <v>59</v>
      </c>
      <c r="DO31" s="9" t="s">
        <v>59</v>
      </c>
      <c r="DP31" s="9" t="s">
        <v>59</v>
      </c>
      <c r="DQ31" s="9" t="s">
        <v>59</v>
      </c>
      <c r="DR31" s="9" t="s">
        <v>59</v>
      </c>
      <c r="DS31" s="9" t="s">
        <v>59</v>
      </c>
      <c r="DT31" s="9" t="s">
        <v>59</v>
      </c>
      <c r="DU31" s="9" t="s">
        <v>59</v>
      </c>
      <c r="DV31" s="9" t="s">
        <v>59</v>
      </c>
      <c r="DW31" s="9" t="s">
        <v>59</v>
      </c>
      <c r="DX31" s="9" t="s">
        <v>59</v>
      </c>
      <c r="DY31" s="9" t="s">
        <v>59</v>
      </c>
      <c r="DZ31" s="9" t="s">
        <v>59</v>
      </c>
      <c r="EA31" s="9" t="s">
        <v>59</v>
      </c>
      <c r="EB31" s="9" t="s">
        <v>59</v>
      </c>
      <c r="EC31" s="9" t="s">
        <v>59</v>
      </c>
      <c r="ED31" s="9" t="s">
        <v>59</v>
      </c>
      <c r="EE31" s="9" t="s">
        <v>59</v>
      </c>
      <c r="EF31" s="9" t="s">
        <v>28</v>
      </c>
      <c r="EG31" s="9" t="s">
        <v>28</v>
      </c>
      <c r="EH31" s="9" t="s">
        <v>28</v>
      </c>
      <c r="EI31" s="9" t="s">
        <v>59</v>
      </c>
      <c r="EJ31" s="9" t="s">
        <v>59</v>
      </c>
      <c r="EK31" s="9" t="s">
        <v>59</v>
      </c>
      <c r="EL31" s="9" t="s">
        <v>59</v>
      </c>
      <c r="EM31" s="9" t="s">
        <v>59</v>
      </c>
      <c r="EN31" s="9" t="s">
        <v>59</v>
      </c>
      <c r="EO31" s="9" t="s">
        <v>59</v>
      </c>
      <c r="EP31" s="9" t="s">
        <v>59</v>
      </c>
      <c r="EQ31" s="9" t="s">
        <v>59</v>
      </c>
      <c r="ER31" s="9" t="s">
        <v>59</v>
      </c>
      <c r="ES31" s="9" t="s">
        <v>59</v>
      </c>
      <c r="ET31" s="9" t="s">
        <v>59</v>
      </c>
      <c r="EU31" s="9" t="s">
        <v>59</v>
      </c>
      <c r="EV31" s="9" t="s">
        <v>59</v>
      </c>
      <c r="EW31" s="9" t="s">
        <v>59</v>
      </c>
      <c r="EX31" s="9" t="s">
        <v>59</v>
      </c>
      <c r="EY31" s="9" t="s">
        <v>59</v>
      </c>
      <c r="EZ31" s="9" t="s">
        <v>59</v>
      </c>
      <c r="FA31" s="9" t="s">
        <v>59</v>
      </c>
      <c r="FB31" s="9" t="s">
        <v>59</v>
      </c>
      <c r="FC31" s="9" t="s">
        <v>59</v>
      </c>
      <c r="FD31" s="9" t="s">
        <v>59</v>
      </c>
      <c r="FE31" s="9" t="s">
        <v>59</v>
      </c>
      <c r="FF31" s="9" t="s">
        <v>59</v>
      </c>
    </row>
    <row r="32" spans="1:162" x14ac:dyDescent="0.2">
      <c r="A32" s="3" t="s">
        <v>45</v>
      </c>
      <c r="B32" s="9" t="s">
        <v>59</v>
      </c>
      <c r="C32" s="9" t="s">
        <v>28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W32" s="9" t="s">
        <v>59</v>
      </c>
      <c r="X32" s="9" t="s">
        <v>59</v>
      </c>
      <c r="Y32" s="9" t="s">
        <v>59</v>
      </c>
      <c r="Z32" s="9" t="s">
        <v>59</v>
      </c>
      <c r="AA32" s="9" t="s">
        <v>59</v>
      </c>
      <c r="AB32" s="9" t="s">
        <v>59</v>
      </c>
      <c r="AC32" s="9" t="s">
        <v>59</v>
      </c>
      <c r="AD32" s="9" t="s">
        <v>59</v>
      </c>
      <c r="AE32" s="9" t="s">
        <v>59</v>
      </c>
      <c r="AF32" s="9" t="s">
        <v>59</v>
      </c>
      <c r="AG32" s="9" t="s">
        <v>28</v>
      </c>
      <c r="AH32" s="9" t="s">
        <v>28</v>
      </c>
      <c r="AI32" s="9" t="s">
        <v>28</v>
      </c>
      <c r="AJ32" s="9" t="s">
        <v>28</v>
      </c>
      <c r="AK32" s="9" t="s">
        <v>28</v>
      </c>
      <c r="AL32" s="9" t="s">
        <v>28</v>
      </c>
      <c r="AM32" s="9" t="s">
        <v>28</v>
      </c>
      <c r="AN32" s="9" t="s">
        <v>28</v>
      </c>
      <c r="AO32" s="9" t="s">
        <v>28</v>
      </c>
      <c r="AP32" s="9" t="s">
        <v>28</v>
      </c>
      <c r="AQ32" s="9" t="s">
        <v>28</v>
      </c>
      <c r="AR32" s="9" t="s">
        <v>28</v>
      </c>
      <c r="AS32" s="9" t="s">
        <v>28</v>
      </c>
      <c r="AT32" s="9" t="s">
        <v>28</v>
      </c>
      <c r="AU32" s="9" t="s">
        <v>28</v>
      </c>
      <c r="AV32" s="9" t="s">
        <v>28</v>
      </c>
      <c r="AW32" s="9" t="s">
        <v>28</v>
      </c>
      <c r="AX32" s="9" t="s">
        <v>28</v>
      </c>
      <c r="AY32" s="9" t="s">
        <v>28</v>
      </c>
      <c r="AZ32" s="9" t="s">
        <v>59</v>
      </c>
      <c r="BA32" s="9" t="s">
        <v>59</v>
      </c>
      <c r="BB32" s="9" t="s">
        <v>59</v>
      </c>
      <c r="BC32" s="9" t="s">
        <v>59</v>
      </c>
      <c r="BD32" s="9" t="s">
        <v>59</v>
      </c>
      <c r="BE32" s="9" t="s">
        <v>59</v>
      </c>
      <c r="BF32" s="9" t="s">
        <v>59</v>
      </c>
      <c r="BG32" s="9" t="s">
        <v>59</v>
      </c>
      <c r="BH32" s="9" t="s">
        <v>59</v>
      </c>
      <c r="BI32" s="9" t="s">
        <v>59</v>
      </c>
      <c r="BJ32" s="9" t="s">
        <v>59</v>
      </c>
      <c r="BK32" s="9" t="s">
        <v>28</v>
      </c>
      <c r="BL32" s="9" t="s">
        <v>59</v>
      </c>
      <c r="BM32" s="9" t="s">
        <v>28</v>
      </c>
      <c r="BN32" s="9" t="s">
        <v>28</v>
      </c>
      <c r="BO32" s="9" t="s">
        <v>28</v>
      </c>
      <c r="BP32" s="9" t="s">
        <v>28</v>
      </c>
      <c r="BQ32" s="9" t="s">
        <v>59</v>
      </c>
      <c r="BR32" s="9" t="s">
        <v>59</v>
      </c>
      <c r="BS32" s="9" t="s">
        <v>59</v>
      </c>
      <c r="BT32" s="9" t="s">
        <v>59</v>
      </c>
      <c r="BU32" s="9" t="s">
        <v>59</v>
      </c>
      <c r="BV32" s="9" t="s">
        <v>59</v>
      </c>
      <c r="BW32" s="9" t="s">
        <v>59</v>
      </c>
      <c r="BX32" s="9" t="s">
        <v>28</v>
      </c>
      <c r="BY32" s="9" t="s">
        <v>28</v>
      </c>
      <c r="BZ32" s="9" t="s">
        <v>28</v>
      </c>
      <c r="CA32" s="9" t="s">
        <v>28</v>
      </c>
      <c r="CB32" s="9" t="s">
        <v>28</v>
      </c>
      <c r="CC32" s="9" t="s">
        <v>28</v>
      </c>
      <c r="CD32" s="9" t="s">
        <v>28</v>
      </c>
      <c r="CE32" s="9" t="s">
        <v>28</v>
      </c>
      <c r="CF32" s="9" t="s">
        <v>28</v>
      </c>
      <c r="CG32" s="9" t="s">
        <v>28</v>
      </c>
      <c r="CH32" s="9" t="s">
        <v>28</v>
      </c>
      <c r="CI32" s="9" t="s">
        <v>28</v>
      </c>
      <c r="CJ32" s="9" t="s">
        <v>28</v>
      </c>
      <c r="CK32" s="9" t="s">
        <v>28</v>
      </c>
      <c r="CL32" s="9" t="s">
        <v>59</v>
      </c>
      <c r="CM32" s="9" t="s">
        <v>59</v>
      </c>
      <c r="CN32" s="9" t="s">
        <v>28</v>
      </c>
      <c r="CO32" s="9" t="s">
        <v>59</v>
      </c>
      <c r="CP32" s="9" t="s">
        <v>59</v>
      </c>
      <c r="CQ32" s="9" t="s">
        <v>59</v>
      </c>
      <c r="CR32" s="9" t="s">
        <v>59</v>
      </c>
      <c r="CS32" s="9" t="s">
        <v>59</v>
      </c>
      <c r="CT32" s="9" t="s">
        <v>59</v>
      </c>
      <c r="CU32" s="9" t="s">
        <v>59</v>
      </c>
      <c r="CV32" s="9" t="s">
        <v>59</v>
      </c>
      <c r="CW32" s="9" t="s">
        <v>59</v>
      </c>
      <c r="CX32" s="9" t="s">
        <v>59</v>
      </c>
      <c r="CY32" s="9" t="s">
        <v>59</v>
      </c>
      <c r="CZ32" s="9" t="s">
        <v>59</v>
      </c>
      <c r="DA32" s="9" t="s">
        <v>59</v>
      </c>
      <c r="DB32" s="9" t="s">
        <v>59</v>
      </c>
      <c r="DC32" s="9" t="s">
        <v>59</v>
      </c>
      <c r="DD32" s="9" t="s">
        <v>59</v>
      </c>
      <c r="DE32" s="9" t="s">
        <v>59</v>
      </c>
      <c r="DF32" s="9" t="s">
        <v>59</v>
      </c>
      <c r="DG32" s="9" t="s">
        <v>59</v>
      </c>
      <c r="DH32" s="9" t="s">
        <v>59</v>
      </c>
      <c r="DI32" s="9" t="s">
        <v>59</v>
      </c>
      <c r="DJ32" s="9" t="s">
        <v>59</v>
      </c>
      <c r="DK32" s="9" t="s">
        <v>59</v>
      </c>
      <c r="DL32" s="9" t="s">
        <v>59</v>
      </c>
      <c r="DM32" s="9" t="s">
        <v>59</v>
      </c>
      <c r="DN32" s="9" t="s">
        <v>59</v>
      </c>
      <c r="DO32" s="9" t="s">
        <v>59</v>
      </c>
      <c r="DP32" s="9" t="s">
        <v>59</v>
      </c>
      <c r="DQ32" s="9" t="s">
        <v>59</v>
      </c>
      <c r="DR32" s="9" t="s">
        <v>59</v>
      </c>
      <c r="DS32" s="9" t="s">
        <v>59</v>
      </c>
      <c r="DT32" s="9" t="s">
        <v>28</v>
      </c>
      <c r="DU32" s="9" t="s">
        <v>28</v>
      </c>
      <c r="DV32" s="9" t="s">
        <v>28</v>
      </c>
      <c r="DW32" s="9" t="s">
        <v>28</v>
      </c>
      <c r="DX32" s="9" t="s">
        <v>28</v>
      </c>
      <c r="DY32" s="9" t="s">
        <v>28</v>
      </c>
      <c r="DZ32" s="9" t="s">
        <v>28</v>
      </c>
      <c r="EA32" s="9" t="s">
        <v>28</v>
      </c>
      <c r="EB32" s="9" t="s">
        <v>28</v>
      </c>
      <c r="EC32" s="9" t="s">
        <v>28</v>
      </c>
      <c r="ED32" s="9" t="s">
        <v>28</v>
      </c>
      <c r="EE32" s="9" t="s">
        <v>28</v>
      </c>
      <c r="EF32" s="9" t="s">
        <v>28</v>
      </c>
      <c r="EG32" s="9" t="s">
        <v>28</v>
      </c>
      <c r="EH32" s="9" t="s">
        <v>28</v>
      </c>
      <c r="EI32" s="9" t="s">
        <v>28</v>
      </c>
      <c r="EJ32" s="9" t="s">
        <v>28</v>
      </c>
      <c r="EK32" s="9" t="s">
        <v>59</v>
      </c>
      <c r="EL32" s="9" t="s">
        <v>28</v>
      </c>
      <c r="EM32" s="9" t="s">
        <v>59</v>
      </c>
      <c r="EN32" s="9" t="s">
        <v>59</v>
      </c>
      <c r="EO32" s="9" t="s">
        <v>59</v>
      </c>
      <c r="EP32" s="9" t="s">
        <v>59</v>
      </c>
      <c r="EQ32" s="9" t="s">
        <v>59</v>
      </c>
      <c r="ER32" s="9" t="s">
        <v>59</v>
      </c>
      <c r="ES32" s="9" t="s">
        <v>59</v>
      </c>
      <c r="ET32" s="9" t="s">
        <v>59</v>
      </c>
      <c r="EU32" s="9" t="s">
        <v>59</v>
      </c>
      <c r="EV32" s="9" t="s">
        <v>28</v>
      </c>
      <c r="EW32" s="9" t="s">
        <v>28</v>
      </c>
      <c r="EX32" s="9" t="s">
        <v>28</v>
      </c>
      <c r="EY32" s="9" t="s">
        <v>59</v>
      </c>
      <c r="EZ32" s="9" t="s">
        <v>59</v>
      </c>
      <c r="FA32" s="9" t="s">
        <v>59</v>
      </c>
      <c r="FB32" s="9" t="s">
        <v>28</v>
      </c>
      <c r="FC32" s="9" t="s">
        <v>28</v>
      </c>
      <c r="FD32" s="9" t="s">
        <v>59</v>
      </c>
      <c r="FE32" s="9" t="s">
        <v>59</v>
      </c>
      <c r="FF32" s="9" t="s">
        <v>59</v>
      </c>
    </row>
    <row r="33" spans="1:162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59</v>
      </c>
      <c r="U33" s="9" t="s">
        <v>59</v>
      </c>
      <c r="V33" s="9" t="s">
        <v>59</v>
      </c>
      <c r="W33" s="9" t="s">
        <v>59</v>
      </c>
      <c r="X33" s="9" t="s">
        <v>59</v>
      </c>
      <c r="Y33" s="9" t="s">
        <v>59</v>
      </c>
      <c r="Z33" s="9" t="s">
        <v>59</v>
      </c>
      <c r="AA33" s="9" t="s">
        <v>59</v>
      </c>
      <c r="AB33" s="9" t="s">
        <v>59</v>
      </c>
      <c r="AC33" s="9" t="s">
        <v>59</v>
      </c>
      <c r="AD33" s="9" t="s">
        <v>59</v>
      </c>
      <c r="AE33" s="9" t="s">
        <v>59</v>
      </c>
      <c r="AF33" s="9" t="s">
        <v>59</v>
      </c>
      <c r="AG33" s="9" t="s">
        <v>28</v>
      </c>
      <c r="AH33" s="9" t="s">
        <v>28</v>
      </c>
      <c r="AI33" s="9" t="s">
        <v>28</v>
      </c>
      <c r="AJ33" s="9" t="s">
        <v>28</v>
      </c>
      <c r="AK33" s="9" t="s">
        <v>28</v>
      </c>
      <c r="AL33" s="9" t="s">
        <v>28</v>
      </c>
      <c r="AM33" s="9" t="s">
        <v>28</v>
      </c>
      <c r="AN33" s="9" t="s">
        <v>28</v>
      </c>
      <c r="AO33" s="9" t="s">
        <v>28</v>
      </c>
      <c r="AP33" s="9" t="s">
        <v>28</v>
      </c>
      <c r="AQ33" s="9" t="s">
        <v>28</v>
      </c>
      <c r="AR33" s="9" t="s">
        <v>28</v>
      </c>
      <c r="AS33" s="9" t="s">
        <v>28</v>
      </c>
      <c r="AT33" s="9" t="s">
        <v>28</v>
      </c>
      <c r="AU33" s="9" t="s">
        <v>28</v>
      </c>
      <c r="AV33" s="9" t="s">
        <v>28</v>
      </c>
      <c r="AW33" s="9" t="s">
        <v>28</v>
      </c>
      <c r="AX33" s="9" t="s">
        <v>28</v>
      </c>
      <c r="AY33" s="9" t="s">
        <v>28</v>
      </c>
      <c r="AZ33" s="9" t="s">
        <v>28</v>
      </c>
      <c r="BA33" s="9" t="s">
        <v>59</v>
      </c>
      <c r="BB33" s="9" t="s">
        <v>59</v>
      </c>
      <c r="BC33" s="9" t="s">
        <v>28</v>
      </c>
      <c r="BD33" s="9" t="s">
        <v>59</v>
      </c>
      <c r="BE33" s="9" t="s">
        <v>59</v>
      </c>
      <c r="BF33" s="9" t="s">
        <v>59</v>
      </c>
      <c r="BG33" s="9" t="s">
        <v>59</v>
      </c>
      <c r="BH33" s="9" t="s">
        <v>59</v>
      </c>
      <c r="BI33" s="9" t="s">
        <v>59</v>
      </c>
      <c r="BJ33" s="9" t="s">
        <v>59</v>
      </c>
      <c r="BK33" s="9" t="s">
        <v>28</v>
      </c>
      <c r="BL33" s="9" t="s">
        <v>28</v>
      </c>
      <c r="BM33" s="9" t="s">
        <v>59</v>
      </c>
      <c r="BN33" s="9" t="s">
        <v>59</v>
      </c>
      <c r="BO33" s="9" t="s">
        <v>59</v>
      </c>
      <c r="BP33" s="9" t="s">
        <v>59</v>
      </c>
      <c r="BQ33" s="9" t="s">
        <v>59</v>
      </c>
      <c r="BR33" s="9" t="s">
        <v>59</v>
      </c>
      <c r="BS33" s="9" t="s">
        <v>59</v>
      </c>
      <c r="BT33" s="9" t="s">
        <v>59</v>
      </c>
      <c r="BU33" s="9" t="s">
        <v>59</v>
      </c>
      <c r="BV33" s="9" t="s">
        <v>59</v>
      </c>
      <c r="BW33" s="9" t="s">
        <v>59</v>
      </c>
      <c r="BX33" s="9" t="s">
        <v>28</v>
      </c>
      <c r="BY33" s="9" t="s">
        <v>28</v>
      </c>
      <c r="BZ33" s="9" t="s">
        <v>28</v>
      </c>
      <c r="CA33" s="9" t="s">
        <v>28</v>
      </c>
      <c r="CB33" s="9" t="s">
        <v>28</v>
      </c>
      <c r="CC33" s="9" t="s">
        <v>28</v>
      </c>
      <c r="CD33" s="9" t="s">
        <v>28</v>
      </c>
      <c r="CE33" s="9" t="s">
        <v>28</v>
      </c>
      <c r="CF33" s="9" t="s">
        <v>28</v>
      </c>
      <c r="CG33" s="9" t="s">
        <v>28</v>
      </c>
      <c r="CH33" s="9" t="s">
        <v>28</v>
      </c>
      <c r="CI33" s="9" t="s">
        <v>28</v>
      </c>
      <c r="CJ33" s="9" t="s">
        <v>28</v>
      </c>
      <c r="CK33" s="9" t="s">
        <v>28</v>
      </c>
      <c r="CL33" s="9" t="s">
        <v>59</v>
      </c>
      <c r="CM33" s="9" t="s">
        <v>59</v>
      </c>
      <c r="CN33" s="9" t="s">
        <v>28</v>
      </c>
      <c r="CO33" s="9" t="s">
        <v>59</v>
      </c>
      <c r="CP33" s="9" t="s">
        <v>59</v>
      </c>
      <c r="CQ33" s="9" t="s">
        <v>59</v>
      </c>
      <c r="CR33" s="9" t="s">
        <v>59</v>
      </c>
      <c r="CS33" s="9" t="s">
        <v>59</v>
      </c>
      <c r="CT33" s="9" t="s">
        <v>59</v>
      </c>
      <c r="CU33" s="9" t="s">
        <v>59</v>
      </c>
      <c r="CV33" s="9" t="s">
        <v>59</v>
      </c>
      <c r="CW33" s="9" t="s">
        <v>59</v>
      </c>
      <c r="CX33" s="9" t="s">
        <v>59</v>
      </c>
      <c r="CY33" s="9" t="s">
        <v>59</v>
      </c>
      <c r="CZ33" s="9" t="s">
        <v>59</v>
      </c>
      <c r="DA33" s="9" t="s">
        <v>59</v>
      </c>
      <c r="DB33" s="9" t="s">
        <v>59</v>
      </c>
      <c r="DC33" s="9" t="s">
        <v>59</v>
      </c>
      <c r="DD33" s="9" t="s">
        <v>59</v>
      </c>
      <c r="DE33" s="9" t="s">
        <v>59</v>
      </c>
      <c r="DF33" s="9" t="s">
        <v>59</v>
      </c>
      <c r="DG33" s="9" t="s">
        <v>59</v>
      </c>
      <c r="DH33" s="9" t="s">
        <v>59</v>
      </c>
      <c r="DI33" s="9" t="s">
        <v>59</v>
      </c>
      <c r="DJ33" s="9" t="s">
        <v>59</v>
      </c>
      <c r="DK33" s="9" t="s">
        <v>59</v>
      </c>
      <c r="DL33" s="9" t="s">
        <v>59</v>
      </c>
      <c r="DM33" s="9" t="s">
        <v>59</v>
      </c>
      <c r="DN33" s="9" t="s">
        <v>59</v>
      </c>
      <c r="DO33" s="9" t="s">
        <v>59</v>
      </c>
      <c r="DP33" s="9" t="s">
        <v>59</v>
      </c>
      <c r="DQ33" s="9" t="s">
        <v>59</v>
      </c>
      <c r="DR33" s="9" t="s">
        <v>59</v>
      </c>
      <c r="DS33" s="9" t="s">
        <v>59</v>
      </c>
      <c r="DT33" s="9" t="s">
        <v>28</v>
      </c>
      <c r="DU33" s="9" t="s">
        <v>28</v>
      </c>
      <c r="DV33" s="9" t="s">
        <v>28</v>
      </c>
      <c r="DW33" s="9" t="s">
        <v>28</v>
      </c>
      <c r="DX33" s="9" t="s">
        <v>28</v>
      </c>
      <c r="DY33" s="9" t="s">
        <v>28</v>
      </c>
      <c r="DZ33" s="9" t="s">
        <v>28</v>
      </c>
      <c r="EA33" s="9" t="s">
        <v>28</v>
      </c>
      <c r="EB33" s="9" t="s">
        <v>28</v>
      </c>
      <c r="EC33" s="9" t="s">
        <v>28</v>
      </c>
      <c r="ED33" s="9" t="s">
        <v>28</v>
      </c>
      <c r="EE33" s="9" t="s">
        <v>28</v>
      </c>
      <c r="EF33" s="9" t="s">
        <v>28</v>
      </c>
      <c r="EG33" s="9" t="s">
        <v>28</v>
      </c>
      <c r="EH33" s="9" t="s">
        <v>28</v>
      </c>
      <c r="EI33" s="9" t="s">
        <v>28</v>
      </c>
      <c r="EJ33" s="9" t="s">
        <v>28</v>
      </c>
      <c r="EK33" s="9" t="s">
        <v>59</v>
      </c>
      <c r="EL33" s="9" t="s">
        <v>28</v>
      </c>
      <c r="EM33" s="9" t="s">
        <v>59</v>
      </c>
      <c r="EN33" s="9" t="s">
        <v>59</v>
      </c>
      <c r="EO33" s="9" t="s">
        <v>59</v>
      </c>
      <c r="EP33" s="9" t="s">
        <v>59</v>
      </c>
      <c r="EQ33" s="9" t="s">
        <v>59</v>
      </c>
      <c r="ER33" s="9" t="s">
        <v>59</v>
      </c>
      <c r="ES33" s="9" t="s">
        <v>59</v>
      </c>
      <c r="ET33" s="9" t="s">
        <v>59</v>
      </c>
      <c r="EU33" s="9" t="s">
        <v>59</v>
      </c>
      <c r="EV33" s="9" t="s">
        <v>59</v>
      </c>
      <c r="EW33" s="9" t="s">
        <v>59</v>
      </c>
      <c r="EX33" s="9" t="s">
        <v>59</v>
      </c>
      <c r="EY33" s="9" t="s">
        <v>59</v>
      </c>
      <c r="EZ33" s="9" t="s">
        <v>59</v>
      </c>
      <c r="FA33" s="9" t="s">
        <v>59</v>
      </c>
      <c r="FB33" s="9" t="s">
        <v>59</v>
      </c>
      <c r="FC33" s="9" t="s">
        <v>59</v>
      </c>
      <c r="FD33" s="9" t="s">
        <v>59</v>
      </c>
      <c r="FE33" s="9" t="s">
        <v>59</v>
      </c>
      <c r="FF33" s="9" t="s">
        <v>28</v>
      </c>
    </row>
    <row r="34" spans="1:162" x14ac:dyDescent="0.2">
      <c r="A34" s="3" t="s">
        <v>47</v>
      </c>
      <c r="B34" s="9" t="s">
        <v>28</v>
      </c>
      <c r="C34" s="9" t="s">
        <v>28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59</v>
      </c>
      <c r="L34" s="9" t="s">
        <v>59</v>
      </c>
      <c r="M34" s="9" t="s">
        <v>59</v>
      </c>
      <c r="N34" s="9" t="s">
        <v>59</v>
      </c>
      <c r="O34" s="9" t="s">
        <v>59</v>
      </c>
      <c r="P34" s="9" t="s">
        <v>59</v>
      </c>
      <c r="Q34" s="9" t="s">
        <v>59</v>
      </c>
      <c r="R34" s="9" t="s">
        <v>59</v>
      </c>
      <c r="S34" s="9" t="s">
        <v>59</v>
      </c>
      <c r="T34" s="9" t="s">
        <v>59</v>
      </c>
      <c r="U34" s="9" t="s">
        <v>59</v>
      </c>
      <c r="V34" s="9" t="s">
        <v>59</v>
      </c>
      <c r="W34" s="9" t="s">
        <v>59</v>
      </c>
      <c r="X34" s="9" t="s">
        <v>59</v>
      </c>
      <c r="Y34" s="9" t="s">
        <v>59</v>
      </c>
      <c r="Z34" s="9" t="s">
        <v>59</v>
      </c>
      <c r="AA34" s="9" t="s">
        <v>59</v>
      </c>
      <c r="AB34" s="9" t="s">
        <v>59</v>
      </c>
      <c r="AC34" s="9" t="s">
        <v>59</v>
      </c>
      <c r="AD34" s="9" t="s">
        <v>59</v>
      </c>
      <c r="AE34" s="9" t="s">
        <v>59</v>
      </c>
      <c r="AF34" s="9" t="s">
        <v>59</v>
      </c>
      <c r="AG34" s="9" t="s">
        <v>28</v>
      </c>
      <c r="AH34" s="9" t="s">
        <v>28</v>
      </c>
      <c r="AI34" s="9" t="s">
        <v>28</v>
      </c>
      <c r="AJ34" s="9" t="s">
        <v>28</v>
      </c>
      <c r="AK34" s="9" t="s">
        <v>28</v>
      </c>
      <c r="AL34" s="9" t="s">
        <v>28</v>
      </c>
      <c r="AM34" s="9" t="s">
        <v>28</v>
      </c>
      <c r="AN34" s="9" t="s">
        <v>28</v>
      </c>
      <c r="AO34" s="9" t="s">
        <v>28</v>
      </c>
      <c r="AP34" s="9" t="s">
        <v>28</v>
      </c>
      <c r="AQ34" s="9" t="s">
        <v>28</v>
      </c>
      <c r="AR34" s="9" t="s">
        <v>28</v>
      </c>
      <c r="AS34" s="9" t="s">
        <v>28</v>
      </c>
      <c r="AT34" s="9" t="s">
        <v>28</v>
      </c>
      <c r="AU34" s="9" t="s">
        <v>28</v>
      </c>
      <c r="AV34" s="9" t="s">
        <v>28</v>
      </c>
      <c r="AW34" s="9" t="s">
        <v>28</v>
      </c>
      <c r="AX34" s="9" t="s">
        <v>28</v>
      </c>
      <c r="AY34" s="9" t="s">
        <v>28</v>
      </c>
      <c r="AZ34" s="9" t="s">
        <v>28</v>
      </c>
      <c r="BA34" s="9" t="s">
        <v>59</v>
      </c>
      <c r="BB34" s="9" t="s">
        <v>28</v>
      </c>
      <c r="BC34" s="9" t="s">
        <v>28</v>
      </c>
      <c r="BD34" s="9" t="s">
        <v>59</v>
      </c>
      <c r="BE34" s="9" t="s">
        <v>59</v>
      </c>
      <c r="BF34" s="9" t="s">
        <v>59</v>
      </c>
      <c r="BG34" s="9" t="s">
        <v>59</v>
      </c>
      <c r="BH34" s="9" t="s">
        <v>59</v>
      </c>
      <c r="BI34" s="9" t="s">
        <v>59</v>
      </c>
      <c r="BJ34" s="9" t="s">
        <v>59</v>
      </c>
      <c r="BK34" s="9" t="s">
        <v>28</v>
      </c>
      <c r="BL34" s="9" t="s">
        <v>28</v>
      </c>
      <c r="BM34" s="9" t="s">
        <v>28</v>
      </c>
      <c r="BN34" s="9" t="s">
        <v>28</v>
      </c>
      <c r="BO34" s="9" t="s">
        <v>28</v>
      </c>
      <c r="BP34" s="9" t="s">
        <v>28</v>
      </c>
      <c r="BQ34" s="9" t="s">
        <v>59</v>
      </c>
      <c r="BR34" s="9" t="s">
        <v>59</v>
      </c>
      <c r="BS34" s="9" t="s">
        <v>59</v>
      </c>
      <c r="BT34" s="9" t="s">
        <v>59</v>
      </c>
      <c r="BU34" s="9" t="s">
        <v>59</v>
      </c>
      <c r="BV34" s="9" t="s">
        <v>59</v>
      </c>
      <c r="BW34" s="9" t="s">
        <v>59</v>
      </c>
      <c r="BX34" s="9" t="s">
        <v>28</v>
      </c>
      <c r="BY34" s="9" t="s">
        <v>28</v>
      </c>
      <c r="BZ34" s="9" t="s">
        <v>28</v>
      </c>
      <c r="CA34" s="9" t="s">
        <v>28</v>
      </c>
      <c r="CB34" s="9" t="s">
        <v>28</v>
      </c>
      <c r="CC34" s="9" t="s">
        <v>28</v>
      </c>
      <c r="CD34" s="9" t="s">
        <v>28</v>
      </c>
      <c r="CE34" s="9" t="s">
        <v>28</v>
      </c>
      <c r="CF34" s="9" t="s">
        <v>28</v>
      </c>
      <c r="CG34" s="9" t="s">
        <v>28</v>
      </c>
      <c r="CH34" s="9" t="s">
        <v>28</v>
      </c>
      <c r="CI34" s="9" t="s">
        <v>28</v>
      </c>
      <c r="CJ34" s="9" t="s">
        <v>28</v>
      </c>
      <c r="CK34" s="9" t="s">
        <v>28</v>
      </c>
      <c r="CL34" s="9" t="s">
        <v>59</v>
      </c>
      <c r="CM34" s="9" t="s">
        <v>59</v>
      </c>
      <c r="CN34" s="9" t="s">
        <v>28</v>
      </c>
      <c r="CO34" s="9" t="s">
        <v>59</v>
      </c>
      <c r="CP34" s="9" t="s">
        <v>59</v>
      </c>
      <c r="CQ34" s="9" t="s">
        <v>28</v>
      </c>
      <c r="CR34" s="9" t="s">
        <v>28</v>
      </c>
      <c r="CS34" s="9" t="s">
        <v>28</v>
      </c>
      <c r="CT34" s="9" t="s">
        <v>28</v>
      </c>
      <c r="CU34" s="9" t="s">
        <v>28</v>
      </c>
      <c r="CV34" s="9" t="s">
        <v>28</v>
      </c>
      <c r="CW34" s="9" t="s">
        <v>28</v>
      </c>
      <c r="CX34" s="9" t="s">
        <v>28</v>
      </c>
      <c r="CY34" s="9" t="s">
        <v>28</v>
      </c>
      <c r="CZ34" s="9" t="s">
        <v>59</v>
      </c>
      <c r="DA34" s="9" t="s">
        <v>59</v>
      </c>
      <c r="DB34" s="9" t="s">
        <v>28</v>
      </c>
      <c r="DC34" s="9" t="s">
        <v>28</v>
      </c>
      <c r="DD34" s="9" t="s">
        <v>28</v>
      </c>
      <c r="DE34" s="9" t="s">
        <v>59</v>
      </c>
      <c r="DF34" s="9" t="s">
        <v>59</v>
      </c>
      <c r="DG34" s="9" t="s">
        <v>59</v>
      </c>
      <c r="DH34" s="9" t="s">
        <v>59</v>
      </c>
      <c r="DI34" s="9" t="s">
        <v>59</v>
      </c>
      <c r="DJ34" s="9" t="s">
        <v>59</v>
      </c>
      <c r="DK34" s="9" t="s">
        <v>59</v>
      </c>
      <c r="DL34" s="9" t="s">
        <v>59</v>
      </c>
      <c r="DM34" s="9" t="s">
        <v>59</v>
      </c>
      <c r="DN34" s="9" t="s">
        <v>59</v>
      </c>
      <c r="DO34" s="9" t="s">
        <v>28</v>
      </c>
      <c r="DP34" s="9" t="s">
        <v>28</v>
      </c>
      <c r="DQ34" s="9" t="s">
        <v>28</v>
      </c>
      <c r="DR34" s="9" t="s">
        <v>28</v>
      </c>
      <c r="DS34" s="9" t="s">
        <v>59</v>
      </c>
      <c r="DT34" s="9" t="s">
        <v>28</v>
      </c>
      <c r="DU34" s="9" t="s">
        <v>28</v>
      </c>
      <c r="DV34" s="9" t="s">
        <v>28</v>
      </c>
      <c r="DW34" s="9" t="s">
        <v>28</v>
      </c>
      <c r="DX34" s="9" t="s">
        <v>28</v>
      </c>
      <c r="DY34" s="9" t="s">
        <v>28</v>
      </c>
      <c r="DZ34" s="9" t="s">
        <v>28</v>
      </c>
      <c r="EA34" s="9" t="s">
        <v>28</v>
      </c>
      <c r="EB34" s="9" t="s">
        <v>28</v>
      </c>
      <c r="EC34" s="9" t="s">
        <v>28</v>
      </c>
      <c r="ED34" s="9" t="s">
        <v>28</v>
      </c>
      <c r="EE34" s="9" t="s">
        <v>28</v>
      </c>
      <c r="EF34" s="9" t="s">
        <v>28</v>
      </c>
      <c r="EG34" s="9" t="s">
        <v>28</v>
      </c>
      <c r="EH34" s="9" t="s">
        <v>28</v>
      </c>
      <c r="EI34" s="9" t="s">
        <v>28</v>
      </c>
      <c r="EJ34" s="9" t="s">
        <v>28</v>
      </c>
      <c r="EK34" s="9" t="s">
        <v>59</v>
      </c>
      <c r="EL34" s="9" t="s">
        <v>28</v>
      </c>
      <c r="EM34" s="9" t="s">
        <v>59</v>
      </c>
      <c r="EN34" s="9" t="s">
        <v>59</v>
      </c>
      <c r="EO34" s="9" t="s">
        <v>59</v>
      </c>
      <c r="EP34" s="9" t="s">
        <v>59</v>
      </c>
      <c r="EQ34" s="9" t="s">
        <v>59</v>
      </c>
      <c r="ER34" s="9" t="s">
        <v>59</v>
      </c>
      <c r="ES34" s="9" t="s">
        <v>59</v>
      </c>
      <c r="ET34" s="9" t="s">
        <v>59</v>
      </c>
      <c r="EU34" s="9" t="s">
        <v>59</v>
      </c>
      <c r="EV34" s="9" t="s">
        <v>28</v>
      </c>
      <c r="EW34" s="9" t="s">
        <v>28</v>
      </c>
      <c r="EX34" s="9" t="s">
        <v>28</v>
      </c>
      <c r="EY34" s="9" t="s">
        <v>59</v>
      </c>
      <c r="EZ34" s="9" t="s">
        <v>59</v>
      </c>
      <c r="FA34" s="9" t="s">
        <v>59</v>
      </c>
      <c r="FB34" s="9" t="s">
        <v>28</v>
      </c>
      <c r="FC34" s="9" t="s">
        <v>28</v>
      </c>
      <c r="FD34" s="9" t="s">
        <v>59</v>
      </c>
      <c r="FE34" s="9" t="s">
        <v>59</v>
      </c>
      <c r="FF34" s="9" t="s">
        <v>59</v>
      </c>
    </row>
    <row r="37" spans="1:162" x14ac:dyDescent="0.2">
      <c r="A37" s="5" t="s">
        <v>126</v>
      </c>
      <c r="C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9" spans="1:162" x14ac:dyDescent="0.2">
      <c r="AE39" s="10"/>
    </row>
  </sheetData>
  <sheetProtection formatCells="0" formatColumns="0" formatRows="0" insertColumns="0" insertRows="0" insertHyperlinks="0" deleteColumns="0" deleteRows="0"/>
  <mergeCells count="3">
    <mergeCell ref="A1:FF1"/>
    <mergeCell ref="A2:C2"/>
    <mergeCell ref="A3:M3"/>
  </mergeCells>
  <hyperlinks>
    <hyperlink ref="O5" r:id="rId1" xr:uid="{00000000-0004-0000-0200-000000000000}"/>
    <hyperlink ref="P5" r:id="rId2" xr:uid="{00000000-0004-0000-0200-000001000000}"/>
    <hyperlink ref="Q5" r:id="rId3" xr:uid="{00000000-0004-0000-0200-000002000000}"/>
    <hyperlink ref="R5" r:id="rId4" xr:uid="{00000000-0004-0000-0200-000003000000}"/>
    <hyperlink ref="S5" r:id="rId5" xr:uid="{00000000-0004-0000-0200-000004000000}"/>
    <hyperlink ref="T5" r:id="rId6" xr:uid="{00000000-0004-0000-0200-000005000000}"/>
    <hyperlink ref="U5" r:id="rId7" xr:uid="{00000000-0004-0000-0200-000006000000}"/>
    <hyperlink ref="BQ5" r:id="rId8" xr:uid="{00000000-0004-0000-0200-000007000000}"/>
    <hyperlink ref="BR5" r:id="rId9" xr:uid="{00000000-0004-0000-0200-000008000000}"/>
    <hyperlink ref="BS5" r:id="rId10" xr:uid="{00000000-0004-0000-0200-000009000000}"/>
    <hyperlink ref="BT5" r:id="rId11" xr:uid="{00000000-0004-0000-0200-00000A000000}"/>
    <hyperlink ref="BU5" r:id="rId12" xr:uid="{00000000-0004-0000-0200-00000B000000}"/>
    <hyperlink ref="BV5" r:id="rId13" xr:uid="{00000000-0004-0000-0200-00000C000000}"/>
    <hyperlink ref="BW5" r:id="rId14" xr:uid="{00000000-0004-0000-0200-00000D000000}"/>
    <hyperlink ref="A37" r:id="rId15" display="© Commonwealth of Australia 2011" xr:uid="{00000000-0004-0000-0200-00000E000000}"/>
    <hyperlink ref="AM5" r:id="rId16" xr:uid="{00000000-0004-0000-0200-00000F000000}"/>
    <hyperlink ref="AN5" r:id="rId17" xr:uid="{00000000-0004-0000-0200-000010000000}"/>
    <hyperlink ref="BZ5" r:id="rId18" xr:uid="{00000000-0004-0000-0200-000011000000}"/>
    <hyperlink ref="AZ5" r:id="rId19" xr:uid="{00000000-0004-0000-0200-000012000000}"/>
    <hyperlink ref="EH5" r:id="rId20" display="Migration Australia 2016-17- State and Territoty Composition of Country of Birth " xr:uid="{00000000-0004-0000-0200-000013000000}"/>
    <hyperlink ref="EG5" r:id="rId21" xr:uid="{00000000-0004-0000-0200-000014000000}"/>
    <hyperlink ref="EF5" r:id="rId22" xr:uid="{00000000-0004-0000-0200-000015000000}"/>
    <hyperlink ref="E5" r:id="rId23" xr:uid="{00000000-0004-0000-0200-000016000000}"/>
    <hyperlink ref="F5" r:id="rId24" xr:uid="{00000000-0004-0000-0200-000017000000}"/>
    <hyperlink ref="G5" r:id="rId25" xr:uid="{00000000-0004-0000-0200-000018000000}"/>
    <hyperlink ref="H5" r:id="rId26" xr:uid="{00000000-0004-0000-0200-000019000000}"/>
    <hyperlink ref="I5" r:id="rId27" xr:uid="{00000000-0004-0000-0200-00001A000000}"/>
    <hyperlink ref="J5" r:id="rId28" xr:uid="{00000000-0004-0000-0200-00001B000000}"/>
    <hyperlink ref="K5" r:id="rId29" xr:uid="{00000000-0004-0000-0200-00001C000000}"/>
    <hyperlink ref="L5" r:id="rId30" xr:uid="{00000000-0004-0000-0200-00001D000000}"/>
    <hyperlink ref="M5" r:id="rId31" xr:uid="{00000000-0004-0000-0200-00001E000000}"/>
    <hyperlink ref="BC5" r:id="rId32" xr:uid="{00000000-0004-0000-0200-00001F000000}"/>
    <hyperlink ref="BB5" r:id="rId33" xr:uid="{00000000-0004-0000-0200-000020000000}"/>
    <hyperlink ref="DW5" r:id="rId34" xr:uid="{00000000-0004-0000-0200-000021000000}"/>
    <hyperlink ref="CR5" r:id="rId35" xr:uid="{00000000-0004-0000-0200-000022000000}"/>
    <hyperlink ref="CS5" r:id="rId36" xr:uid="{00000000-0004-0000-0200-000023000000}"/>
    <hyperlink ref="BY5" r:id="rId37" xr:uid="{00000000-0004-0000-0200-000024000000}"/>
    <hyperlink ref="N5" r:id="rId38" xr:uid="{00000000-0004-0000-0200-000025000000}"/>
    <hyperlink ref="CQ5" r:id="rId39" xr:uid="{00000000-0004-0000-0200-000026000000}"/>
    <hyperlink ref="DV5" r:id="rId40" xr:uid="{00000000-0004-0000-0200-000027000000}"/>
    <hyperlink ref="V5" r:id="rId41" display="Insights from the Australian Census and Temporary Entrants Integrated Dataset 2016 Datacube - Australia" xr:uid="{00000000-0004-0000-0200-000028000000}"/>
    <hyperlink ref="W5" r:id="rId42" display="Insights from the Australian Census and Temporary Entrants Integrated Dataset 2016 Datacube - Australian Capital Territory" xr:uid="{00000000-0004-0000-0200-000029000000}"/>
    <hyperlink ref="X5" r:id="rId43" display="Insights from the Australian Census and Temporary Entrants Integrated Dataset 2016 Datacube - New South Wales" xr:uid="{00000000-0004-0000-0200-00002A000000}"/>
    <hyperlink ref="Y5" r:id="rId44" display="Insights from the Australian Census and Temporary Entrants Integrated Dataset 2016 Datacube - Northern Territory" xr:uid="{00000000-0004-0000-0200-00002B000000}"/>
    <hyperlink ref="Z5" r:id="rId45" display="Insights from the Australian Census and Temporary Entrants Integrated Dataset 2016 Datacube - Queensland " xr:uid="{00000000-0004-0000-0200-00002C000000}"/>
    <hyperlink ref="AA5" r:id="rId46" display="Insights from the Australian Census and Temporary Entrants Integrated Dataset 2016 Datacube - South Australia" xr:uid="{00000000-0004-0000-0200-00002D000000}"/>
    <hyperlink ref="AB5" r:id="rId47" display="Insights from the Australian Census and Temporary Entrants Integrated Dataset 2016 Datacube - Tasmania " xr:uid="{00000000-0004-0000-0200-00002E000000}"/>
    <hyperlink ref="AC5" r:id="rId48" display="Insights from the Australian Census and Temporary Entrants Integrated Dataset 2016 Datacube - Victoria " xr:uid="{00000000-0004-0000-0200-00002F000000}"/>
    <hyperlink ref="AD5" r:id="rId49" xr:uid="{00000000-0004-0000-0200-000030000000}"/>
    <hyperlink ref="BX5" r:id="rId50" xr:uid="{0563485E-8ADC-4C9C-840C-CD8F3C556E4A}"/>
    <hyperlink ref="DU5" r:id="rId51" display="Marriages and Divorces 2018" xr:uid="{4F0A5216-9B5C-4FEA-B7F2-9F8DE74A6B66}"/>
  </hyperlinks>
  <pageMargins left="0.78740157480314965" right="0.78740157480314965" top="1.0236220472440944" bottom="1.0236220472440944" header="0.78740157480314965" footer="0.78740157480314965"/>
  <pageSetup paperSize="9" scale="51" fitToWidth="0" pageOrder="overThenDown" orientation="landscape" horizontalDpi="300" verticalDpi="300" r:id="rId52"/>
  <headerFooter alignWithMargins="0">
    <oddHeader>&amp;C&amp;A</oddHeader>
    <oddFooter>&amp;CPage &amp;P</oddFooter>
  </headerFooter>
  <ignoredErrors>
    <ignoredError sqref="CB5" formula="1"/>
  </ignoredErrors>
  <drawing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FI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/>
    </sheetView>
  </sheetViews>
  <sheetFormatPr defaultColWidth="11.5703125" defaultRowHeight="12.75" x14ac:dyDescent="0.2"/>
  <cols>
    <col min="1" max="1" width="38.85546875" customWidth="1"/>
    <col min="2" max="3" width="12.28515625" style="8" customWidth="1"/>
    <col min="4" max="5" width="11.5703125" style="8"/>
    <col min="6" max="6" width="12.7109375" style="8" customWidth="1"/>
    <col min="7" max="7" width="12.28515625" style="8" customWidth="1"/>
    <col min="8" max="9" width="11.5703125" style="8"/>
    <col min="10" max="10" width="12.7109375" style="8" customWidth="1"/>
    <col min="11" max="11" width="11.5703125" style="8"/>
    <col min="12" max="12" width="12.28515625" style="8" customWidth="1"/>
    <col min="13" max="13" width="11.5703125" style="8"/>
    <col min="14" max="15" width="12.7109375" style="8" customWidth="1"/>
    <col min="16" max="18" width="11.5703125" style="8"/>
    <col min="19" max="19" width="10.7109375" style="8" customWidth="1"/>
    <col min="20" max="37" width="11.5703125" style="8"/>
    <col min="38" max="41" width="12.28515625" style="8" customWidth="1"/>
    <col min="42" max="43" width="11.5703125" style="8"/>
    <col min="44" max="44" width="12.7109375" style="8" customWidth="1"/>
    <col min="45" max="45" width="11.5703125" style="8"/>
    <col min="46" max="46" width="10.7109375" style="8" customWidth="1"/>
    <col min="47" max="48" width="11.5703125" style="8"/>
    <col min="49" max="49" width="12.7109375" style="8" customWidth="1"/>
    <col min="50" max="50" width="11.5703125" style="8"/>
    <col min="51" max="51" width="12.140625" style="8" customWidth="1"/>
    <col min="52" max="52" width="10.7109375" style="8" customWidth="1"/>
    <col min="53" max="55" width="11.5703125" style="8"/>
    <col min="56" max="56" width="10.7109375" style="8" customWidth="1"/>
    <col min="57" max="57" width="11.5703125" style="8"/>
    <col min="58" max="58" width="12.28515625" style="8" customWidth="1"/>
    <col min="59" max="59" width="11.5703125" style="8"/>
    <col min="60" max="60" width="12.7109375" style="8" customWidth="1"/>
    <col min="61" max="65" width="11.5703125" style="8"/>
    <col min="66" max="66" width="10.7109375" style="8" customWidth="1"/>
    <col min="67" max="92" width="11.5703125" style="8"/>
    <col min="93" max="93" width="12.5703125" style="8" customWidth="1"/>
    <col min="94" max="98" width="11.5703125" style="8"/>
    <col min="99" max="99" width="12.42578125" style="8" customWidth="1"/>
    <col min="100" max="114" width="11.5703125" style="8"/>
    <col min="115" max="115" width="11.5703125" style="8" customWidth="1"/>
    <col min="116" max="116" width="12.42578125" style="8" customWidth="1"/>
    <col min="117" max="117" width="11.5703125" style="8"/>
    <col min="118" max="118" width="14.5703125" style="8" customWidth="1"/>
    <col min="119" max="120" width="11.5703125" style="8"/>
    <col min="121" max="121" width="13.42578125" style="8" customWidth="1"/>
    <col min="122" max="126" width="11.5703125" style="8"/>
    <col min="127" max="127" width="12.28515625" style="8" customWidth="1"/>
    <col min="128" max="129" width="11.5703125" style="8"/>
    <col min="130" max="130" width="12.7109375" style="8" customWidth="1"/>
    <col min="131" max="132" width="11.5703125" style="8"/>
    <col min="133" max="133" width="16.5703125" style="8" customWidth="1"/>
    <col min="134" max="134" width="15.140625" style="8" customWidth="1"/>
    <col min="135" max="135" width="14.140625" style="8" customWidth="1"/>
    <col min="136" max="136" width="12.5703125" style="8" customWidth="1"/>
    <col min="137" max="137" width="11.5703125" style="8"/>
    <col min="138" max="138" width="12.28515625" style="8" customWidth="1"/>
    <col min="139" max="146" width="11.5703125" style="8"/>
    <col min="147" max="148" width="12" style="8" customWidth="1"/>
    <col min="149" max="151" width="11.5703125" style="8"/>
  </cols>
  <sheetData>
    <row r="1" spans="1:165" s="32" customFormat="1" ht="68.099999999999994" customHeight="1" x14ac:dyDescent="0.2">
      <c r="A1" s="30" t="s">
        <v>94</v>
      </c>
      <c r="B1" s="35"/>
      <c r="C1" s="35"/>
      <c r="D1" s="40"/>
      <c r="E1" s="33"/>
      <c r="F1" s="38"/>
      <c r="G1" s="34"/>
      <c r="H1" s="33"/>
      <c r="I1" s="30"/>
      <c r="J1" s="34"/>
      <c r="K1" s="39"/>
      <c r="L1" s="34"/>
      <c r="M1" s="30"/>
      <c r="N1" s="31"/>
      <c r="O1" s="31"/>
      <c r="P1" s="31"/>
      <c r="Q1" s="31"/>
      <c r="R1" s="31"/>
      <c r="S1" s="34"/>
      <c r="T1" s="31"/>
      <c r="U1" s="31"/>
      <c r="V1" s="31"/>
      <c r="W1" s="31"/>
      <c r="X1" s="31"/>
      <c r="Y1" s="31"/>
      <c r="Z1" s="31"/>
      <c r="AA1" s="31"/>
      <c r="AB1" s="31"/>
      <c r="AC1" s="34"/>
      <c r="AD1" s="34"/>
      <c r="AE1" s="34"/>
      <c r="AF1" s="34"/>
      <c r="AG1" s="34"/>
      <c r="AH1" s="34"/>
      <c r="AI1" s="34"/>
      <c r="AJ1" s="34"/>
      <c r="AK1" s="34"/>
      <c r="AL1" s="31"/>
      <c r="AM1" s="31"/>
      <c r="AN1" s="31"/>
      <c r="AO1" s="31"/>
      <c r="AP1" s="31"/>
      <c r="AQ1" s="31"/>
      <c r="AR1" s="31"/>
      <c r="AS1" s="31"/>
      <c r="AT1" s="34"/>
      <c r="AU1" s="31"/>
      <c r="AV1" s="31"/>
      <c r="AW1" s="31"/>
      <c r="AX1" s="31"/>
      <c r="AY1" s="31"/>
      <c r="AZ1" s="34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</row>
    <row r="2" spans="1:165" ht="22.7" customHeight="1" x14ac:dyDescent="0.25">
      <c r="A2" s="44" t="s">
        <v>124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1"/>
      <c r="BC2" s="1"/>
      <c r="BE2" s="1"/>
      <c r="BL2" s="1"/>
      <c r="BO2" s="1"/>
      <c r="BP2" s="1"/>
      <c r="BQ2" s="1"/>
      <c r="BR2" s="1"/>
      <c r="BS2" s="1"/>
      <c r="BT2" s="1"/>
      <c r="BU2" s="1"/>
      <c r="BV2" s="1"/>
      <c r="BW2" s="1"/>
      <c r="CI2" s="1"/>
      <c r="CJ2" s="1"/>
    </row>
    <row r="3" spans="1:165" x14ac:dyDescent="0.2">
      <c r="A3" s="21" t="s">
        <v>139</v>
      </c>
      <c r="AR3" s="21"/>
      <c r="AW3" s="21"/>
      <c r="BB3" s="21"/>
      <c r="BC3" s="21"/>
      <c r="BE3" s="21"/>
      <c r="BF3" s="21"/>
      <c r="BG3" s="21"/>
      <c r="BH3" s="21"/>
      <c r="BI3" s="21"/>
      <c r="BJ3" s="21"/>
      <c r="BK3" s="21"/>
      <c r="BL3" s="21"/>
      <c r="BM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CG3" s="21"/>
      <c r="CH3" s="21"/>
      <c r="CI3" s="21"/>
      <c r="CJ3" s="21"/>
      <c r="CO3" s="7"/>
    </row>
    <row r="4" spans="1:165" ht="24.2" customHeight="1" x14ac:dyDescent="0.2">
      <c r="A4" s="4" t="s">
        <v>48</v>
      </c>
      <c r="AC4" s="9"/>
      <c r="AD4" s="9"/>
      <c r="AE4" s="9"/>
      <c r="AF4" s="9"/>
      <c r="AG4" s="9"/>
      <c r="AH4" s="9"/>
      <c r="AI4" s="9"/>
      <c r="AJ4" s="9"/>
      <c r="AK4" s="9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</row>
    <row r="5" spans="1:165" s="13" customFormat="1" ht="106.5" customHeight="1" x14ac:dyDescent="0.2">
      <c r="A5" s="6"/>
      <c r="B5" s="11" t="str">
        <f>HYPERLINK("https://www.abs.gov.au/statistics/people/population/births-australia/2019/33010DO006_2019.xlsx","Births 2019")</f>
        <v>Births 2019</v>
      </c>
      <c r="C5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D5" s="11" t="s">
        <v>140</v>
      </c>
      <c r="E5" s="27" t="s">
        <v>125</v>
      </c>
      <c r="F5" s="27" t="s">
        <v>141</v>
      </c>
      <c r="G5" s="11" t="str">
        <f>HYPERLINK("http://www.abs.gov.au/ausstats/subscriber.nsf/LookupAttach/3301.0Data+Cubes-11.12.196/$File/33010Do006_2018.xlsx","Births 2018")</f>
        <v>Births 2018</v>
      </c>
      <c r="H5" s="11" t="s">
        <v>127</v>
      </c>
      <c r="I5" s="27" t="s">
        <v>123</v>
      </c>
      <c r="J5" s="27" t="s">
        <v>128</v>
      </c>
      <c r="K5" s="11" t="str">
        <f>HYPERLINK("https://www.abs.gov.au/statistics/people/people-and-communities/migrant-data-matrices/2020/34150ds0098_2017-18_SIH_HES_Migrants.xlsx","Income and Housing 2017–18")</f>
        <v>Income and Housing 2017–18</v>
      </c>
      <c r="L5" s="11" t="str">
        <f>HYPERLINK("http://www.abs.gov.au/ausstats/subscriber.nsf/LookupAttach/3301.0Data+Cubes-11.12.186/$File/33010Do006_2017.xls","Births 2017")</f>
        <v>Births 2017</v>
      </c>
      <c r="M5" s="11" t="s">
        <v>108</v>
      </c>
      <c r="N5" s="27" t="s">
        <v>110</v>
      </c>
      <c r="O5" s="27" t="s">
        <v>120</v>
      </c>
      <c r="P5" s="11" t="s">
        <v>102</v>
      </c>
      <c r="Q5" s="11" t="s">
        <v>103</v>
      </c>
      <c r="R5" s="11" t="s">
        <v>111</v>
      </c>
      <c r="S5" s="11" t="str">
        <f>HYPERLINK("http://www.abs.gov.au/ausstats/subscriber.nsf/LookupAttach/3418.0Data+Cubes-29.11.191/$File/34180DO0001_201617_1.xls","Personal Income of Migrants, Australia, 2016-17")</f>
        <v>Personal Income of Migrants, Australia, 2016-17</v>
      </c>
      <c r="T5" s="11" t="s">
        <v>112</v>
      </c>
      <c r="U5" s="11" t="s">
        <v>113</v>
      </c>
      <c r="V5" s="11" t="s">
        <v>114</v>
      </c>
      <c r="W5" s="11" t="s">
        <v>115</v>
      </c>
      <c r="X5" s="11" t="s">
        <v>116</v>
      </c>
      <c r="Y5" s="11" t="s">
        <v>117</v>
      </c>
      <c r="Z5" s="11" t="s">
        <v>118</v>
      </c>
      <c r="AA5" s="11" t="s">
        <v>119</v>
      </c>
      <c r="AB5" s="11" t="s">
        <v>107</v>
      </c>
      <c r="AC5" s="11" t="s">
        <v>137</v>
      </c>
      <c r="AD5" s="11" t="s">
        <v>136</v>
      </c>
      <c r="AE5" s="11" t="s">
        <v>135</v>
      </c>
      <c r="AF5" s="11" t="s">
        <v>134</v>
      </c>
      <c r="AG5" s="11" t="s">
        <v>133</v>
      </c>
      <c r="AH5" s="11" t="s">
        <v>132</v>
      </c>
      <c r="AI5" s="11" t="s">
        <v>131</v>
      </c>
      <c r="AJ5" s="11" t="s">
        <v>130</v>
      </c>
      <c r="AK5" s="11" t="s">
        <v>129</v>
      </c>
      <c r="AL5" s="11" t="str">
        <f>HYPERLINK("http://www.abs.gov.au/ausstats/subscriber.nsf/LookupAttach/3301.0Data+Cubes-13.12.176/$File/33010Do006_2016.xls","Births 2016")</f>
        <v>Births 2016</v>
      </c>
      <c r="AM5" s="11" t="str">
        <f>HYPERLINK("http://www.abs.gov.au/ausstats/subscriber.nsf/LookupAttach/3415.0Data+Cubes-18.12.1755/$File/34150DS0090_2016_Census_Migrants.xls","Census of Population and Housing 2016")</f>
        <v>Census of Population and Housing 2016</v>
      </c>
      <c r="AN5" s="11" t="s">
        <v>121</v>
      </c>
      <c r="AO5" s="11" t="s">
        <v>122</v>
      </c>
      <c r="AP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AQ5" s="11" t="str">
        <f>HYPERLINK("http://www.abs.gov.au/ausstats/subscriber.nsf/LookupAttach/3302.0Data+Cubes-27.09.171/$File/33020Do001_2016.xls","Deaths 2016")</f>
        <v>Deaths 2016</v>
      </c>
      <c r="AR5" s="11" t="str">
        <f>HYPERLINK("http://www.abs.gov.au/ausstats/Subscriber.nsf/LookupAttach/6227.0Data+Cubes-29.11.161/$File/62270Do001_201605.xls","Education and Work 2016")</f>
        <v>Education and Work 2016</v>
      </c>
      <c r="AS5" s="11" t="str">
        <f>HYPERLINK("http://www.abs.gov.au/ausstats/subscriber.nsf/LookupAttach/3415.0Data+Cubes-18.12.17300/$File/34150DS0091_2016_Marriages and Divorces_Migrants.xls","Marriages and Divorces 2016")</f>
        <v>Marriages and Divorces 2016</v>
      </c>
      <c r="AT5" s="11" t="str">
        <f>HYPERLINK("http://www.abs.gov.au/ausstats/subscriber.nsf/LookupAttach/3418.0Data+Cubes-29.11.192/$File/34180DO0001_201516_1.xls","Personal Income of Migrants, Australia, 2015-16")</f>
        <v>Personal Income of Migrants, Australia, 2015-16</v>
      </c>
      <c r="AU5" s="16" t="str">
        <f>HYPERLINK("http://www.abs.gov.au/ausstats/subscriber.nsf/LookupAttach/3301.0Data+Cubes-08.11.166/$File/33010Do006_2015.xls","Births 2015")</f>
        <v>Births 2015</v>
      </c>
      <c r="AV5" s="11" t="str">
        <f>HYPERLINK("http://www.abs.gov.au/ausstats/subscriber.nsf/LookupAttach/3302.0Data+Cubes-28.09.161/$File/33020Do001_2015.xls","Deaths 2015")</f>
        <v>Deaths 2015</v>
      </c>
      <c r="AW5" s="11" t="str">
        <f>HYPERLINK("http://www.abs.gov.au/ausstats/subscriber.nsf/LookupAttach/3415.0Data+Cubes-28.06.16142/$File/34150DS0088_2015_Education and Work_Migrants.xls","Education and Work 2015")</f>
        <v>Education and Work 2015</v>
      </c>
      <c r="AX5" s="11" t="str">
        <f>HYPERLINK("http://www.abs.gov.au/ausstats/subscriber.nsf/LookupAttach/4235.0Data+Cubes-22.06.164/$File/42350Do004_2015.xls","Qualifications and Work 2015")</f>
        <v>Qualifications and Work 2015</v>
      </c>
      <c r="AY5" s="11" t="str">
        <f>HYPERLINK("http://www.abs.gov.au/ausstats/subscriber.nsf/LookupAttach/3415.0Data+Cubes-19.07.17315/$File/34150DS0089_2014-15_NHS_Migrants.xls","National Health Survey 2014-15")</f>
        <v>National Health Survey 2014-15</v>
      </c>
      <c r="AZ5" s="11" t="str">
        <f>HYPERLINK("http://www.abs.gov.au/ausstats/subscriber.nsf/LookupAttach/3418.0Data+Cubes-29.11.193/$File/34180DO0001_201415_1.xls","Personal Income of Migrants, Australia, 2014-15")</f>
        <v>Personal Income of Migrants, Australia, 2014-15</v>
      </c>
      <c r="BA5" s="16" t="str">
        <f>HYPERLINK("http://www.abs.gov.au/ausstats/subscriber.nsf/LookupAttach/3301.0Data+Cubes-29.10.159/$File/33010Do009_2014.xls","Births 2014")</f>
        <v>Births 2014</v>
      </c>
      <c r="BB5" s="11" t="str">
        <f>HYPERLINK("http://www.abs.gov.au/ausstats/subscriber.nsf/LookupAttach/3302.0Data+Cubes-12.11.159/$File/33020Do009_2014.xls","Deaths 2014")</f>
        <v>Deaths 2014</v>
      </c>
      <c r="BC5" s="11" t="str">
        <f>HYPERLINK("http://www.abs.gov.au/ausstats/subscriber.nsf/LookupAttach/3415.0Data+Cubes-28.06.16303/$File/34150DS0087_2014_Marriages and Divorces_Migrants.xls","Marriages and Divorces 2014")</f>
        <v>Marriages and Divorces 2014</v>
      </c>
      <c r="BD5" s="11" t="str">
        <f>HYPERLINK("http://www.abs.gov.au/ausstats/subscriber.nsf/LookupAttach/3418.0Data+Cubes-27.07.171/$File/34180Do0001_201314_1.xls","Personal Income of Migrants, Australia, 2013-14")</f>
        <v>Personal Income of Migrants, Australia, 2013-14</v>
      </c>
      <c r="BE5" s="28" t="s">
        <v>104</v>
      </c>
      <c r="BF5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BG5" s="11" t="str">
        <f>HYPERLINK("http://www.abs.gov.au/ausstats/subscriber.nsf/LookupAttach/3415.0Data+Cubes-19.08.15112/$File/34150DS0082_2012_Deaths_Migrants.xls","Deaths 2012")</f>
        <v>Deaths 2012</v>
      </c>
      <c r="BH5" s="11" t="str">
        <f>HYPERLINK("http://www.abs.gov.au/ausstats/subscriber.nsf/LookupAttach/3415.0Data+Cubes-19.08.15141/$File/34150DS0086_2013_Education and Work_Migrants.xls","Education and Work 2013")</f>
        <v>Education and Work 2013</v>
      </c>
      <c r="BI5" s="11" t="str">
        <f>HYPERLINK("http://www.abs.gov.au/ausstats/subscriber.nsf/LookupAttach/3415.0Data+Cubes-19.08.15185/$File/41590do012.xls","General Social Survey 2014 Table 12")</f>
        <v>General Social Survey 2014 Table 12</v>
      </c>
      <c r="BJ5" s="11" t="str">
        <f>HYPERLINK("http://www.abs.gov.au/ausstats/subscriber.nsf/LookupAttach/3415.0Data+Cubes-19.08.15301/$File/34150DS0085_2013_Marriages and Divorces_Migrants.xls","Marriages and Divorces 2013")</f>
        <v>Marriages and Divorces 2013</v>
      </c>
      <c r="BK5" s="11" t="str">
        <f>HYPERLINK("http://www.abs.gov.au/ausstats/subscriber.nsf/LookupAttach/3415.0Data+Cubes-19.08.15111/$File/34150DS0083_2013_Deaths_Migrants.xls","Deaths 2013")</f>
        <v>Deaths 2013</v>
      </c>
      <c r="BL5" s="29" t="s">
        <v>105</v>
      </c>
      <c r="BM5" s="11" t="str">
        <f>HYPERLINK("http://www.abs.gov.au/ausstats/subscriber.nsf/LookupAttach/3415.0Data+Cubes-19.08.15302/$File/34150DS0084_2012_Marriages and Divorces_Migrants.xls","Marriages and Divorces 2012")</f>
        <v>Marriages and Divorces 2012</v>
      </c>
      <c r="BN5" s="11" t="str">
        <f>HYPERLINK("http://www.abs.gov.au/ausstats/subscriber.nsf/LookupAttach/3418.0Data+Cubes-27.10.161/$File/34180Do0001_201112_1.xlsx","Personal Income of Migrants, Australia, 2011-12")</f>
        <v>Personal Income of Migrants, Australia, 2011-12</v>
      </c>
      <c r="BO5" s="11" t="s">
        <v>67</v>
      </c>
      <c r="BP5" s="11" t="s">
        <v>68</v>
      </c>
      <c r="BQ5" s="11" t="s">
        <v>69</v>
      </c>
      <c r="BR5" s="11" t="s">
        <v>70</v>
      </c>
      <c r="BS5" s="11" t="s">
        <v>71</v>
      </c>
      <c r="BT5" s="11" t="s">
        <v>72</v>
      </c>
      <c r="BU5" s="11" t="s">
        <v>73</v>
      </c>
      <c r="BV5" s="11" t="s">
        <v>74</v>
      </c>
      <c r="BW5" s="11" t="s">
        <v>75</v>
      </c>
      <c r="BX5" s="16" t="str">
        <f>HYPERLINK("http://www.abs.gov.au/ausstats/subscriber.nsf/LookupAttach/3415.0Data+Cubes-23.07.1340/$File/34150DS0077_2011_Births_Migrants.xls","Births 2011")</f>
        <v>Births 2011</v>
      </c>
      <c r="BY5" s="11" t="str">
        <f>HYPERLINK("http://www.abs.gov.au/ausstats/subscriber.nsf/LookupAttach/3415.0Data+Cubes-23.07.1360/$File/34150ds0076_2011_census_migrants.xls","Census of Population and Housing 2011")</f>
        <v>Census of Population and Housing 2011</v>
      </c>
      <c r="BZ5" s="11" t="s">
        <v>95</v>
      </c>
      <c r="CA5" s="11" t="s">
        <v>96</v>
      </c>
      <c r="CB5" s="11" t="s">
        <v>97</v>
      </c>
      <c r="CC5" s="11" t="s">
        <v>98</v>
      </c>
      <c r="CD5" s="11" t="s">
        <v>99</v>
      </c>
      <c r="CE5" s="11" t="s">
        <v>100</v>
      </c>
      <c r="CF5" s="11" t="s">
        <v>101</v>
      </c>
      <c r="CG5" s="11" t="str">
        <f>HYPERLINK("http://www.abs.gov.au/ausstats/subscriber.nsf/LookupAttach/3415.0Data+Cubes-23.07.13110/$File/34150DS0078_2011_Deaths_Migrants.xls","Deaths 2011")</f>
        <v>Deaths 2011</v>
      </c>
      <c r="CH5" s="11" t="str">
        <f>HYPERLINK("http://www.abs.gov.au/ausstats/subscriber.nsf/LookupAttach/3415.0Data+Cubes-23.07.13300/$File/34150DS0079_2011_Marriages and Divorces_Migrants.xls","Marriages and Divorces 2011")</f>
        <v>Marriages and Divorces 2011</v>
      </c>
      <c r="CI5" s="11" t="str">
        <f>HYPERLINK("http://www.abs.gov.au/ausstats/subscriber.nsf/LookupAttach/3415.0Data+Cubes-26.07.12350/$File/34150DS0068_2011_PNILF_Migrants.xls","Persons Not in the Labour Force 2011")</f>
        <v>Persons Not in the Labour Force 2011</v>
      </c>
      <c r="CJ5" s="11" t="str">
        <f>HYPERLINK("http://www.abs.gov.au/ausstats/subscriber.nsf/LookupAttach/3415.0Data+Cubes-26.07.12390/$File/34150DS0070_2011_UEW_Migrants.xls","Underemployed Workers 2011")</f>
        <v>Underemployed Workers 2011</v>
      </c>
      <c r="CK5" s="11" t="str">
        <f>HYPERLINK("http://www.abs.gov.au/ausstats/subscriber.nsf/LookupAttach/3415.0Data+Cubes-26.07.1290/$File/34150DS0067_2010-11_Crime_Victimisation_migrants.xls","Crime Victimisation 2010-11")</f>
        <v>Crime Victimisation 2010-11</v>
      </c>
      <c r="CL5" s="11" t="str">
        <f>HYPERLINK("http://www.abs.gov.au/ausstats/subscriber.nsf/LookupAttach/3415.0Data+Cubes-26.07.12295/$File/34150DS0073_2010-11_Learning and Work_Migrants.xls","Learning and Work 2010-11")</f>
        <v>Learning and Work 2010-11</v>
      </c>
      <c r="CM5" s="11" t="str">
        <f>HYPERLINK("http://www.abs.gov.au/ausstats/subscriber.nsf/LookupAttach/3418.0Data+Cubes-03.12.151/$File/34180Do0001_201011_1.xls","Personal Income of Migrants, Australia, Experimental, 2010-11")</f>
        <v>Personal Income of Migrants, Australia, Experimental, 2010-11</v>
      </c>
      <c r="CN5" s="16" t="str">
        <f>HYPERLINK("http://www.abs.gov.au/ausstats/subscriber.nsf/LookupAttach/3415.0Data+Cubes-29.11.1140/$File/34150DS0066_2010_Births_Migrants.xls","Births 2010")</f>
        <v>Births 2010</v>
      </c>
      <c r="CO5" s="11" t="str">
        <f>HYPERLINK("http://www.abs.gov.au/ausstats/subscriber.nsf/LookupAttach/3415.0Data+Cubes-26.07.1250/$File/34150DS0074_2010_Causes of Death_Migrants.xls","Causes of Death 2010")</f>
        <v>Causes of Death 2010</v>
      </c>
      <c r="CP5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CQ5" s="11" t="str">
        <f>HYPERLINK("http://www.abs.gov.au/ausstats/subscriber.nsf/LookupAttach/3415.0Data+Cubes-26.07.12110/$File/34150DS0072_2010_Deaths_Migrants.xls","Deaths 2010")</f>
        <v>Deaths 2010</v>
      </c>
      <c r="CR5" s="11" t="str">
        <f>HYPERLINK("http://www.abs.gov.au/ausstats/subscriber.nsf/LookupAttach/3415.0Data+Cubes-29.06.1125/$File/34150DS0051_2010_Education and Work_Migrants.xls","Education and Work 2010")</f>
        <v>Education and Work 2010</v>
      </c>
      <c r="CS5" s="11" t="str">
        <f>HYPERLINK("http://www.abs.gov.au/ausstats/subscriber.nsf/LookupAttach/3415.0Data+Cubes-29.11.11190/$File/34150DS0062_2010_GSS_migrants.xls","General Social Survey 2010")</f>
        <v>General Social Survey 2010</v>
      </c>
      <c r="CT5" s="11" t="str">
        <f>HYPERLINK("http://www.abs.gov.au/ausstats/subscriber.nsf/LookupAttach/3415.0Data+Cubes-29.06.1141/$File/34150DS0052_2010_Labour_Mobility_Migrants.xls","Labour Mobility 2010")</f>
        <v>Labour Mobility 2010</v>
      </c>
      <c r="CU5" s="11" t="str">
        <f>HYPERLINK("http://www.abs.gov.au/ausstats/subscriber.nsf/LookupAttach/3415.0Data+Cubes-26.07.12300/$File/34150DS0069_2010_Marriages and Divorces_Migrants.xls","Marriages and Divorces 2010")</f>
        <v>Marriages and Divorces 2010</v>
      </c>
      <c r="CV5" s="11" t="str">
        <f>HYPERLINK("http://www.abs.gov.au/ausstats/subscriber.nsf/LookupAttach/3415.0Data+Cubes-26.07.1230/$File/34150DS0075_2009-10_AttCulturalVenues_Migrants.xls","Attendance at Selected Cultural Venues and Events 2009–10")</f>
        <v>Attendance at Selected Cultural Venues and Events 2009–10</v>
      </c>
      <c r="CW5" s="11" t="str">
        <f>HYPERLINK("http://www.abs.gov.au/ausstats/subscriber.nsf/LookupAttach/3415.0Data+Cubes-29.11.1190/$File/34150DS0057_2009-10_Crime_Victimisation_migrants.xls","Crime Victimisation 2009-10")</f>
        <v>Crime Victimisation 2009-10</v>
      </c>
      <c r="CX5" s="11" t="str">
        <f>HYPERLINK("http://www.abs.gov.au/ausstats/subscriber.nsf/LookupAttach/3415.0Data+Cubes-29.11.11170/$File/34150DS0059_2009-10_Family Characteristics_migrants.xls","Family Characteristics 2009-10")</f>
        <v>Family Characteristics 2009-10</v>
      </c>
      <c r="CY5" s="11" t="str">
        <f>HYPERLINK("http://www.abs.gov.au/ausstats/Subscriber.nsf/LookupAttach/3415.0Data+Cubes-29.11.11220/$File/34150DS0061_2009-10_SIH_HES_Migrants.xls","Income and Housing 2009–10")</f>
        <v>Income and Housing 2009–10</v>
      </c>
      <c r="CZ5" s="11" t="str">
        <f>HYPERLINK("http://www.abs.gov.au/ausstats/subscriber.nsf/LookupAttach/3418.0Data+Cubes-04.09.152/$File/34180Do0001_200910_2.xls","Personal Income of Migrants, Australia, Experimental, 2009-10")</f>
        <v>Personal Income of Migrants, Australia, Experimental, 2009-10</v>
      </c>
      <c r="DA5" s="11" t="str">
        <f>HYPERLINK("http://www.abs.gov.au/ausstats/subscriber.nsf/LookupAttach/3415.0Data+Cubes-29.06.115/$File/34150DS0042_2009_Births_Migrants.xls","Births 2009")</f>
        <v>Births 2009</v>
      </c>
      <c r="DB5" s="11" t="str">
        <f>HYPERLINK("http://www.abs.gov.au/ausstats/subscriber.nsf/LookupAttach/3415.0Data+Cubes-29.11.1150/$File/34150DS0063_2009_Causes of Death_Migrants.xls","Causes of Death 2009")</f>
        <v>Causes of Death 2009</v>
      </c>
      <c r="DC5" s="11" t="str">
        <f>HYPERLINK("http://www.abs.gov.au/ausstats/subscriber.nsf/LookupAttach/3415.0Data+Cubes-29.06.1118/$File/34150DS0045_2009_Deaths_Migrants.xls","Deaths 2009")</f>
        <v>Deaths 2009</v>
      </c>
      <c r="DD5" s="11" t="str">
        <f>HYPERLINK("http://www.abs.gov.au/ausstats/subscriber.nsf/LookupAttach/3415.0Data+Cubes-26.07.12120/$File/34150DS0058_2009_SDAC_Migrants.xls","Disability Ageing and Carers 2009")</f>
        <v>Disability Ageing and Carers 2009</v>
      </c>
      <c r="DE5" s="11" t="str">
        <f>HYPERLINK("http://www.abs.gov.au/ausstats/subscriber.nsf/LookupAttach/3415.0Data+Cubes-26.07.12130/$File/34150DS0071_2009_SET_Migrants.xls","Education and Training Experience 2009")</f>
        <v>Education and Training Experience 2009</v>
      </c>
      <c r="DF5" s="11" t="str">
        <f>HYPERLINK("http://www.abs.gov.au/ausstats/subscriber.nsf/LookupAttach/3415.0Data+Cubes-29.06.1130/$File/34150DS0050_2009_Forms_of_Employment_Migrants.xls","Forms of Employment 2009")</f>
        <v>Forms of Employment 2009</v>
      </c>
      <c r="DG5" s="11" t="str">
        <f>HYPERLINK("http://www.abs.gov.au/ausstats/subscriber.nsf/LookupAttach/3415.0Data+Cubes-29.06.1143/$File/34150DS0049_2009_Marriages and Divorces_Migrants.xls","Marriages and Divorces 2009")</f>
        <v>Marriages and Divorces 2009</v>
      </c>
      <c r="DH5" s="11" t="str">
        <f>HYPERLINK("http://www.abs.gov.au/ausstats/subscriber.nsf/LookupAttach/3415.0Data+Cubes-29.11.11100/$File/34150DS0064_2008-09_Crime_Victimisation_migrants.xls","Crime Victimisation 2008-09")</f>
        <v>Crime Victimisation 2008-09</v>
      </c>
      <c r="DI5" s="11" t="str">
        <f>HYPERLINK("http://www.abs.gov.au/ausstats/subscriber.nsf/LookupAttach/3415.0Data+Cubes-29.06.116/$File/34150DS0041_2008_Births_Migrants.xls","Births 2008")</f>
        <v>Births 2008</v>
      </c>
      <c r="DJ5" s="11" t="str">
        <f>HYPERLINK("http://www.abs.gov.au/ausstats/subscriber.nsf/LookupAttach/3415.0Data+Cubes-29.06.119/$File/34150DS0047_2008_Causes of Death_Migrants.xls","Causes of Death 2008")</f>
        <v>Causes of Death 2008</v>
      </c>
      <c r="DK5" s="11" t="str">
        <f>HYPERLINK("http://www.abs.gov.au/ausstats/subscriber.nsf/LookupAttach/3415.0Data+Cubes-29.06.1119/$File/34150DS0044_2008_Deaths_Migrants.xls","Deaths 2008")</f>
        <v>Deaths 2008</v>
      </c>
      <c r="DL5" s="11" t="str">
        <f>HYPERLINK("http://www.abs.gov.au/ausstats/subscriber.nsf/LookupAttach/3415.0Data+Cubes-29.06.1144/$File/34150DS0048_2008_Marriages and Divorces_Migrants.xls","Marriages and Divorces 2008")</f>
        <v>Marriages and Divorces 2008</v>
      </c>
      <c r="DM5" s="11" t="str">
        <f>HYPERLINK("http://www.abs.gov.au/ausstats/Subscriber.nsf/LookupAttach/3415.0Data+Cubes-29.11.11230/$File/34150DS0055_2007-08_SIH_rev_Migrants.xls","Income and Housing 2007–08")</f>
        <v>Income and Housing 2007–08</v>
      </c>
      <c r="DN5" s="11" t="str">
        <f>HYPERLINK("http://www.abs.gov.au/ausstats/subscriber.nsf/LookupAttach/3415.0Data+Cubes-29.11.11310/$File/34150DS0065_2007-08_NHS_second release_Migrants.xls","National Health Survey 2007–08  Second release")</f>
        <v>National Health Survey 2007–08  Second release</v>
      </c>
      <c r="DO5" s="11" t="str">
        <f>HYPERLINK("http://www.abs.gov.au/ausstats/subscriber.nsf/LookupAttach/3415.0Data+Cubes-29.11.11320/$File/34150DS0060_2007-08_NHS_Migrants.xls","National Health Survey 2007–08 First release")</f>
        <v>National Health Survey 2007–08 First release</v>
      </c>
      <c r="DP5" s="11" t="str">
        <f>HYPERLINK("http://www.abs.gov.au/ausstats/subscriber.nsf/LookupAttach/3415.0Data+Cubes-29.06.117/$File/34150DS0040_2007_Births_Migrants.xls","Births 2007")</f>
        <v>Births 2007</v>
      </c>
      <c r="DQ5" s="11" t="str">
        <f>HYPERLINK("http://www.abs.gov.au/ausstats/subscriber.nsf/LookupAttach/3415.0Data+Cubes-29.06.1110/$File/34150DS0046_2007_Causes of Death_Migrants.xls","Causes of Death 2007")</f>
        <v>Causes of Death 2007</v>
      </c>
      <c r="DR5" s="11" t="str">
        <f>HYPERLINK("http://www.abs.gov.au/ausstats/subscriber.nsf/LookupAttach/3415.0Data+Cubes-29.06.1120/$File/34150DS0043_2007_Deaths_Migrants.xls","Deaths 2007")</f>
        <v>Deaths 2007</v>
      </c>
      <c r="DS5" s="11" t="str">
        <f>HYPERLINK("http://www.abs.gov.au/ausstats/subscriber.nsf/LookupAttach/3415.0Data+Cubes-29.06.1123/$File/34150DS0027_2007_Divorces_Migrants.xls","Divorces 2007")</f>
        <v>Divorces 2007</v>
      </c>
      <c r="DT5" s="11" t="str">
        <f>HYPERLINK("http://www.abs.gov.au/ausstats/subscriber.nsf/LookupAttach/3415.0Data+Cubes-29.06.1126/$File/34150DS0034_2007_Educ and Work_Migrants.xls","Education and Work 2007")</f>
        <v>Education and Work 2007</v>
      </c>
      <c r="DU5" s="11" t="str">
        <f>HYPERLINK("http://www.abs.gov.au/ausstats/subscriber.nsf/LookupAttach/3415.0Data+Cubes-29.06.1129/$File/34150DS0056_2007_SEARS_Superannuation_Migrants.xls","Employment Arrangements Retirement and Superannuation 2007")</f>
        <v>Employment Arrangements Retirement and Superannuation 2007</v>
      </c>
      <c r="DV5" s="11" t="str">
        <f>HYPERLINK("http://www.abs.gov.au/ausstats/subscriber.nsf/LookupAttach/3415.0Data+Cubes-29.06.1131/$File/34150DS0031_2007_FOE_Migrants.xls","Forms of Employment 2007")</f>
        <v>Forms of Employment 2007</v>
      </c>
      <c r="DW5" s="11" t="str">
        <f>HYPERLINK("http://www.abs.gov.au/ausstats/subscriber.nsf/LookupAttach/3415.0Data+Cubes-29.06.1138/$File/34150DS0011_2007_LFS_Migrants.xls","Labour Force 2007")</f>
        <v>Labour Force 2007</v>
      </c>
      <c r="DX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DY5" s="11" t="str">
        <f>HYPERLINK("http://www.abs.gov.au/ausstats/subscriber.nsf/LookupAttach/3415.0Data+Cubes-29.06.1142/$File/34150DS0029_2007_Marriages_Migrants.xls","Marriages 2007")</f>
        <v>Marriages 2007</v>
      </c>
      <c r="DZ5" s="11" t="str">
        <f>HYPERLINK("http://www.abs.gov.au/ausstats/subscriber.nsf/LookupAttach/3415.0Data+Cubes-29.06.1149/$File/34150DS0033_2007_PNILF_Migrants.xls","Persons Not in the Labour Force 2007")</f>
        <v>Persons Not in the Labour Force 2007</v>
      </c>
      <c r="EA5" s="11" t="str">
        <f>HYPERLINK("http://www.abs.gov.au/ausstats/subscriber.nsf/LookupAttach/3415.0Data+Cubes-29.06.1152/$File/34150DS0036_2007_UEW_Migrants.xls","Underemployed Workers 2007")</f>
        <v>Underemployed Workers 2007</v>
      </c>
      <c r="EB5" s="11" t="str">
        <f>HYPERLINK("http://www.abs.gov.au/ausstats/subscriber.nsf/LookupAttach/3415.0Data+Cubes-29.06.1154/$File/34150DS0038_2007_WSCLA_Migrants.xls","Work in Selected Culture and Leisure Activities 2007")</f>
        <v>Work in Selected Culture and Leisure Activities 2007</v>
      </c>
      <c r="EC5" s="11" t="str">
        <f>HYPERLINK("http://www.abs.gov.au/ausstats/subscriber.nsf/LookupAttach/3415.0Data+Cubes-29.06.112/$File/34150DS0019_2006_07_Adult_Learning_Migrants.xls","Adult Learning 2006")</f>
        <v>Adult Learning 2006</v>
      </c>
      <c r="ED5" s="11" t="str">
        <f>HYPERLINK("http://www.abs.gov.au/ausstats/subscriber.nsf/LookupAttach/3415.0Data+Cubes-29.06.113/$File/34150DS0020_2006_ALLS_Migrants.xls","Adult Literacy and Life Skills 2006")</f>
        <v>Adult Literacy and Life Skills 2006</v>
      </c>
      <c r="EE5" s="11" t="str">
        <f>HYPERLINK("http://www.abs.gov.au/ausstats/subscriber.nsf/LookupAttach/3415.0Data+Cubes-29.06.118/$File/34150DS0021_2006_Births_Migrants.xls","Births 2006")</f>
        <v>Births 2006</v>
      </c>
      <c r="EF5" s="11" t="str">
        <f>HYPERLINK("http://www.abs.gov.au/ausstats/subscriber.nsf/LookupAttach/3415.0Data+Cubes-29.06.1111/$File/34150DS0022_2006_Causes of Death_Migrants.xls","Causes of Death 2006")</f>
        <v>Causes of Death 2006</v>
      </c>
      <c r="EG5" s="11" t="str">
        <f>HYPERLINK("http://www.abs.gov.au/ausstats/subscriber.nsf/LookupAttach/3415.0Data+Cubes-29.06.1113/$File/34150ds0018_2006_census_migrants.xls","Census of Population and Housing 2006")</f>
        <v>Census of Population and Housing 2006</v>
      </c>
      <c r="EH5" s="11" t="str">
        <f>HYPERLINK("http://www.abs.gov.au/ausstats/subscriber.nsf/LookupAttach/3415.0Data+Cubes-29.06.1116/$File/34150DS0025_2006_CPCLA_Migrants.xls","Children's Participation in Culture and Leisure Activities 2006")</f>
        <v>Children's Participation in Culture and Leisure Activities 2006</v>
      </c>
      <c r="EI5" s="11" t="str">
        <f>HYPERLINK("http://www.abs.gov.au/ausstats/subscriber.nsf/LookupAttach/3415.0Data+Cubes-29.06.1121/$File/34150DS0026_2006_Deaths_Migrants.xls","Deaths 2006")</f>
        <v>Deaths 2006</v>
      </c>
      <c r="EJ5" s="11" t="str">
        <f>HYPERLINK("http://www.abs.gov.au/ausstats/subscriber.nsf/LookupAttach/3415.0Data+Cubes-29.06.1127/$File/34150DS0006_2006_SEW_Migrants.xls","Education and Work 2006")</f>
        <v>Education and Work 2006</v>
      </c>
      <c r="EK5" s="11" t="str">
        <f>HYPERLINK("http://www.abs.gov.au/ausstats/subscriber.nsf/LookupAttach/3415.0Data+Cubes-29.06.1128/$File/34150DS0028_2006_EEBTUM_Migrants.xls","Employee Earnings Benefits and Trade Union Membership 2006")</f>
        <v>Employee Earnings Benefits and Trade Union Membership 2006</v>
      </c>
      <c r="EL5" s="11" t="str">
        <f>HYPERLINK("http://www.abs.gov.au/ausstats/subscriber.nsf/LookupAttach/3415.0Data+Cubes-29.06.1132/$File/34150DS0007_2006_GSS_Migrants.xls","General Social Survey 2006")</f>
        <v>General Social Survey 2006</v>
      </c>
      <c r="EM5" s="11" t="str">
        <f>HYPERLINK("http://www.abs.gov.au/ausstats/subscriber.nsf/LookupAttach/3415.0Data+Cubes-29.06.1137/$File/34150DS0010_2006_JSE_Migrants.xls","Job Search Experience 2006")</f>
        <v>Job Search Experience 2006</v>
      </c>
      <c r="EN5" s="11" t="str">
        <f>HYPERLINK("http://www.abs.gov.au/ausstats/subscriber.nsf/LookupAttach/3415.0Data+Cubes-29.06.1150/$File/34150DS0053_2006_SDB_SLCD_linked data_Experimental_estimates_Migrants.xls","Settlement Database_Census linked data Experimental estimates 2006")</f>
        <v>Settlement Database_Census linked data Experimental estimates 2006</v>
      </c>
      <c r="EO5" s="11" t="str">
        <f>HYPERLINK("http://www.abs.gov.au/ausstats/subscriber.nsf/LookupAttach/3415.0Data+Cubes-29.06.1153/$File/34150DS0037_2006_Volunteers_Migrants.xls","Voluntary Work 2006")</f>
        <v>Voluntary Work 2006</v>
      </c>
      <c r="EP5" s="11" t="str">
        <f>HYPERLINK("http://www.abs.gov.au/ausstats/subscriber.nsf/LookupAttach/3415.0Data+Cubes-29.06.1155/$File/34150DS0039_2006_WTA_Migrants.xls","Working Time Arrangements 2006")</f>
        <v>Working Time Arrangements 2006</v>
      </c>
      <c r="EQ5" s="11" t="str">
        <f>HYPERLINK("http://www.abs.gov.au/ausstats/subscriber.nsf/LookupAttach/3415.0Data+Cubes-29.06.114/$File/34150DS0001_2005-06_AttCulturalVenues_Migrants.xls","Attendance at Selected Cultural Venues and Events 2005–06")</f>
        <v>Attendance at Selected Cultural Venues and Events 2005–06</v>
      </c>
      <c r="ER5" s="11" t="str">
        <f>HYPERLINK("http://www.abs.gov.au/ausstats/Subscriber.nsf/LookupAttach/3415.0Data+Cubes-29.11.11240/$File/34150DS0035_2005-06_SIH_rev_Migrants.xls","Income and Housing 2005–06")</f>
        <v>Income and Housing 2005–06</v>
      </c>
      <c r="ES5" s="11" t="str">
        <f>HYPERLINK("http://www.abs.gov.au/ausstats/subscriber.nsf/LookupAttach/3415.0Data+Cubes-29.06.1147/$File/34150DS0014_2005-06_MPHS_SportsParticipation_Migrants.xls","Participation in Sports and Physical Recreation 2005–06")</f>
        <v>Participation in Sports and Physical Recreation 2005–06</v>
      </c>
      <c r="ET5" s="11" t="str">
        <f>HYPERLINK("http://www.abs.gov.au/ausstats/subscriber.nsf/LookupAttach/3415.0Data+Cubes-29.06.1151/$File/34150DS0016_2005-06_MPHS_SportsAttendance_Migrants.xls","Sports Attendance 2005–06")</f>
        <v>Sports Attendance 2005–06</v>
      </c>
      <c r="EU5" s="11" t="s">
        <v>109</v>
      </c>
      <c r="EV5" s="11" t="str">
        <f>HYPERLINK("http://www.abs.gov.au/ausstats/subscriber.nsf/LookupAttach/3415.0Data+Cubes-29.06.1115/$File/34150DS0023_2005_Child_Care_Migrants.xls","Child Care 2005")</f>
        <v>Child Care 2005</v>
      </c>
      <c r="EW5" s="11" t="str">
        <f>HYPERLINK("http://www.abs.gov.au/ausstats/subscriber.nsf/LookupAttach/3415.0Data+Cubes-29.06.1117/$File/34150DS0003_2005_CSS_Migrants.xls","Crime and Safety 2005")</f>
        <v>Crime and Safety 2005</v>
      </c>
      <c r="EX5" s="11" t="str">
        <f>HYPERLINK("http://www.abs.gov.au/ausstats/subscriber.nsf/LookupAttach/3415.0Data+Cubes-29.06.1124/$File/34150DS0005_2005_SET_Migrants.xls","Education and Training Experience 2005")</f>
        <v>Education and Training Experience 2005</v>
      </c>
      <c r="EY5" s="11" t="str">
        <f>HYPERLINK("http://www.abs.gov.au/ausstats/subscriber.nsf/LookupAttach/3415.0Data+Cubes-29.06.1148/$File/34150DS0015_2005_PSS_Migrants.xls","Personal Safety 2005")</f>
        <v>Personal Safety 2005</v>
      </c>
      <c r="EZ5" s="11" t="str">
        <f>HYPERLINK("http://www.abs.gov.au/ausstats/subscriber.nsf/LookupAttach/3415.0Data+Cubes-29.06.1145/$File/34150DS0032_2004_05_NHS_second release_Migrants.xls","National Health Survey 2004–05 Second release")</f>
        <v>National Health Survey 2004–05 Second release</v>
      </c>
      <c r="FA5" s="11" t="str">
        <f>HYPERLINK("http://www.abs.gov.au/ausstats/subscriber.nsf/LookupAttach/3415.0Data+Cubes-29.06.1146/$File/34150DS0013_2004-05_NHS_Migrants.xls","National Health Survey 2004–05 First release")</f>
        <v>National Health Survey 2004–05 First release</v>
      </c>
      <c r="FB5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FC5" s="11" t="str">
        <f>HYPERLINK("http://www.abs.gov.au/ausstats/Subscriber.nsf/LookupAttach/3415.0Data+Cubes-29.11.11250/$File/34150DS0009_2003-04_SIH_HES_rev_Migrants.xls","Income and Housing 2003–04")</f>
        <v>Income and Housing 2003–04</v>
      </c>
      <c r="FD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FE5" s="11" t="str">
        <f>HYPERLINK("http://www.abs.gov.au/ausstats/subscriber.nsf/LookupAttach/3415.0Data+Cubes-29.06.1133/$File/34150DS0008_2002_GSS_Migrants.xls","General Social Survey 2002")</f>
        <v>General Social Survey 2002</v>
      </c>
      <c r="FF5" s="11" t="str">
        <f>HYPERLINK("http://www.abs.gov.au/ausstats/subscriber.nsf/LookupAttach/3415.0Data+Cubes-29.06.1114/$File/34150DS0017_2001_Census_Migrants.xls","Census of Population and Housing 2001")</f>
        <v>Census of Population and Housing 2001</v>
      </c>
    </row>
    <row r="6" spans="1:165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  <c r="Y6" s="9" t="s">
        <v>59</v>
      </c>
      <c r="Z6" s="9" t="s">
        <v>59</v>
      </c>
      <c r="AA6" s="9" t="s">
        <v>59</v>
      </c>
      <c r="AB6" s="9" t="s">
        <v>59</v>
      </c>
      <c r="AC6" s="9" t="s">
        <v>59</v>
      </c>
      <c r="AD6" s="9" t="s">
        <v>59</v>
      </c>
      <c r="AE6" s="9" t="s">
        <v>59</v>
      </c>
      <c r="AF6" s="9" t="s">
        <v>59</v>
      </c>
      <c r="AG6" s="9" t="s">
        <v>59</v>
      </c>
      <c r="AH6" s="9" t="s">
        <v>59</v>
      </c>
      <c r="AI6" s="9" t="s">
        <v>59</v>
      </c>
      <c r="AJ6" s="9" t="s">
        <v>59</v>
      </c>
      <c r="AK6" s="9" t="s">
        <v>59</v>
      </c>
      <c r="AL6" s="9" t="s">
        <v>59</v>
      </c>
      <c r="AM6" s="9" t="s">
        <v>59</v>
      </c>
      <c r="AN6" s="9" t="s">
        <v>59</v>
      </c>
      <c r="AO6" s="9" t="s">
        <v>59</v>
      </c>
      <c r="AP6" s="9" t="s">
        <v>59</v>
      </c>
      <c r="AQ6" s="9" t="s">
        <v>59</v>
      </c>
      <c r="AR6" s="9" t="s">
        <v>59</v>
      </c>
      <c r="AS6" s="9" t="s">
        <v>59</v>
      </c>
      <c r="AT6" s="9" t="s">
        <v>59</v>
      </c>
      <c r="AU6" s="9" t="s">
        <v>59</v>
      </c>
      <c r="AV6" s="9" t="s">
        <v>59</v>
      </c>
      <c r="AW6" s="9" t="s">
        <v>59</v>
      </c>
      <c r="AX6" s="9" t="s">
        <v>59</v>
      </c>
      <c r="AY6" s="9" t="s">
        <v>59</v>
      </c>
      <c r="AZ6" s="9" t="s">
        <v>59</v>
      </c>
      <c r="BA6" s="9" t="s">
        <v>59</v>
      </c>
      <c r="BB6" s="9" t="s">
        <v>59</v>
      </c>
      <c r="BC6" s="9" t="s">
        <v>59</v>
      </c>
      <c r="BD6" s="9" t="s">
        <v>59</v>
      </c>
      <c r="BE6" s="9" t="s">
        <v>59</v>
      </c>
      <c r="BF6" s="9" t="s">
        <v>59</v>
      </c>
      <c r="BG6" s="9" t="s">
        <v>59</v>
      </c>
      <c r="BH6" s="9" t="s">
        <v>59</v>
      </c>
      <c r="BI6" s="9" t="s">
        <v>59</v>
      </c>
      <c r="BJ6" s="9" t="s">
        <v>59</v>
      </c>
      <c r="BK6" s="9" t="s">
        <v>59</v>
      </c>
      <c r="BL6" s="9" t="s">
        <v>59</v>
      </c>
      <c r="BM6" s="9" t="s">
        <v>59</v>
      </c>
      <c r="BN6" s="9" t="s">
        <v>59</v>
      </c>
      <c r="BO6" s="9" t="s">
        <v>59</v>
      </c>
      <c r="BP6" s="9" t="s">
        <v>59</v>
      </c>
      <c r="BQ6" s="9" t="s">
        <v>59</v>
      </c>
      <c r="BR6" s="9" t="s">
        <v>59</v>
      </c>
      <c r="BS6" s="9" t="s">
        <v>59</v>
      </c>
      <c r="BT6" s="9" t="s">
        <v>59</v>
      </c>
      <c r="BU6" s="9" t="s">
        <v>59</v>
      </c>
      <c r="BV6" s="9" t="s">
        <v>59</v>
      </c>
      <c r="BW6" s="9" t="s">
        <v>59</v>
      </c>
      <c r="BX6" s="9" t="s">
        <v>59</v>
      </c>
      <c r="BY6" s="9" t="s">
        <v>59</v>
      </c>
      <c r="BZ6" s="9" t="s">
        <v>59</v>
      </c>
      <c r="CA6" s="9" t="s">
        <v>59</v>
      </c>
      <c r="CB6" s="9" t="s">
        <v>59</v>
      </c>
      <c r="CC6" s="9" t="s">
        <v>59</v>
      </c>
      <c r="CD6" s="9" t="s">
        <v>59</v>
      </c>
      <c r="CE6" s="9" t="s">
        <v>59</v>
      </c>
      <c r="CF6" s="9" t="s">
        <v>59</v>
      </c>
      <c r="CG6" s="9" t="s">
        <v>59</v>
      </c>
      <c r="CH6" s="9" t="s">
        <v>59</v>
      </c>
      <c r="CI6" s="9" t="s">
        <v>59</v>
      </c>
      <c r="CJ6" s="9" t="s">
        <v>59</v>
      </c>
      <c r="CK6" s="9" t="s">
        <v>59</v>
      </c>
      <c r="CL6" s="9" t="s">
        <v>59</v>
      </c>
      <c r="CM6" s="9" t="s">
        <v>59</v>
      </c>
      <c r="CN6" s="9" t="s">
        <v>59</v>
      </c>
      <c r="CO6" s="9" t="s">
        <v>59</v>
      </c>
      <c r="CP6" s="9" t="s">
        <v>59</v>
      </c>
      <c r="CQ6" s="9" t="s">
        <v>59</v>
      </c>
      <c r="CR6" s="9" t="s">
        <v>59</v>
      </c>
      <c r="CS6" s="9" t="s">
        <v>59</v>
      </c>
      <c r="CT6" s="9" t="s">
        <v>59</v>
      </c>
      <c r="CU6" s="9" t="s">
        <v>59</v>
      </c>
      <c r="CV6" s="9" t="s">
        <v>59</v>
      </c>
      <c r="CW6" s="9" t="s">
        <v>59</v>
      </c>
      <c r="CX6" s="9" t="s">
        <v>59</v>
      </c>
      <c r="CY6" s="9" t="s">
        <v>59</v>
      </c>
      <c r="CZ6" s="9" t="s">
        <v>59</v>
      </c>
      <c r="DA6" s="9" t="s">
        <v>59</v>
      </c>
      <c r="DB6" s="9" t="s">
        <v>59</v>
      </c>
      <c r="DC6" s="9" t="s">
        <v>59</v>
      </c>
      <c r="DD6" s="9" t="s">
        <v>59</v>
      </c>
      <c r="DE6" s="9" t="s">
        <v>59</v>
      </c>
      <c r="DF6" s="9" t="s">
        <v>59</v>
      </c>
      <c r="DG6" s="9" t="s">
        <v>59</v>
      </c>
      <c r="DH6" s="9" t="s">
        <v>59</v>
      </c>
      <c r="DI6" s="9" t="s">
        <v>59</v>
      </c>
      <c r="DJ6" s="9" t="s">
        <v>59</v>
      </c>
      <c r="DK6" s="9" t="s">
        <v>59</v>
      </c>
      <c r="DL6" s="9" t="s">
        <v>59</v>
      </c>
      <c r="DM6" s="9" t="s">
        <v>59</v>
      </c>
      <c r="DN6" s="9" t="s">
        <v>59</v>
      </c>
      <c r="DO6" s="9" t="s">
        <v>59</v>
      </c>
      <c r="DP6" s="9" t="s">
        <v>59</v>
      </c>
      <c r="DQ6" s="9" t="s">
        <v>59</v>
      </c>
      <c r="DR6" s="9" t="s">
        <v>59</v>
      </c>
      <c r="DS6" s="9" t="s">
        <v>59</v>
      </c>
      <c r="DT6" s="9" t="s">
        <v>59</v>
      </c>
      <c r="DU6" s="9" t="s">
        <v>59</v>
      </c>
      <c r="DV6" s="9" t="s">
        <v>59</v>
      </c>
      <c r="DW6" s="9" t="s">
        <v>59</v>
      </c>
      <c r="DX6" s="9" t="s">
        <v>59</v>
      </c>
      <c r="DY6" s="9" t="s">
        <v>59</v>
      </c>
      <c r="DZ6" s="9" t="s">
        <v>59</v>
      </c>
      <c r="EA6" s="9" t="s">
        <v>59</v>
      </c>
      <c r="EB6" s="9" t="s">
        <v>59</v>
      </c>
      <c r="EC6" s="9" t="s">
        <v>59</v>
      </c>
      <c r="ED6" s="9" t="s">
        <v>59</v>
      </c>
      <c r="EE6" s="9" t="s">
        <v>59</v>
      </c>
      <c r="EF6" s="9" t="s">
        <v>59</v>
      </c>
      <c r="EG6" s="9" t="s">
        <v>59</v>
      </c>
      <c r="EH6" s="9" t="s">
        <v>59</v>
      </c>
      <c r="EI6" s="9" t="s">
        <v>59</v>
      </c>
      <c r="EJ6" s="9" t="s">
        <v>59</v>
      </c>
      <c r="EK6" s="9" t="s">
        <v>59</v>
      </c>
      <c r="EL6" s="9" t="s">
        <v>59</v>
      </c>
      <c r="EM6" s="9" t="s">
        <v>59</v>
      </c>
      <c r="EN6" s="9" t="s">
        <v>28</v>
      </c>
      <c r="EO6" s="9" t="s">
        <v>59</v>
      </c>
      <c r="EP6" s="9" t="s">
        <v>59</v>
      </c>
      <c r="EQ6" s="9" t="s">
        <v>59</v>
      </c>
      <c r="ER6" s="9" t="s">
        <v>59</v>
      </c>
      <c r="ES6" s="9" t="s">
        <v>59</v>
      </c>
      <c r="ET6" s="9" t="s">
        <v>59</v>
      </c>
      <c r="EU6" s="9" t="s">
        <v>59</v>
      </c>
      <c r="EV6" s="9" t="s">
        <v>59</v>
      </c>
      <c r="EW6" s="9" t="s">
        <v>59</v>
      </c>
      <c r="EX6" s="9" t="s">
        <v>59</v>
      </c>
      <c r="EY6" s="9" t="s">
        <v>59</v>
      </c>
      <c r="EZ6" s="9" t="s">
        <v>59</v>
      </c>
      <c r="FA6" s="9" t="s">
        <v>59</v>
      </c>
      <c r="FB6" s="9" t="s">
        <v>59</v>
      </c>
      <c r="FC6" s="9" t="s">
        <v>59</v>
      </c>
      <c r="FD6" s="9" t="s">
        <v>59</v>
      </c>
      <c r="FE6" s="9" t="s">
        <v>59</v>
      </c>
      <c r="FF6" s="9" t="s">
        <v>59</v>
      </c>
      <c r="FI6" s="13"/>
    </row>
    <row r="7" spans="1:165" x14ac:dyDescent="0.2">
      <c r="A7" s="3" t="s">
        <v>29</v>
      </c>
      <c r="B7" s="9" t="s">
        <v>59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59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59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59</v>
      </c>
      <c r="U7" s="9" t="s">
        <v>59</v>
      </c>
      <c r="V7" s="9" t="s">
        <v>59</v>
      </c>
      <c r="W7" s="9" t="s">
        <v>59</v>
      </c>
      <c r="X7" s="9" t="s">
        <v>59</v>
      </c>
      <c r="Y7" s="9" t="s">
        <v>59</v>
      </c>
      <c r="Z7" s="9" t="s">
        <v>59</v>
      </c>
      <c r="AA7" s="9" t="s">
        <v>59</v>
      </c>
      <c r="AB7" s="9" t="s">
        <v>59</v>
      </c>
      <c r="AC7" s="9" t="s">
        <v>59</v>
      </c>
      <c r="AD7" s="9" t="s">
        <v>59</v>
      </c>
      <c r="AE7" s="9" t="s">
        <v>59</v>
      </c>
      <c r="AF7" s="9" t="s">
        <v>59</v>
      </c>
      <c r="AG7" s="9" t="s">
        <v>59</v>
      </c>
      <c r="AH7" s="9" t="s">
        <v>59</v>
      </c>
      <c r="AI7" s="9" t="s">
        <v>59</v>
      </c>
      <c r="AJ7" s="9" t="s">
        <v>59</v>
      </c>
      <c r="AK7" s="9" t="s">
        <v>59</v>
      </c>
      <c r="AL7" s="9" t="s">
        <v>59</v>
      </c>
      <c r="AM7" s="9" t="s">
        <v>59</v>
      </c>
      <c r="AN7" s="9" t="s">
        <v>59</v>
      </c>
      <c r="AO7" s="9" t="s">
        <v>28</v>
      </c>
      <c r="AP7" s="9" t="s">
        <v>28</v>
      </c>
      <c r="AQ7" s="9" t="s">
        <v>28</v>
      </c>
      <c r="AR7" s="9" t="s">
        <v>28</v>
      </c>
      <c r="AS7" s="9" t="s">
        <v>28</v>
      </c>
      <c r="AT7" s="9" t="s">
        <v>28</v>
      </c>
      <c r="AU7" s="9" t="s">
        <v>59</v>
      </c>
      <c r="AV7" s="9" t="s">
        <v>28</v>
      </c>
      <c r="AW7" s="9" t="s">
        <v>28</v>
      </c>
      <c r="AX7" s="9" t="s">
        <v>28</v>
      </c>
      <c r="AY7" s="9" t="s">
        <v>28</v>
      </c>
      <c r="AZ7" s="9" t="s">
        <v>28</v>
      </c>
      <c r="BA7" s="9" t="s">
        <v>59</v>
      </c>
      <c r="BB7" s="9" t="s">
        <v>28</v>
      </c>
      <c r="BC7" s="9" t="s">
        <v>28</v>
      </c>
      <c r="BD7" s="9" t="s">
        <v>28</v>
      </c>
      <c r="BE7" s="9" t="s">
        <v>59</v>
      </c>
      <c r="BF7" s="9" t="s">
        <v>28</v>
      </c>
      <c r="BG7" s="9" t="s">
        <v>28</v>
      </c>
      <c r="BH7" s="9" t="s">
        <v>28</v>
      </c>
      <c r="BI7" s="9" t="s">
        <v>28</v>
      </c>
      <c r="BJ7" s="9" t="s">
        <v>28</v>
      </c>
      <c r="BK7" s="9" t="s">
        <v>28</v>
      </c>
      <c r="BL7" s="9" t="s">
        <v>59</v>
      </c>
      <c r="BM7" s="9" t="s">
        <v>28</v>
      </c>
      <c r="BN7" s="9" t="s">
        <v>28</v>
      </c>
      <c r="BO7" s="9" t="s">
        <v>28</v>
      </c>
      <c r="BP7" s="9" t="s">
        <v>28</v>
      </c>
      <c r="BQ7" s="9" t="s">
        <v>28</v>
      </c>
      <c r="BR7" s="9" t="s">
        <v>28</v>
      </c>
      <c r="BS7" s="9" t="s">
        <v>28</v>
      </c>
      <c r="BT7" s="9" t="s">
        <v>28</v>
      </c>
      <c r="BU7" s="9" t="s">
        <v>28</v>
      </c>
      <c r="BV7" s="9" t="s">
        <v>28</v>
      </c>
      <c r="BW7" s="9" t="s">
        <v>28</v>
      </c>
      <c r="BX7" s="9" t="s">
        <v>59</v>
      </c>
      <c r="BY7" s="9" t="s">
        <v>28</v>
      </c>
      <c r="BZ7" s="9" t="s">
        <v>28</v>
      </c>
      <c r="CA7" s="9" t="s">
        <v>28</v>
      </c>
      <c r="CB7" s="9" t="s">
        <v>28</v>
      </c>
      <c r="CC7" s="9" t="s">
        <v>28</v>
      </c>
      <c r="CD7" s="9" t="s">
        <v>28</v>
      </c>
      <c r="CE7" s="9" t="s">
        <v>28</v>
      </c>
      <c r="CF7" s="9" t="s">
        <v>28</v>
      </c>
      <c r="CG7" s="9" t="s">
        <v>28</v>
      </c>
      <c r="CH7" s="9" t="s">
        <v>28</v>
      </c>
      <c r="CI7" s="9" t="s">
        <v>28</v>
      </c>
      <c r="CJ7" s="9" t="s">
        <v>28</v>
      </c>
      <c r="CK7" s="9" t="s">
        <v>28</v>
      </c>
      <c r="CL7" s="9" t="s">
        <v>28</v>
      </c>
      <c r="CM7" s="9" t="s">
        <v>28</v>
      </c>
      <c r="CN7" s="9" t="s">
        <v>59</v>
      </c>
      <c r="CO7" s="9" t="s">
        <v>28</v>
      </c>
      <c r="CP7" s="9" t="s">
        <v>28</v>
      </c>
      <c r="CQ7" s="9" t="s">
        <v>28</v>
      </c>
      <c r="CR7" s="9" t="s">
        <v>28</v>
      </c>
      <c r="CS7" s="9" t="s">
        <v>28</v>
      </c>
      <c r="CT7" s="9" t="s">
        <v>28</v>
      </c>
      <c r="CU7" s="9" t="s">
        <v>28</v>
      </c>
      <c r="CV7" s="9" t="s">
        <v>28</v>
      </c>
      <c r="CW7" s="9" t="s">
        <v>28</v>
      </c>
      <c r="CX7" s="9" t="s">
        <v>28</v>
      </c>
      <c r="CY7" s="9" t="s">
        <v>28</v>
      </c>
      <c r="CZ7" s="9" t="s">
        <v>28</v>
      </c>
      <c r="DA7" s="9" t="s">
        <v>59</v>
      </c>
      <c r="DB7" s="9" t="s">
        <v>28</v>
      </c>
      <c r="DC7" s="9" t="s">
        <v>28</v>
      </c>
      <c r="DD7" s="9" t="s">
        <v>28</v>
      </c>
      <c r="DE7" s="9" t="s">
        <v>59</v>
      </c>
      <c r="DF7" s="9" t="s">
        <v>28</v>
      </c>
      <c r="DG7" s="9" t="s">
        <v>28</v>
      </c>
      <c r="DH7" s="9" t="s">
        <v>28</v>
      </c>
      <c r="DI7" s="9" t="s">
        <v>59</v>
      </c>
      <c r="DJ7" s="9" t="s">
        <v>28</v>
      </c>
      <c r="DK7" s="9" t="s">
        <v>28</v>
      </c>
      <c r="DL7" s="9" t="s">
        <v>28</v>
      </c>
      <c r="DM7" s="9" t="s">
        <v>28</v>
      </c>
      <c r="DN7" s="9" t="s">
        <v>28</v>
      </c>
      <c r="DO7" s="9" t="s">
        <v>28</v>
      </c>
      <c r="DP7" s="9" t="s">
        <v>59</v>
      </c>
      <c r="DQ7" s="9" t="s">
        <v>28</v>
      </c>
      <c r="DR7" s="9" t="s">
        <v>28</v>
      </c>
      <c r="DS7" s="9" t="s">
        <v>28</v>
      </c>
      <c r="DT7" s="9" t="s">
        <v>28</v>
      </c>
      <c r="DU7" s="9" t="s">
        <v>28</v>
      </c>
      <c r="DV7" s="9" t="s">
        <v>28</v>
      </c>
      <c r="DW7" s="9" t="s">
        <v>28</v>
      </c>
      <c r="DX7" s="9" t="s">
        <v>28</v>
      </c>
      <c r="DY7" s="9" t="s">
        <v>28</v>
      </c>
      <c r="DZ7" s="9" t="s">
        <v>28</v>
      </c>
      <c r="EA7" s="9" t="s">
        <v>28</v>
      </c>
      <c r="EB7" s="9" t="s">
        <v>28</v>
      </c>
      <c r="EC7" s="9" t="s">
        <v>28</v>
      </c>
      <c r="ED7" s="9" t="s">
        <v>28</v>
      </c>
      <c r="EE7" s="9" t="s">
        <v>59</v>
      </c>
      <c r="EF7" s="9" t="s">
        <v>28</v>
      </c>
      <c r="EG7" s="9" t="s">
        <v>28</v>
      </c>
      <c r="EH7" s="9" t="s">
        <v>28</v>
      </c>
      <c r="EI7" s="9" t="s">
        <v>28</v>
      </c>
      <c r="EJ7" s="9" t="s">
        <v>28</v>
      </c>
      <c r="EK7" s="9" t="s">
        <v>28</v>
      </c>
      <c r="EL7" s="9" t="s">
        <v>28</v>
      </c>
      <c r="EM7" s="9" t="s">
        <v>28</v>
      </c>
      <c r="EN7" s="9" t="s">
        <v>28</v>
      </c>
      <c r="EO7" s="9" t="s">
        <v>28</v>
      </c>
      <c r="EP7" s="9" t="s">
        <v>28</v>
      </c>
      <c r="EQ7" s="9" t="s">
        <v>28</v>
      </c>
      <c r="ER7" s="9" t="s">
        <v>28</v>
      </c>
      <c r="ES7" s="9" t="s">
        <v>28</v>
      </c>
      <c r="ET7" s="9" t="s">
        <v>28</v>
      </c>
      <c r="EU7" s="9" t="s">
        <v>28</v>
      </c>
      <c r="EV7" s="9" t="s">
        <v>28</v>
      </c>
      <c r="EW7" s="9" t="s">
        <v>28</v>
      </c>
      <c r="EX7" s="9" t="s">
        <v>59</v>
      </c>
      <c r="EY7" s="9" t="s">
        <v>28</v>
      </c>
      <c r="EZ7" s="9" t="s">
        <v>28</v>
      </c>
      <c r="FA7" s="9" t="s">
        <v>28</v>
      </c>
      <c r="FB7" s="9" t="s">
        <v>28</v>
      </c>
      <c r="FC7" s="9" t="s">
        <v>28</v>
      </c>
      <c r="FD7" s="9" t="s">
        <v>28</v>
      </c>
      <c r="FE7" s="9" t="s">
        <v>28</v>
      </c>
      <c r="FF7" s="9" t="s">
        <v>28</v>
      </c>
    </row>
    <row r="8" spans="1:165" x14ac:dyDescent="0.2">
      <c r="A8" s="3" t="s">
        <v>30</v>
      </c>
      <c r="B8" s="9" t="s">
        <v>59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59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59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59</v>
      </c>
      <c r="U8" s="9" t="s">
        <v>59</v>
      </c>
      <c r="V8" s="9" t="s">
        <v>59</v>
      </c>
      <c r="W8" s="9" t="s">
        <v>59</v>
      </c>
      <c r="X8" s="9" t="s">
        <v>59</v>
      </c>
      <c r="Y8" s="9" t="s">
        <v>59</v>
      </c>
      <c r="Z8" s="9" t="s">
        <v>59</v>
      </c>
      <c r="AA8" s="9" t="s">
        <v>59</v>
      </c>
      <c r="AB8" s="9" t="s">
        <v>59</v>
      </c>
      <c r="AC8" s="9" t="s">
        <v>59</v>
      </c>
      <c r="AD8" s="9" t="s">
        <v>59</v>
      </c>
      <c r="AE8" s="9" t="s">
        <v>59</v>
      </c>
      <c r="AF8" s="9" t="s">
        <v>59</v>
      </c>
      <c r="AG8" s="9" t="s">
        <v>59</v>
      </c>
      <c r="AH8" s="9" t="s">
        <v>59</v>
      </c>
      <c r="AI8" s="9" t="s">
        <v>59</v>
      </c>
      <c r="AJ8" s="9" t="s">
        <v>59</v>
      </c>
      <c r="AK8" s="9" t="s">
        <v>59</v>
      </c>
      <c r="AL8" s="9" t="s">
        <v>59</v>
      </c>
      <c r="AM8" s="9" t="s">
        <v>59</v>
      </c>
      <c r="AN8" s="9" t="s">
        <v>59</v>
      </c>
      <c r="AO8" s="9" t="s">
        <v>28</v>
      </c>
      <c r="AP8" s="9" t="s">
        <v>28</v>
      </c>
      <c r="AQ8" s="9" t="s">
        <v>28</v>
      </c>
      <c r="AR8" s="9" t="s">
        <v>28</v>
      </c>
      <c r="AS8" s="9" t="s">
        <v>28</v>
      </c>
      <c r="AT8" s="9" t="s">
        <v>28</v>
      </c>
      <c r="AU8" s="9" t="s">
        <v>59</v>
      </c>
      <c r="AV8" s="9" t="s">
        <v>28</v>
      </c>
      <c r="AW8" s="9" t="s">
        <v>28</v>
      </c>
      <c r="AX8" s="9" t="s">
        <v>28</v>
      </c>
      <c r="AY8" s="9" t="s">
        <v>28</v>
      </c>
      <c r="AZ8" s="9" t="s">
        <v>28</v>
      </c>
      <c r="BA8" s="9" t="s">
        <v>59</v>
      </c>
      <c r="BB8" s="9" t="s">
        <v>28</v>
      </c>
      <c r="BC8" s="9" t="s">
        <v>28</v>
      </c>
      <c r="BD8" s="9" t="s">
        <v>28</v>
      </c>
      <c r="BE8" s="9" t="s">
        <v>59</v>
      </c>
      <c r="BF8" s="9" t="s">
        <v>28</v>
      </c>
      <c r="BG8" s="9" t="s">
        <v>28</v>
      </c>
      <c r="BH8" s="9" t="s">
        <v>28</v>
      </c>
      <c r="BI8" s="9" t="s">
        <v>28</v>
      </c>
      <c r="BJ8" s="9" t="s">
        <v>28</v>
      </c>
      <c r="BK8" s="9" t="s">
        <v>28</v>
      </c>
      <c r="BL8" s="9" t="s">
        <v>59</v>
      </c>
      <c r="BM8" s="9" t="s">
        <v>28</v>
      </c>
      <c r="BN8" s="9" t="s">
        <v>28</v>
      </c>
      <c r="BO8" s="9" t="s">
        <v>28</v>
      </c>
      <c r="BP8" s="9" t="s">
        <v>28</v>
      </c>
      <c r="BQ8" s="9" t="s">
        <v>28</v>
      </c>
      <c r="BR8" s="9" t="s">
        <v>28</v>
      </c>
      <c r="BS8" s="9" t="s">
        <v>28</v>
      </c>
      <c r="BT8" s="9" t="s">
        <v>28</v>
      </c>
      <c r="BU8" s="9" t="s">
        <v>28</v>
      </c>
      <c r="BV8" s="9" t="s">
        <v>28</v>
      </c>
      <c r="BW8" s="9" t="s">
        <v>28</v>
      </c>
      <c r="BX8" s="9" t="s">
        <v>59</v>
      </c>
      <c r="BY8" s="9" t="s">
        <v>28</v>
      </c>
      <c r="BZ8" s="9" t="s">
        <v>28</v>
      </c>
      <c r="CA8" s="9" t="s">
        <v>28</v>
      </c>
      <c r="CB8" s="9" t="s">
        <v>28</v>
      </c>
      <c r="CC8" s="9" t="s">
        <v>28</v>
      </c>
      <c r="CD8" s="9" t="s">
        <v>28</v>
      </c>
      <c r="CE8" s="9" t="s">
        <v>28</v>
      </c>
      <c r="CF8" s="9" t="s">
        <v>28</v>
      </c>
      <c r="CG8" s="9" t="s">
        <v>28</v>
      </c>
      <c r="CH8" s="9" t="s">
        <v>28</v>
      </c>
      <c r="CI8" s="9" t="s">
        <v>28</v>
      </c>
      <c r="CJ8" s="9" t="s">
        <v>28</v>
      </c>
      <c r="CK8" s="9" t="s">
        <v>28</v>
      </c>
      <c r="CL8" s="9" t="s">
        <v>28</v>
      </c>
      <c r="CM8" s="9" t="s">
        <v>28</v>
      </c>
      <c r="CN8" s="9" t="s">
        <v>59</v>
      </c>
      <c r="CO8" s="9" t="s">
        <v>28</v>
      </c>
      <c r="CP8" s="9" t="s">
        <v>28</v>
      </c>
      <c r="CQ8" s="9" t="s">
        <v>28</v>
      </c>
      <c r="CR8" s="9" t="s">
        <v>28</v>
      </c>
      <c r="CS8" s="9" t="s">
        <v>28</v>
      </c>
      <c r="CT8" s="9" t="s">
        <v>28</v>
      </c>
      <c r="CU8" s="9" t="s">
        <v>28</v>
      </c>
      <c r="CV8" s="9" t="s">
        <v>28</v>
      </c>
      <c r="CW8" s="9" t="s">
        <v>28</v>
      </c>
      <c r="CX8" s="9" t="s">
        <v>28</v>
      </c>
      <c r="CY8" s="9" t="s">
        <v>28</v>
      </c>
      <c r="CZ8" s="9" t="s">
        <v>28</v>
      </c>
      <c r="DA8" s="9" t="s">
        <v>59</v>
      </c>
      <c r="DB8" s="9" t="s">
        <v>28</v>
      </c>
      <c r="DC8" s="9" t="s">
        <v>28</v>
      </c>
      <c r="DD8" s="9" t="s">
        <v>28</v>
      </c>
      <c r="DE8" s="9" t="s">
        <v>59</v>
      </c>
      <c r="DF8" s="9" t="s">
        <v>28</v>
      </c>
      <c r="DG8" s="9" t="s">
        <v>28</v>
      </c>
      <c r="DH8" s="9" t="s">
        <v>28</v>
      </c>
      <c r="DI8" s="9" t="s">
        <v>59</v>
      </c>
      <c r="DJ8" s="9" t="s">
        <v>28</v>
      </c>
      <c r="DK8" s="9" t="s">
        <v>28</v>
      </c>
      <c r="DL8" s="9" t="s">
        <v>28</v>
      </c>
      <c r="DM8" s="9" t="s">
        <v>28</v>
      </c>
      <c r="DN8" s="9" t="s">
        <v>28</v>
      </c>
      <c r="DO8" s="9" t="s">
        <v>28</v>
      </c>
      <c r="DP8" s="9" t="s">
        <v>59</v>
      </c>
      <c r="DQ8" s="9" t="s">
        <v>28</v>
      </c>
      <c r="DR8" s="9" t="s">
        <v>28</v>
      </c>
      <c r="DS8" s="9" t="s">
        <v>28</v>
      </c>
      <c r="DT8" s="9" t="s">
        <v>28</v>
      </c>
      <c r="DU8" s="9" t="s">
        <v>28</v>
      </c>
      <c r="DV8" s="9" t="s">
        <v>28</v>
      </c>
      <c r="DW8" s="9" t="s">
        <v>28</v>
      </c>
      <c r="DX8" s="9" t="s">
        <v>28</v>
      </c>
      <c r="DY8" s="9" t="s">
        <v>28</v>
      </c>
      <c r="DZ8" s="9" t="s">
        <v>28</v>
      </c>
      <c r="EA8" s="9" t="s">
        <v>28</v>
      </c>
      <c r="EB8" s="9" t="s">
        <v>28</v>
      </c>
      <c r="EC8" s="9" t="s">
        <v>28</v>
      </c>
      <c r="ED8" s="9" t="s">
        <v>28</v>
      </c>
      <c r="EE8" s="9" t="s">
        <v>59</v>
      </c>
      <c r="EF8" s="9" t="s">
        <v>28</v>
      </c>
      <c r="EG8" s="9" t="s">
        <v>28</v>
      </c>
      <c r="EH8" s="9" t="s">
        <v>28</v>
      </c>
      <c r="EI8" s="9" t="s">
        <v>28</v>
      </c>
      <c r="EJ8" s="9" t="s">
        <v>28</v>
      </c>
      <c r="EK8" s="9" t="s">
        <v>28</v>
      </c>
      <c r="EL8" s="9" t="s">
        <v>28</v>
      </c>
      <c r="EM8" s="9" t="s">
        <v>28</v>
      </c>
      <c r="EN8" s="9" t="s">
        <v>28</v>
      </c>
      <c r="EO8" s="9" t="s">
        <v>28</v>
      </c>
      <c r="EP8" s="9" t="s">
        <v>28</v>
      </c>
      <c r="EQ8" s="9" t="s">
        <v>28</v>
      </c>
      <c r="ER8" s="9" t="s">
        <v>28</v>
      </c>
      <c r="ES8" s="9" t="s">
        <v>28</v>
      </c>
      <c r="ET8" s="9" t="s">
        <v>28</v>
      </c>
      <c r="EU8" s="9" t="s">
        <v>28</v>
      </c>
      <c r="EV8" s="9" t="s">
        <v>28</v>
      </c>
      <c r="EW8" s="9" t="s">
        <v>28</v>
      </c>
      <c r="EX8" s="9" t="s">
        <v>59</v>
      </c>
      <c r="EY8" s="9" t="s">
        <v>28</v>
      </c>
      <c r="EZ8" s="9" t="s">
        <v>28</v>
      </c>
      <c r="FA8" s="9" t="s">
        <v>28</v>
      </c>
      <c r="FB8" s="9" t="s">
        <v>28</v>
      </c>
      <c r="FC8" s="9" t="s">
        <v>28</v>
      </c>
      <c r="FD8" s="9" t="s">
        <v>28</v>
      </c>
      <c r="FE8" s="9" t="s">
        <v>28</v>
      </c>
      <c r="FF8" s="9" t="s">
        <v>28</v>
      </c>
    </row>
    <row r="9" spans="1:165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  <c r="Y9" s="9" t="s">
        <v>28</v>
      </c>
      <c r="Z9" s="9" t="s">
        <v>28</v>
      </c>
      <c r="AA9" s="9" t="s">
        <v>28</v>
      </c>
      <c r="AB9" s="9" t="s">
        <v>28</v>
      </c>
      <c r="AC9" s="9" t="s">
        <v>28</v>
      </c>
      <c r="AD9" s="9" t="s">
        <v>28</v>
      </c>
      <c r="AE9" s="9" t="s">
        <v>28</v>
      </c>
      <c r="AF9" s="9" t="s">
        <v>28</v>
      </c>
      <c r="AG9" s="9" t="s">
        <v>28</v>
      </c>
      <c r="AH9" s="9" t="s">
        <v>28</v>
      </c>
      <c r="AI9" s="9" t="s">
        <v>28</v>
      </c>
      <c r="AJ9" s="9" t="s">
        <v>28</v>
      </c>
      <c r="AK9" s="9" t="s">
        <v>28</v>
      </c>
      <c r="AL9" s="9" t="s">
        <v>28</v>
      </c>
      <c r="AM9" s="9" t="s">
        <v>28</v>
      </c>
      <c r="AN9" s="9" t="s">
        <v>28</v>
      </c>
      <c r="AO9" s="9" t="s">
        <v>28</v>
      </c>
      <c r="AP9" s="9" t="s">
        <v>28</v>
      </c>
      <c r="AQ9" s="9" t="s">
        <v>28</v>
      </c>
      <c r="AR9" s="9" t="s">
        <v>28</v>
      </c>
      <c r="AS9" s="9" t="s">
        <v>28</v>
      </c>
      <c r="AT9" s="9" t="s">
        <v>28</v>
      </c>
      <c r="AU9" s="9" t="s">
        <v>28</v>
      </c>
      <c r="AV9" s="9" t="s">
        <v>28</v>
      </c>
      <c r="AW9" s="9" t="s">
        <v>28</v>
      </c>
      <c r="AX9" s="9" t="s">
        <v>28</v>
      </c>
      <c r="AY9" s="9" t="s">
        <v>28</v>
      </c>
      <c r="AZ9" s="9" t="s">
        <v>28</v>
      </c>
      <c r="BA9" s="9" t="s">
        <v>28</v>
      </c>
      <c r="BB9" s="9" t="s">
        <v>28</v>
      </c>
      <c r="BC9" s="9" t="s">
        <v>28</v>
      </c>
      <c r="BD9" s="9" t="s">
        <v>28</v>
      </c>
      <c r="BE9" s="9" t="s">
        <v>28</v>
      </c>
      <c r="BF9" s="9" t="s">
        <v>28</v>
      </c>
      <c r="BG9" s="9" t="s">
        <v>28</v>
      </c>
      <c r="BH9" s="9" t="s">
        <v>28</v>
      </c>
      <c r="BI9" s="9" t="s">
        <v>28</v>
      </c>
      <c r="BJ9" s="9" t="s">
        <v>28</v>
      </c>
      <c r="BK9" s="9" t="s">
        <v>28</v>
      </c>
      <c r="BL9" s="9" t="s">
        <v>28</v>
      </c>
      <c r="BM9" s="9" t="s">
        <v>28</v>
      </c>
      <c r="BN9" s="9" t="s">
        <v>28</v>
      </c>
      <c r="BO9" s="9" t="s">
        <v>28</v>
      </c>
      <c r="BP9" s="9" t="s">
        <v>28</v>
      </c>
      <c r="BQ9" s="9" t="s">
        <v>28</v>
      </c>
      <c r="BR9" s="9" t="s">
        <v>28</v>
      </c>
      <c r="BS9" s="9" t="s">
        <v>28</v>
      </c>
      <c r="BT9" s="9" t="s">
        <v>28</v>
      </c>
      <c r="BU9" s="9" t="s">
        <v>28</v>
      </c>
      <c r="BV9" s="9" t="s">
        <v>28</v>
      </c>
      <c r="BW9" s="9" t="s">
        <v>28</v>
      </c>
      <c r="BX9" s="9" t="s">
        <v>28</v>
      </c>
      <c r="BY9" s="9" t="s">
        <v>28</v>
      </c>
      <c r="BZ9" s="9" t="s">
        <v>28</v>
      </c>
      <c r="CA9" s="9" t="s">
        <v>28</v>
      </c>
      <c r="CB9" s="9" t="s">
        <v>28</v>
      </c>
      <c r="CC9" s="9" t="s">
        <v>28</v>
      </c>
      <c r="CD9" s="9" t="s">
        <v>28</v>
      </c>
      <c r="CE9" s="9" t="s">
        <v>28</v>
      </c>
      <c r="CF9" s="9" t="s">
        <v>28</v>
      </c>
      <c r="CG9" s="9" t="s">
        <v>28</v>
      </c>
      <c r="CH9" s="9" t="s">
        <v>28</v>
      </c>
      <c r="CI9" s="9" t="s">
        <v>28</v>
      </c>
      <c r="CJ9" s="9" t="s">
        <v>28</v>
      </c>
      <c r="CK9" s="9" t="s">
        <v>28</v>
      </c>
      <c r="CL9" s="9" t="s">
        <v>28</v>
      </c>
      <c r="CM9" s="9" t="s">
        <v>28</v>
      </c>
      <c r="CN9" s="9" t="s">
        <v>28</v>
      </c>
      <c r="CO9" s="9" t="s">
        <v>28</v>
      </c>
      <c r="CP9" s="9" t="s">
        <v>28</v>
      </c>
      <c r="CQ9" s="9" t="s">
        <v>28</v>
      </c>
      <c r="CR9" s="9" t="s">
        <v>28</v>
      </c>
      <c r="CS9" s="9" t="s">
        <v>28</v>
      </c>
      <c r="CT9" s="9" t="s">
        <v>28</v>
      </c>
      <c r="CU9" s="9" t="s">
        <v>28</v>
      </c>
      <c r="CV9" s="9" t="s">
        <v>28</v>
      </c>
      <c r="CW9" s="9" t="s">
        <v>28</v>
      </c>
      <c r="CX9" s="9" t="s">
        <v>28</v>
      </c>
      <c r="CY9" s="9" t="s">
        <v>28</v>
      </c>
      <c r="CZ9" s="9" t="s">
        <v>28</v>
      </c>
      <c r="DA9" s="9" t="s">
        <v>28</v>
      </c>
      <c r="DB9" s="9" t="s">
        <v>28</v>
      </c>
      <c r="DC9" s="9" t="s">
        <v>28</v>
      </c>
      <c r="DD9" s="9" t="s">
        <v>28</v>
      </c>
      <c r="DE9" s="9" t="s">
        <v>28</v>
      </c>
      <c r="DF9" s="9" t="s">
        <v>28</v>
      </c>
      <c r="DG9" s="9" t="s">
        <v>28</v>
      </c>
      <c r="DH9" s="9" t="s">
        <v>28</v>
      </c>
      <c r="DI9" s="9" t="s">
        <v>28</v>
      </c>
      <c r="DJ9" s="9" t="s">
        <v>28</v>
      </c>
      <c r="DK9" s="9" t="s">
        <v>28</v>
      </c>
      <c r="DL9" s="9" t="s">
        <v>28</v>
      </c>
      <c r="DM9" s="9" t="s">
        <v>28</v>
      </c>
      <c r="DN9" s="9" t="s">
        <v>28</v>
      </c>
      <c r="DO9" s="9" t="s">
        <v>28</v>
      </c>
      <c r="DP9" s="9" t="s">
        <v>28</v>
      </c>
      <c r="DQ9" s="9" t="s">
        <v>28</v>
      </c>
      <c r="DR9" s="9" t="s">
        <v>28</v>
      </c>
      <c r="DS9" s="9" t="s">
        <v>28</v>
      </c>
      <c r="DT9" s="9" t="s">
        <v>28</v>
      </c>
      <c r="DU9" s="9" t="s">
        <v>28</v>
      </c>
      <c r="DV9" s="9" t="s">
        <v>28</v>
      </c>
      <c r="DW9" s="9" t="s">
        <v>28</v>
      </c>
      <c r="DX9" s="9" t="s">
        <v>28</v>
      </c>
      <c r="DY9" s="9" t="s">
        <v>28</v>
      </c>
      <c r="DZ9" s="9" t="s">
        <v>28</v>
      </c>
      <c r="EA9" s="9" t="s">
        <v>28</v>
      </c>
      <c r="EB9" s="9" t="s">
        <v>28</v>
      </c>
      <c r="EC9" s="9" t="s">
        <v>28</v>
      </c>
      <c r="ED9" s="9" t="s">
        <v>28</v>
      </c>
      <c r="EE9" s="9" t="s">
        <v>28</v>
      </c>
      <c r="EF9" s="9" t="s">
        <v>28</v>
      </c>
      <c r="EG9" s="9" t="s">
        <v>28</v>
      </c>
      <c r="EH9" s="9" t="s">
        <v>59</v>
      </c>
      <c r="EI9" s="9" t="s">
        <v>28</v>
      </c>
      <c r="EJ9" s="9" t="s">
        <v>28</v>
      </c>
      <c r="EK9" s="9" t="s">
        <v>28</v>
      </c>
      <c r="EL9" s="9" t="s">
        <v>28</v>
      </c>
      <c r="EM9" s="9" t="s">
        <v>28</v>
      </c>
      <c r="EN9" s="9" t="s">
        <v>28</v>
      </c>
      <c r="EO9" s="9" t="s">
        <v>28</v>
      </c>
      <c r="EP9" s="9" t="s">
        <v>28</v>
      </c>
      <c r="EQ9" s="9" t="s">
        <v>28</v>
      </c>
      <c r="ER9" s="9" t="s">
        <v>28</v>
      </c>
      <c r="ES9" s="9" t="s">
        <v>28</v>
      </c>
      <c r="ET9" s="9" t="s">
        <v>28</v>
      </c>
      <c r="EU9" s="9" t="s">
        <v>28</v>
      </c>
      <c r="EV9" s="9" t="s">
        <v>28</v>
      </c>
      <c r="EW9" s="9" t="s">
        <v>28</v>
      </c>
      <c r="EX9" s="9" t="s">
        <v>28</v>
      </c>
      <c r="EY9" s="9" t="s">
        <v>28</v>
      </c>
      <c r="EZ9" s="9" t="s">
        <v>28</v>
      </c>
      <c r="FA9" s="9" t="s">
        <v>28</v>
      </c>
      <c r="FB9" s="9" t="s">
        <v>28</v>
      </c>
      <c r="FC9" s="9" t="s">
        <v>28</v>
      </c>
      <c r="FD9" s="9" t="s">
        <v>28</v>
      </c>
      <c r="FE9" s="9" t="s">
        <v>28</v>
      </c>
      <c r="FF9" s="9" t="s">
        <v>28</v>
      </c>
    </row>
    <row r="10" spans="1:165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  <c r="X10" s="9" t="s">
        <v>28</v>
      </c>
      <c r="Y10" s="9" t="s">
        <v>28</v>
      </c>
      <c r="Z10" s="9" t="s">
        <v>28</v>
      </c>
      <c r="AA10" s="9" t="s">
        <v>28</v>
      </c>
      <c r="AB10" s="9" t="s">
        <v>28</v>
      </c>
      <c r="AC10" s="9" t="s">
        <v>28</v>
      </c>
      <c r="AD10" s="9" t="s">
        <v>28</v>
      </c>
      <c r="AE10" s="9" t="s">
        <v>28</v>
      </c>
      <c r="AF10" s="9" t="s">
        <v>28</v>
      </c>
      <c r="AG10" s="9" t="s">
        <v>28</v>
      </c>
      <c r="AH10" s="9" t="s">
        <v>28</v>
      </c>
      <c r="AI10" s="9" t="s">
        <v>28</v>
      </c>
      <c r="AJ10" s="9" t="s">
        <v>28</v>
      </c>
      <c r="AK10" s="9" t="s">
        <v>28</v>
      </c>
      <c r="AL10" s="9" t="s">
        <v>28</v>
      </c>
      <c r="AM10" s="9" t="s">
        <v>28</v>
      </c>
      <c r="AN10" s="9" t="s">
        <v>28</v>
      </c>
      <c r="AO10" s="9" t="s">
        <v>28</v>
      </c>
      <c r="AP10" s="9" t="s">
        <v>28</v>
      </c>
      <c r="AQ10" s="9" t="s">
        <v>28</v>
      </c>
      <c r="AR10" s="9" t="s">
        <v>28</v>
      </c>
      <c r="AS10" s="9" t="s">
        <v>28</v>
      </c>
      <c r="AT10" s="9" t="s">
        <v>28</v>
      </c>
      <c r="AU10" s="9" t="s">
        <v>28</v>
      </c>
      <c r="AV10" s="9" t="s">
        <v>28</v>
      </c>
      <c r="AW10" s="9" t="s">
        <v>28</v>
      </c>
      <c r="AX10" s="9" t="s">
        <v>28</v>
      </c>
      <c r="AY10" s="9" t="s">
        <v>28</v>
      </c>
      <c r="AZ10" s="9" t="s">
        <v>28</v>
      </c>
      <c r="BA10" s="9" t="s">
        <v>28</v>
      </c>
      <c r="BB10" s="9" t="s">
        <v>28</v>
      </c>
      <c r="BC10" s="9" t="s">
        <v>28</v>
      </c>
      <c r="BD10" s="9" t="s">
        <v>28</v>
      </c>
      <c r="BE10" s="9" t="s">
        <v>28</v>
      </c>
      <c r="BF10" s="9" t="s">
        <v>28</v>
      </c>
      <c r="BG10" s="9" t="s">
        <v>28</v>
      </c>
      <c r="BH10" s="9" t="s">
        <v>28</v>
      </c>
      <c r="BI10" s="9" t="s">
        <v>28</v>
      </c>
      <c r="BJ10" s="9" t="s">
        <v>28</v>
      </c>
      <c r="BK10" s="9" t="s">
        <v>28</v>
      </c>
      <c r="BL10" s="9" t="s">
        <v>28</v>
      </c>
      <c r="BM10" s="9" t="s">
        <v>28</v>
      </c>
      <c r="BN10" s="9" t="s">
        <v>28</v>
      </c>
      <c r="BO10" s="9" t="s">
        <v>59</v>
      </c>
      <c r="BP10" s="9" t="s">
        <v>59</v>
      </c>
      <c r="BQ10" s="9" t="s">
        <v>59</v>
      </c>
      <c r="BR10" s="9" t="s">
        <v>59</v>
      </c>
      <c r="BS10" s="9" t="s">
        <v>59</v>
      </c>
      <c r="BT10" s="9" t="s">
        <v>59</v>
      </c>
      <c r="BU10" s="9" t="s">
        <v>59</v>
      </c>
      <c r="BV10" s="9" t="s">
        <v>59</v>
      </c>
      <c r="BW10" s="9" t="s">
        <v>59</v>
      </c>
      <c r="BX10" s="9" t="s">
        <v>28</v>
      </c>
      <c r="BY10" s="9" t="s">
        <v>59</v>
      </c>
      <c r="BZ10" s="9" t="s">
        <v>59</v>
      </c>
      <c r="CA10" s="9" t="s">
        <v>59</v>
      </c>
      <c r="CB10" s="9" t="s">
        <v>59</v>
      </c>
      <c r="CC10" s="9" t="s">
        <v>59</v>
      </c>
      <c r="CD10" s="9" t="s">
        <v>59</v>
      </c>
      <c r="CE10" s="9" t="s">
        <v>59</v>
      </c>
      <c r="CF10" s="9" t="s">
        <v>59</v>
      </c>
      <c r="CG10" s="9" t="s">
        <v>28</v>
      </c>
      <c r="CH10" s="9" t="s">
        <v>28</v>
      </c>
      <c r="CI10" s="9" t="s">
        <v>28</v>
      </c>
      <c r="CJ10" s="9" t="s">
        <v>28</v>
      </c>
      <c r="CK10" s="9" t="s">
        <v>28</v>
      </c>
      <c r="CL10" s="9" t="s">
        <v>28</v>
      </c>
      <c r="CM10" s="9" t="s">
        <v>28</v>
      </c>
      <c r="CN10" s="9" t="s">
        <v>28</v>
      </c>
      <c r="CO10" s="9" t="s">
        <v>28</v>
      </c>
      <c r="CP10" s="9" t="s">
        <v>28</v>
      </c>
      <c r="CQ10" s="9" t="s">
        <v>28</v>
      </c>
      <c r="CR10" s="9" t="s">
        <v>28</v>
      </c>
      <c r="CS10" s="9" t="s">
        <v>28</v>
      </c>
      <c r="CT10" s="9" t="s">
        <v>28</v>
      </c>
      <c r="CU10" s="9" t="s">
        <v>28</v>
      </c>
      <c r="CV10" s="9" t="s">
        <v>28</v>
      </c>
      <c r="CW10" s="9" t="s">
        <v>28</v>
      </c>
      <c r="CX10" s="9" t="s">
        <v>28</v>
      </c>
      <c r="CY10" s="9" t="s">
        <v>28</v>
      </c>
      <c r="CZ10" s="9" t="s">
        <v>28</v>
      </c>
      <c r="DA10" s="9" t="s">
        <v>28</v>
      </c>
      <c r="DB10" s="9" t="s">
        <v>28</v>
      </c>
      <c r="DC10" s="9" t="s">
        <v>28</v>
      </c>
      <c r="DD10" s="9" t="s">
        <v>28</v>
      </c>
      <c r="DE10" s="9" t="s">
        <v>28</v>
      </c>
      <c r="DF10" s="9" t="s">
        <v>28</v>
      </c>
      <c r="DG10" s="9" t="s">
        <v>28</v>
      </c>
      <c r="DH10" s="9" t="s">
        <v>28</v>
      </c>
      <c r="DI10" s="9" t="s">
        <v>28</v>
      </c>
      <c r="DJ10" s="9" t="s">
        <v>28</v>
      </c>
      <c r="DK10" s="9" t="s">
        <v>28</v>
      </c>
      <c r="DL10" s="9" t="s">
        <v>28</v>
      </c>
      <c r="DM10" s="9" t="s">
        <v>28</v>
      </c>
      <c r="DN10" s="9" t="s">
        <v>28</v>
      </c>
      <c r="DO10" s="9" t="s">
        <v>28</v>
      </c>
      <c r="DP10" s="9" t="s">
        <v>28</v>
      </c>
      <c r="DQ10" s="9" t="s">
        <v>28</v>
      </c>
      <c r="DR10" s="9" t="s">
        <v>28</v>
      </c>
      <c r="DS10" s="9" t="s">
        <v>28</v>
      </c>
      <c r="DT10" s="9" t="s">
        <v>28</v>
      </c>
      <c r="DU10" s="9" t="s">
        <v>28</v>
      </c>
      <c r="DV10" s="9" t="s">
        <v>28</v>
      </c>
      <c r="DW10" s="9" t="s">
        <v>28</v>
      </c>
      <c r="DX10" s="9" t="s">
        <v>28</v>
      </c>
      <c r="DY10" s="9" t="s">
        <v>28</v>
      </c>
      <c r="DZ10" s="9" t="s">
        <v>28</v>
      </c>
      <c r="EA10" s="9" t="s">
        <v>28</v>
      </c>
      <c r="EB10" s="9" t="s">
        <v>28</v>
      </c>
      <c r="EC10" s="9" t="s">
        <v>28</v>
      </c>
      <c r="ED10" s="9" t="s">
        <v>28</v>
      </c>
      <c r="EE10" s="9" t="s">
        <v>28</v>
      </c>
      <c r="EF10" s="9" t="s">
        <v>28</v>
      </c>
      <c r="EG10" s="9" t="s">
        <v>59</v>
      </c>
      <c r="EH10" s="9" t="s">
        <v>28</v>
      </c>
      <c r="EI10" s="9" t="s">
        <v>28</v>
      </c>
      <c r="EJ10" s="9" t="s">
        <v>28</v>
      </c>
      <c r="EK10" s="9" t="s">
        <v>28</v>
      </c>
      <c r="EL10" s="9" t="s">
        <v>28</v>
      </c>
      <c r="EM10" s="9" t="s">
        <v>28</v>
      </c>
      <c r="EN10" s="9" t="s">
        <v>28</v>
      </c>
      <c r="EO10" s="9" t="s">
        <v>28</v>
      </c>
      <c r="EP10" s="9" t="s">
        <v>28</v>
      </c>
      <c r="EQ10" s="9" t="s">
        <v>28</v>
      </c>
      <c r="ER10" s="9" t="s">
        <v>28</v>
      </c>
      <c r="ES10" s="9" t="s">
        <v>28</v>
      </c>
      <c r="ET10" s="9" t="s">
        <v>28</v>
      </c>
      <c r="EU10" s="9" t="s">
        <v>28</v>
      </c>
      <c r="EV10" s="9" t="s">
        <v>28</v>
      </c>
      <c r="EW10" s="9" t="s">
        <v>28</v>
      </c>
      <c r="EX10" s="9" t="s">
        <v>28</v>
      </c>
      <c r="EY10" s="9" t="s">
        <v>28</v>
      </c>
      <c r="EZ10" s="9" t="s">
        <v>28</v>
      </c>
      <c r="FA10" s="9" t="s">
        <v>28</v>
      </c>
      <c r="FB10" s="9" t="s">
        <v>28</v>
      </c>
      <c r="FC10" s="9" t="s">
        <v>28</v>
      </c>
      <c r="FD10" s="9" t="s">
        <v>28</v>
      </c>
      <c r="FE10" s="9" t="s">
        <v>28</v>
      </c>
      <c r="FF10" s="9" t="s">
        <v>59</v>
      </c>
    </row>
    <row r="11" spans="1:165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  <c r="W11" s="9" t="s">
        <v>28</v>
      </c>
      <c r="X11" s="9" t="s">
        <v>28</v>
      </c>
      <c r="Y11" s="9" t="s">
        <v>28</v>
      </c>
      <c r="Z11" s="9" t="s">
        <v>28</v>
      </c>
      <c r="AA11" s="9" t="s">
        <v>28</v>
      </c>
      <c r="AB11" s="9" t="s">
        <v>28</v>
      </c>
      <c r="AC11" s="9" t="s">
        <v>28</v>
      </c>
      <c r="AD11" s="9" t="s">
        <v>28</v>
      </c>
      <c r="AE11" s="9" t="s">
        <v>28</v>
      </c>
      <c r="AF11" s="9" t="s">
        <v>28</v>
      </c>
      <c r="AG11" s="9" t="s">
        <v>28</v>
      </c>
      <c r="AH11" s="9" t="s">
        <v>28</v>
      </c>
      <c r="AI11" s="9" t="s">
        <v>28</v>
      </c>
      <c r="AJ11" s="9" t="s">
        <v>28</v>
      </c>
      <c r="AK11" s="9" t="s">
        <v>28</v>
      </c>
      <c r="AL11" s="9" t="s">
        <v>28</v>
      </c>
      <c r="AM11" s="9" t="s">
        <v>28</v>
      </c>
      <c r="AN11" s="9" t="s">
        <v>28</v>
      </c>
      <c r="AO11" s="9" t="s">
        <v>28</v>
      </c>
      <c r="AP11" s="9" t="s">
        <v>28</v>
      </c>
      <c r="AQ11" s="9" t="s">
        <v>28</v>
      </c>
      <c r="AR11" s="9" t="s">
        <v>28</v>
      </c>
      <c r="AS11" s="9" t="s">
        <v>28</v>
      </c>
      <c r="AT11" s="9" t="s">
        <v>28</v>
      </c>
      <c r="AU11" s="9" t="s">
        <v>28</v>
      </c>
      <c r="AV11" s="9" t="s">
        <v>28</v>
      </c>
      <c r="AW11" s="9" t="s">
        <v>28</v>
      </c>
      <c r="AX11" s="9" t="s">
        <v>28</v>
      </c>
      <c r="AY11" s="9" t="s">
        <v>28</v>
      </c>
      <c r="AZ11" s="9" t="s">
        <v>28</v>
      </c>
      <c r="BA11" s="9" t="s">
        <v>28</v>
      </c>
      <c r="BB11" s="9" t="s">
        <v>28</v>
      </c>
      <c r="BC11" s="9" t="s">
        <v>28</v>
      </c>
      <c r="BD11" s="9" t="s">
        <v>28</v>
      </c>
      <c r="BE11" s="9" t="s">
        <v>28</v>
      </c>
      <c r="BF11" s="9" t="s">
        <v>28</v>
      </c>
      <c r="BG11" s="9" t="s">
        <v>28</v>
      </c>
      <c r="BH11" s="9" t="s">
        <v>28</v>
      </c>
      <c r="BI11" s="9" t="s">
        <v>28</v>
      </c>
      <c r="BJ11" s="9" t="s">
        <v>28</v>
      </c>
      <c r="BK11" s="9" t="s">
        <v>28</v>
      </c>
      <c r="BL11" s="9" t="s">
        <v>28</v>
      </c>
      <c r="BM11" s="9" t="s">
        <v>28</v>
      </c>
      <c r="BN11" s="9" t="s">
        <v>28</v>
      </c>
      <c r="BO11" s="9" t="s">
        <v>59</v>
      </c>
      <c r="BP11" s="9" t="s">
        <v>59</v>
      </c>
      <c r="BQ11" s="9" t="s">
        <v>59</v>
      </c>
      <c r="BR11" s="9" t="s">
        <v>59</v>
      </c>
      <c r="BS11" s="9" t="s">
        <v>59</v>
      </c>
      <c r="BT11" s="9" t="s">
        <v>59</v>
      </c>
      <c r="BU11" s="9" t="s">
        <v>59</v>
      </c>
      <c r="BV11" s="9" t="s">
        <v>59</v>
      </c>
      <c r="BW11" s="9" t="s">
        <v>59</v>
      </c>
      <c r="BX11" s="9" t="s">
        <v>28</v>
      </c>
      <c r="BY11" s="9" t="s">
        <v>59</v>
      </c>
      <c r="BZ11" s="9" t="s">
        <v>59</v>
      </c>
      <c r="CA11" s="9" t="s">
        <v>59</v>
      </c>
      <c r="CB11" s="9" t="s">
        <v>59</v>
      </c>
      <c r="CC11" s="9" t="s">
        <v>59</v>
      </c>
      <c r="CD11" s="9" t="s">
        <v>59</v>
      </c>
      <c r="CE11" s="9" t="s">
        <v>59</v>
      </c>
      <c r="CF11" s="9" t="s">
        <v>59</v>
      </c>
      <c r="CG11" s="9" t="s">
        <v>28</v>
      </c>
      <c r="CH11" s="9" t="s">
        <v>28</v>
      </c>
      <c r="CI11" s="9" t="s">
        <v>28</v>
      </c>
      <c r="CJ11" s="9" t="s">
        <v>28</v>
      </c>
      <c r="CK11" s="9" t="s">
        <v>28</v>
      </c>
      <c r="CL11" s="9" t="s">
        <v>28</v>
      </c>
      <c r="CM11" s="9" t="s">
        <v>28</v>
      </c>
      <c r="CN11" s="9" t="s">
        <v>28</v>
      </c>
      <c r="CO11" s="9" t="s">
        <v>28</v>
      </c>
      <c r="CP11" s="9" t="s">
        <v>28</v>
      </c>
      <c r="CQ11" s="9" t="s">
        <v>28</v>
      </c>
      <c r="CR11" s="9" t="s">
        <v>28</v>
      </c>
      <c r="CS11" s="9" t="s">
        <v>28</v>
      </c>
      <c r="CT11" s="9" t="s">
        <v>28</v>
      </c>
      <c r="CU11" s="9" t="s">
        <v>28</v>
      </c>
      <c r="CV11" s="9" t="s">
        <v>28</v>
      </c>
      <c r="CW11" s="9" t="s">
        <v>28</v>
      </c>
      <c r="CX11" s="9" t="s">
        <v>28</v>
      </c>
      <c r="CY11" s="9" t="s">
        <v>28</v>
      </c>
      <c r="CZ11" s="9" t="s">
        <v>28</v>
      </c>
      <c r="DA11" s="9" t="s">
        <v>28</v>
      </c>
      <c r="DB11" s="9" t="s">
        <v>28</v>
      </c>
      <c r="DC11" s="9" t="s">
        <v>28</v>
      </c>
      <c r="DD11" s="9" t="s">
        <v>28</v>
      </c>
      <c r="DE11" s="9" t="s">
        <v>28</v>
      </c>
      <c r="DF11" s="9" t="s">
        <v>28</v>
      </c>
      <c r="DG11" s="9" t="s">
        <v>28</v>
      </c>
      <c r="DH11" s="9" t="s">
        <v>28</v>
      </c>
      <c r="DI11" s="9" t="s">
        <v>28</v>
      </c>
      <c r="DJ11" s="9" t="s">
        <v>28</v>
      </c>
      <c r="DK11" s="9" t="s">
        <v>28</v>
      </c>
      <c r="DL11" s="9" t="s">
        <v>28</v>
      </c>
      <c r="DM11" s="9" t="s">
        <v>28</v>
      </c>
      <c r="DN11" s="9" t="s">
        <v>28</v>
      </c>
      <c r="DO11" s="9" t="s">
        <v>28</v>
      </c>
      <c r="DP11" s="9" t="s">
        <v>28</v>
      </c>
      <c r="DQ11" s="9" t="s">
        <v>28</v>
      </c>
      <c r="DR11" s="9" t="s">
        <v>28</v>
      </c>
      <c r="DS11" s="9" t="s">
        <v>28</v>
      </c>
      <c r="DT11" s="9" t="s">
        <v>28</v>
      </c>
      <c r="DU11" s="9" t="s">
        <v>28</v>
      </c>
      <c r="DV11" s="9" t="s">
        <v>28</v>
      </c>
      <c r="DW11" s="9" t="s">
        <v>28</v>
      </c>
      <c r="DX11" s="9" t="s">
        <v>28</v>
      </c>
      <c r="DY11" s="9" t="s">
        <v>28</v>
      </c>
      <c r="DZ11" s="9" t="s">
        <v>28</v>
      </c>
      <c r="EA11" s="9" t="s">
        <v>28</v>
      </c>
      <c r="EB11" s="9" t="s">
        <v>28</v>
      </c>
      <c r="EC11" s="9" t="s">
        <v>28</v>
      </c>
      <c r="ED11" s="9" t="s">
        <v>28</v>
      </c>
      <c r="EE11" s="9" t="s">
        <v>28</v>
      </c>
      <c r="EF11" s="9" t="s">
        <v>28</v>
      </c>
      <c r="EG11" s="9" t="s">
        <v>59</v>
      </c>
      <c r="EH11" s="9" t="s">
        <v>28</v>
      </c>
      <c r="EI11" s="9" t="s">
        <v>28</v>
      </c>
      <c r="EJ11" s="9" t="s">
        <v>28</v>
      </c>
      <c r="EK11" s="9" t="s">
        <v>28</v>
      </c>
      <c r="EL11" s="9" t="s">
        <v>28</v>
      </c>
      <c r="EM11" s="9" t="s">
        <v>28</v>
      </c>
      <c r="EN11" s="9" t="s">
        <v>28</v>
      </c>
      <c r="EO11" s="9" t="s">
        <v>28</v>
      </c>
      <c r="EP11" s="9" t="s">
        <v>28</v>
      </c>
      <c r="EQ11" s="9" t="s">
        <v>28</v>
      </c>
      <c r="ER11" s="9" t="s">
        <v>28</v>
      </c>
      <c r="ES11" s="9" t="s">
        <v>28</v>
      </c>
      <c r="ET11" s="9" t="s">
        <v>28</v>
      </c>
      <c r="EU11" s="9" t="s">
        <v>28</v>
      </c>
      <c r="EV11" s="9" t="s">
        <v>28</v>
      </c>
      <c r="EW11" s="9" t="s">
        <v>28</v>
      </c>
      <c r="EX11" s="9" t="s">
        <v>28</v>
      </c>
      <c r="EY11" s="9" t="s">
        <v>28</v>
      </c>
      <c r="EZ11" s="9" t="s">
        <v>28</v>
      </c>
      <c r="FA11" s="9" t="s">
        <v>28</v>
      </c>
      <c r="FB11" s="9" t="s">
        <v>28</v>
      </c>
      <c r="FC11" s="9" t="s">
        <v>28</v>
      </c>
      <c r="FD11" s="9" t="s">
        <v>28</v>
      </c>
      <c r="FE11" s="9" t="s">
        <v>28</v>
      </c>
      <c r="FF11" s="9" t="s">
        <v>59</v>
      </c>
    </row>
    <row r="12" spans="1:165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59</v>
      </c>
      <c r="U12" s="9" t="s">
        <v>59</v>
      </c>
      <c r="V12" s="9" t="s">
        <v>59</v>
      </c>
      <c r="W12" s="9" t="s">
        <v>59</v>
      </c>
      <c r="X12" s="9" t="s">
        <v>59</v>
      </c>
      <c r="Y12" s="9" t="s">
        <v>59</v>
      </c>
      <c r="Z12" s="9" t="s">
        <v>59</v>
      </c>
      <c r="AA12" s="9" t="s">
        <v>59</v>
      </c>
      <c r="AB12" s="9" t="s">
        <v>59</v>
      </c>
      <c r="AC12" s="9" t="s">
        <v>59</v>
      </c>
      <c r="AD12" s="9" t="s">
        <v>59</v>
      </c>
      <c r="AE12" s="9" t="s">
        <v>59</v>
      </c>
      <c r="AF12" s="9" t="s">
        <v>59</v>
      </c>
      <c r="AG12" s="9" t="s">
        <v>59</v>
      </c>
      <c r="AH12" s="9" t="s">
        <v>59</v>
      </c>
      <c r="AI12" s="9" t="s">
        <v>59</v>
      </c>
      <c r="AJ12" s="9" t="s">
        <v>59</v>
      </c>
      <c r="AK12" s="9" t="s">
        <v>59</v>
      </c>
      <c r="AL12" s="9" t="s">
        <v>28</v>
      </c>
      <c r="AM12" s="9" t="s">
        <v>59</v>
      </c>
      <c r="AN12" s="9" t="s">
        <v>28</v>
      </c>
      <c r="AO12" s="9" t="s">
        <v>28</v>
      </c>
      <c r="AP12" s="9" t="s">
        <v>28</v>
      </c>
      <c r="AQ12" s="9" t="s">
        <v>28</v>
      </c>
      <c r="AR12" s="9" t="s">
        <v>28</v>
      </c>
      <c r="AS12" s="9" t="s">
        <v>28</v>
      </c>
      <c r="AT12" s="9" t="s">
        <v>28</v>
      </c>
      <c r="AU12" s="9" t="s">
        <v>28</v>
      </c>
      <c r="AV12" s="9" t="s">
        <v>28</v>
      </c>
      <c r="AW12" s="9" t="s">
        <v>28</v>
      </c>
      <c r="AX12" s="9" t="s">
        <v>28</v>
      </c>
      <c r="AY12" s="9" t="s">
        <v>28</v>
      </c>
      <c r="AZ12" s="9" t="s">
        <v>28</v>
      </c>
      <c r="BA12" s="9" t="s">
        <v>28</v>
      </c>
      <c r="BB12" s="9" t="s">
        <v>28</v>
      </c>
      <c r="BC12" s="9" t="s">
        <v>28</v>
      </c>
      <c r="BD12" s="9" t="s">
        <v>28</v>
      </c>
      <c r="BE12" s="9" t="s">
        <v>28</v>
      </c>
      <c r="BF12" s="9" t="s">
        <v>28</v>
      </c>
      <c r="BG12" s="9" t="s">
        <v>28</v>
      </c>
      <c r="BH12" s="9" t="s">
        <v>28</v>
      </c>
      <c r="BI12" s="9" t="s">
        <v>28</v>
      </c>
      <c r="BJ12" s="9" t="s">
        <v>28</v>
      </c>
      <c r="BK12" s="9" t="s">
        <v>28</v>
      </c>
      <c r="BL12" s="9" t="s">
        <v>28</v>
      </c>
      <c r="BM12" s="9" t="s">
        <v>28</v>
      </c>
      <c r="BN12" s="9" t="s">
        <v>28</v>
      </c>
      <c r="BO12" s="9" t="s">
        <v>59</v>
      </c>
      <c r="BP12" s="9" t="s">
        <v>59</v>
      </c>
      <c r="BQ12" s="9" t="s">
        <v>59</v>
      </c>
      <c r="BR12" s="9" t="s">
        <v>59</v>
      </c>
      <c r="BS12" s="9" t="s">
        <v>59</v>
      </c>
      <c r="BT12" s="9" t="s">
        <v>59</v>
      </c>
      <c r="BU12" s="9" t="s">
        <v>59</v>
      </c>
      <c r="BV12" s="9" t="s">
        <v>59</v>
      </c>
      <c r="BW12" s="9" t="s">
        <v>59</v>
      </c>
      <c r="BX12" s="9" t="s">
        <v>28</v>
      </c>
      <c r="BY12" s="9" t="s">
        <v>59</v>
      </c>
      <c r="BZ12" s="9" t="s">
        <v>59</v>
      </c>
      <c r="CA12" s="9" t="s">
        <v>59</v>
      </c>
      <c r="CB12" s="9" t="s">
        <v>59</v>
      </c>
      <c r="CC12" s="9" t="s">
        <v>59</v>
      </c>
      <c r="CD12" s="9" t="s">
        <v>59</v>
      </c>
      <c r="CE12" s="9" t="s">
        <v>59</v>
      </c>
      <c r="CF12" s="9" t="s">
        <v>59</v>
      </c>
      <c r="CG12" s="9" t="s">
        <v>28</v>
      </c>
      <c r="CH12" s="9" t="s">
        <v>28</v>
      </c>
      <c r="CI12" s="9" t="s">
        <v>28</v>
      </c>
      <c r="CJ12" s="9" t="s">
        <v>28</v>
      </c>
      <c r="CK12" s="9" t="s">
        <v>28</v>
      </c>
      <c r="CL12" s="9" t="s">
        <v>28</v>
      </c>
      <c r="CM12" s="9" t="s">
        <v>28</v>
      </c>
      <c r="CN12" s="9" t="s">
        <v>28</v>
      </c>
      <c r="CO12" s="9" t="s">
        <v>28</v>
      </c>
      <c r="CP12" s="9" t="s">
        <v>28</v>
      </c>
      <c r="CQ12" s="9" t="s">
        <v>28</v>
      </c>
      <c r="CR12" s="9" t="s">
        <v>28</v>
      </c>
      <c r="CS12" s="9" t="s">
        <v>28</v>
      </c>
      <c r="CT12" s="9" t="s">
        <v>28</v>
      </c>
      <c r="CU12" s="9" t="s">
        <v>28</v>
      </c>
      <c r="CV12" s="9" t="s">
        <v>28</v>
      </c>
      <c r="CW12" s="9" t="s">
        <v>28</v>
      </c>
      <c r="CX12" s="9" t="s">
        <v>28</v>
      </c>
      <c r="CY12" s="9" t="s">
        <v>28</v>
      </c>
      <c r="CZ12" s="9" t="s">
        <v>28</v>
      </c>
      <c r="DA12" s="9" t="s">
        <v>28</v>
      </c>
      <c r="DB12" s="9" t="s">
        <v>28</v>
      </c>
      <c r="DC12" s="9" t="s">
        <v>28</v>
      </c>
      <c r="DD12" s="9" t="s">
        <v>28</v>
      </c>
      <c r="DE12" s="9" t="s">
        <v>28</v>
      </c>
      <c r="DF12" s="9" t="s">
        <v>28</v>
      </c>
      <c r="DG12" s="9" t="s">
        <v>28</v>
      </c>
      <c r="DH12" s="9" t="s">
        <v>28</v>
      </c>
      <c r="DI12" s="9" t="s">
        <v>28</v>
      </c>
      <c r="DJ12" s="9" t="s">
        <v>28</v>
      </c>
      <c r="DK12" s="9" t="s">
        <v>28</v>
      </c>
      <c r="DL12" s="9" t="s">
        <v>28</v>
      </c>
      <c r="DM12" s="9" t="s">
        <v>28</v>
      </c>
      <c r="DN12" s="9" t="s">
        <v>28</v>
      </c>
      <c r="DO12" s="9" t="s">
        <v>28</v>
      </c>
      <c r="DP12" s="9" t="s">
        <v>28</v>
      </c>
      <c r="DQ12" s="9" t="s">
        <v>28</v>
      </c>
      <c r="DR12" s="9" t="s">
        <v>28</v>
      </c>
      <c r="DS12" s="9" t="s">
        <v>28</v>
      </c>
      <c r="DT12" s="9" t="s">
        <v>28</v>
      </c>
      <c r="DU12" s="9" t="s">
        <v>28</v>
      </c>
      <c r="DV12" s="9" t="s">
        <v>28</v>
      </c>
      <c r="DW12" s="9" t="s">
        <v>28</v>
      </c>
      <c r="DX12" s="9" t="s">
        <v>28</v>
      </c>
      <c r="DY12" s="9" t="s">
        <v>28</v>
      </c>
      <c r="DZ12" s="9" t="s">
        <v>28</v>
      </c>
      <c r="EA12" s="9" t="s">
        <v>28</v>
      </c>
      <c r="EB12" s="9" t="s">
        <v>28</v>
      </c>
      <c r="EC12" s="9" t="s">
        <v>28</v>
      </c>
      <c r="ED12" s="9" t="s">
        <v>28</v>
      </c>
      <c r="EE12" s="9" t="s">
        <v>28</v>
      </c>
      <c r="EF12" s="9" t="s">
        <v>28</v>
      </c>
      <c r="EG12" s="9" t="s">
        <v>59</v>
      </c>
      <c r="EH12" s="9" t="s">
        <v>28</v>
      </c>
      <c r="EI12" s="9" t="s">
        <v>28</v>
      </c>
      <c r="EJ12" s="9" t="s">
        <v>28</v>
      </c>
      <c r="EK12" s="9" t="s">
        <v>28</v>
      </c>
      <c r="EL12" s="9" t="s">
        <v>28</v>
      </c>
      <c r="EM12" s="9" t="s">
        <v>28</v>
      </c>
      <c r="EN12" s="9" t="s">
        <v>28</v>
      </c>
      <c r="EO12" s="9" t="s">
        <v>28</v>
      </c>
      <c r="EP12" s="9" t="s">
        <v>28</v>
      </c>
      <c r="EQ12" s="9" t="s">
        <v>28</v>
      </c>
      <c r="ER12" s="9" t="s">
        <v>28</v>
      </c>
      <c r="ES12" s="9" t="s">
        <v>28</v>
      </c>
      <c r="ET12" s="9" t="s">
        <v>28</v>
      </c>
      <c r="EU12" s="9" t="s">
        <v>28</v>
      </c>
      <c r="EV12" s="9" t="s">
        <v>28</v>
      </c>
      <c r="EW12" s="9" t="s">
        <v>28</v>
      </c>
      <c r="EX12" s="9" t="s">
        <v>28</v>
      </c>
      <c r="EY12" s="9" t="s">
        <v>28</v>
      </c>
      <c r="EZ12" s="9" t="s">
        <v>28</v>
      </c>
      <c r="FA12" s="9" t="s">
        <v>28</v>
      </c>
      <c r="FB12" s="9" t="s">
        <v>28</v>
      </c>
      <c r="FC12" s="9" t="s">
        <v>28</v>
      </c>
      <c r="FD12" s="9" t="s">
        <v>28</v>
      </c>
      <c r="FE12" s="9" t="s">
        <v>28</v>
      </c>
      <c r="FF12" s="9" t="s">
        <v>59</v>
      </c>
    </row>
    <row r="13" spans="1:165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28</v>
      </c>
      <c r="W13" s="9" t="s">
        <v>28</v>
      </c>
      <c r="X13" s="9" t="s">
        <v>28</v>
      </c>
      <c r="Y13" s="9" t="s">
        <v>28</v>
      </c>
      <c r="Z13" s="9" t="s">
        <v>28</v>
      </c>
      <c r="AA13" s="9" t="s">
        <v>28</v>
      </c>
      <c r="AB13" s="9" t="s">
        <v>28</v>
      </c>
      <c r="AC13" s="9" t="s">
        <v>28</v>
      </c>
      <c r="AD13" s="9" t="s">
        <v>28</v>
      </c>
      <c r="AE13" s="9" t="s">
        <v>28</v>
      </c>
      <c r="AF13" s="9" t="s">
        <v>28</v>
      </c>
      <c r="AG13" s="9" t="s">
        <v>28</v>
      </c>
      <c r="AH13" s="9" t="s">
        <v>28</v>
      </c>
      <c r="AI13" s="9" t="s">
        <v>28</v>
      </c>
      <c r="AJ13" s="9" t="s">
        <v>28</v>
      </c>
      <c r="AK13" s="9" t="s">
        <v>28</v>
      </c>
      <c r="AL13" s="9" t="s">
        <v>28</v>
      </c>
      <c r="AM13" s="9" t="s">
        <v>28</v>
      </c>
      <c r="AN13" s="9" t="s">
        <v>28</v>
      </c>
      <c r="AO13" s="9" t="s">
        <v>28</v>
      </c>
      <c r="AP13" s="9" t="s">
        <v>28</v>
      </c>
      <c r="AQ13" s="9" t="s">
        <v>28</v>
      </c>
      <c r="AR13" s="9" t="s">
        <v>28</v>
      </c>
      <c r="AS13" s="9" t="s">
        <v>28</v>
      </c>
      <c r="AT13" s="9" t="s">
        <v>28</v>
      </c>
      <c r="AU13" s="9" t="s">
        <v>28</v>
      </c>
      <c r="AV13" s="9" t="s">
        <v>28</v>
      </c>
      <c r="AW13" s="9" t="s">
        <v>28</v>
      </c>
      <c r="AX13" s="9" t="s">
        <v>28</v>
      </c>
      <c r="AY13" s="9" t="s">
        <v>28</v>
      </c>
      <c r="AZ13" s="9" t="s">
        <v>28</v>
      </c>
      <c r="BA13" s="9" t="s">
        <v>28</v>
      </c>
      <c r="BB13" s="9" t="s">
        <v>28</v>
      </c>
      <c r="BC13" s="9" t="s">
        <v>28</v>
      </c>
      <c r="BD13" s="9" t="s">
        <v>28</v>
      </c>
      <c r="BE13" s="9" t="s">
        <v>28</v>
      </c>
      <c r="BF13" s="9" t="s">
        <v>28</v>
      </c>
      <c r="BG13" s="9" t="s">
        <v>28</v>
      </c>
      <c r="BH13" s="9" t="s">
        <v>28</v>
      </c>
      <c r="BI13" s="9" t="s">
        <v>28</v>
      </c>
      <c r="BJ13" s="9" t="s">
        <v>28</v>
      </c>
      <c r="BK13" s="9" t="s">
        <v>28</v>
      </c>
      <c r="BL13" s="9" t="s">
        <v>28</v>
      </c>
      <c r="BM13" s="9" t="s">
        <v>28</v>
      </c>
      <c r="BN13" s="9" t="s">
        <v>28</v>
      </c>
      <c r="BO13" s="9" t="s">
        <v>28</v>
      </c>
      <c r="BP13" s="9" t="s">
        <v>28</v>
      </c>
      <c r="BQ13" s="9" t="s">
        <v>28</v>
      </c>
      <c r="BR13" s="9" t="s">
        <v>28</v>
      </c>
      <c r="BS13" s="9" t="s">
        <v>28</v>
      </c>
      <c r="BT13" s="9" t="s">
        <v>28</v>
      </c>
      <c r="BU13" s="9" t="s">
        <v>28</v>
      </c>
      <c r="BV13" s="9" t="s">
        <v>28</v>
      </c>
      <c r="BW13" s="9" t="s">
        <v>28</v>
      </c>
      <c r="BX13" s="9" t="s">
        <v>28</v>
      </c>
      <c r="BY13" s="9" t="s">
        <v>28</v>
      </c>
      <c r="BZ13" s="9" t="s">
        <v>28</v>
      </c>
      <c r="CA13" s="9" t="s">
        <v>28</v>
      </c>
      <c r="CB13" s="9" t="s">
        <v>28</v>
      </c>
      <c r="CC13" s="9" t="s">
        <v>28</v>
      </c>
      <c r="CD13" s="9" t="s">
        <v>28</v>
      </c>
      <c r="CE13" s="9" t="s">
        <v>28</v>
      </c>
      <c r="CF13" s="9" t="s">
        <v>28</v>
      </c>
      <c r="CG13" s="9" t="s">
        <v>28</v>
      </c>
      <c r="CH13" s="9" t="s">
        <v>28</v>
      </c>
      <c r="CI13" s="9" t="s">
        <v>28</v>
      </c>
      <c r="CJ13" s="9" t="s">
        <v>28</v>
      </c>
      <c r="CK13" s="9" t="s">
        <v>28</v>
      </c>
      <c r="CL13" s="9" t="s">
        <v>28</v>
      </c>
      <c r="CM13" s="9" t="s">
        <v>28</v>
      </c>
      <c r="CN13" s="9" t="s">
        <v>28</v>
      </c>
      <c r="CO13" s="9" t="s">
        <v>28</v>
      </c>
      <c r="CP13" s="9" t="s">
        <v>28</v>
      </c>
      <c r="CQ13" s="9" t="s">
        <v>28</v>
      </c>
      <c r="CR13" s="9" t="s">
        <v>28</v>
      </c>
      <c r="CS13" s="9" t="s">
        <v>28</v>
      </c>
      <c r="CT13" s="9" t="s">
        <v>28</v>
      </c>
      <c r="CU13" s="9" t="s">
        <v>28</v>
      </c>
      <c r="CV13" s="9" t="s">
        <v>28</v>
      </c>
      <c r="CW13" s="9" t="s">
        <v>28</v>
      </c>
      <c r="CX13" s="9" t="s">
        <v>28</v>
      </c>
      <c r="CY13" s="9" t="s">
        <v>28</v>
      </c>
      <c r="CZ13" s="9" t="s">
        <v>28</v>
      </c>
      <c r="DA13" s="9" t="s">
        <v>28</v>
      </c>
      <c r="DB13" s="9" t="s">
        <v>28</v>
      </c>
      <c r="DC13" s="9" t="s">
        <v>28</v>
      </c>
      <c r="DD13" s="9" t="s">
        <v>28</v>
      </c>
      <c r="DE13" s="9" t="s">
        <v>28</v>
      </c>
      <c r="DF13" s="9" t="s">
        <v>28</v>
      </c>
      <c r="DG13" s="9" t="s">
        <v>28</v>
      </c>
      <c r="DH13" s="9" t="s">
        <v>28</v>
      </c>
      <c r="DI13" s="9" t="s">
        <v>28</v>
      </c>
      <c r="DJ13" s="9" t="s">
        <v>28</v>
      </c>
      <c r="DK13" s="9" t="s">
        <v>28</v>
      </c>
      <c r="DL13" s="9" t="s">
        <v>28</v>
      </c>
      <c r="DM13" s="9" t="s">
        <v>28</v>
      </c>
      <c r="DN13" s="9" t="s">
        <v>28</v>
      </c>
      <c r="DO13" s="9" t="s">
        <v>59</v>
      </c>
      <c r="DP13" s="9" t="s">
        <v>28</v>
      </c>
      <c r="DQ13" s="9" t="s">
        <v>28</v>
      </c>
      <c r="DR13" s="9" t="s">
        <v>28</v>
      </c>
      <c r="DS13" s="9" t="s">
        <v>28</v>
      </c>
      <c r="DT13" s="9" t="s">
        <v>28</v>
      </c>
      <c r="DU13" s="9" t="s">
        <v>28</v>
      </c>
      <c r="DV13" s="9" t="s">
        <v>28</v>
      </c>
      <c r="DW13" s="9" t="s">
        <v>28</v>
      </c>
      <c r="DX13" s="9" t="s">
        <v>28</v>
      </c>
      <c r="DY13" s="9" t="s">
        <v>28</v>
      </c>
      <c r="DZ13" s="9" t="s">
        <v>28</v>
      </c>
      <c r="EA13" s="9" t="s">
        <v>28</v>
      </c>
      <c r="EB13" s="9" t="s">
        <v>28</v>
      </c>
      <c r="EC13" s="9" t="s">
        <v>28</v>
      </c>
      <c r="ED13" s="9" t="s">
        <v>28</v>
      </c>
      <c r="EE13" s="9" t="s">
        <v>28</v>
      </c>
      <c r="EF13" s="9" t="s">
        <v>28</v>
      </c>
      <c r="EG13" s="9" t="s">
        <v>28</v>
      </c>
      <c r="EH13" s="9" t="s">
        <v>28</v>
      </c>
      <c r="EI13" s="9" t="s">
        <v>28</v>
      </c>
      <c r="EJ13" s="9" t="s">
        <v>28</v>
      </c>
      <c r="EK13" s="9" t="s">
        <v>28</v>
      </c>
      <c r="EL13" s="9" t="s">
        <v>28</v>
      </c>
      <c r="EM13" s="9" t="s">
        <v>28</v>
      </c>
      <c r="EN13" s="9" t="s">
        <v>28</v>
      </c>
      <c r="EO13" s="9" t="s">
        <v>28</v>
      </c>
      <c r="EP13" s="9" t="s">
        <v>28</v>
      </c>
      <c r="EQ13" s="9" t="s">
        <v>28</v>
      </c>
      <c r="ER13" s="9" t="s">
        <v>28</v>
      </c>
      <c r="ES13" s="9" t="s">
        <v>28</v>
      </c>
      <c r="ET13" s="9" t="s">
        <v>28</v>
      </c>
      <c r="EU13" s="9" t="s">
        <v>28</v>
      </c>
      <c r="EV13" s="9" t="s">
        <v>28</v>
      </c>
      <c r="EW13" s="9" t="s">
        <v>28</v>
      </c>
      <c r="EX13" s="9" t="s">
        <v>28</v>
      </c>
      <c r="EY13" s="9" t="s">
        <v>28</v>
      </c>
      <c r="EZ13" s="9" t="s">
        <v>28</v>
      </c>
      <c r="FA13" s="9" t="s">
        <v>59</v>
      </c>
      <c r="FB13" s="9" t="s">
        <v>59</v>
      </c>
      <c r="FC13" s="9" t="s">
        <v>28</v>
      </c>
      <c r="FD13" s="9" t="s">
        <v>28</v>
      </c>
      <c r="FE13" s="9" t="s">
        <v>28</v>
      </c>
      <c r="FF13" s="9" t="s">
        <v>28</v>
      </c>
    </row>
    <row r="14" spans="1:165" x14ac:dyDescent="0.2">
      <c r="A14" s="3" t="s">
        <v>76</v>
      </c>
      <c r="B14" s="9" t="s">
        <v>28</v>
      </c>
      <c r="C14" s="9" t="s">
        <v>59</v>
      </c>
      <c r="D14" s="9" t="s">
        <v>28</v>
      </c>
      <c r="E14" s="9" t="s">
        <v>59</v>
      </c>
      <c r="F14" s="9" t="s">
        <v>28</v>
      </c>
      <c r="G14" s="9" t="s">
        <v>28</v>
      </c>
      <c r="H14" s="9" t="s">
        <v>28</v>
      </c>
      <c r="I14" s="9" t="s">
        <v>59</v>
      </c>
      <c r="J14" s="9" t="s">
        <v>28</v>
      </c>
      <c r="K14" s="9" t="s">
        <v>28</v>
      </c>
      <c r="L14" s="9" t="s">
        <v>28</v>
      </c>
      <c r="M14" s="9" t="s">
        <v>28</v>
      </c>
      <c r="N14" s="9" t="s">
        <v>59</v>
      </c>
      <c r="O14" s="9" t="s">
        <v>28</v>
      </c>
      <c r="P14" s="9" t="s">
        <v>28</v>
      </c>
      <c r="Q14" s="9" t="s">
        <v>28</v>
      </c>
      <c r="R14" s="9" t="s">
        <v>28</v>
      </c>
      <c r="S14" s="9" t="s">
        <v>59</v>
      </c>
      <c r="T14" s="9" t="s">
        <v>59</v>
      </c>
      <c r="U14" s="9" t="s">
        <v>59</v>
      </c>
      <c r="V14" s="9" t="s">
        <v>59</v>
      </c>
      <c r="W14" s="9" t="s">
        <v>59</v>
      </c>
      <c r="X14" s="9" t="s">
        <v>59</v>
      </c>
      <c r="Y14" s="9" t="s">
        <v>59</v>
      </c>
      <c r="Z14" s="9" t="s">
        <v>59</v>
      </c>
      <c r="AA14" s="9" t="s">
        <v>59</v>
      </c>
      <c r="AB14" s="9" t="s">
        <v>59</v>
      </c>
      <c r="AC14" s="9" t="s">
        <v>59</v>
      </c>
      <c r="AD14" s="9" t="s">
        <v>59</v>
      </c>
      <c r="AE14" s="9" t="s">
        <v>59</v>
      </c>
      <c r="AF14" s="9" t="s">
        <v>59</v>
      </c>
      <c r="AG14" s="9" t="s">
        <v>59</v>
      </c>
      <c r="AH14" s="9" t="s">
        <v>59</v>
      </c>
      <c r="AI14" s="9" t="s">
        <v>59</v>
      </c>
      <c r="AJ14" s="9" t="s">
        <v>59</v>
      </c>
      <c r="AK14" s="9" t="s">
        <v>59</v>
      </c>
      <c r="AL14" s="9" t="s">
        <v>28</v>
      </c>
      <c r="AM14" s="9" t="s">
        <v>28</v>
      </c>
      <c r="AN14" s="9" t="s">
        <v>28</v>
      </c>
      <c r="AO14" s="9" t="s">
        <v>28</v>
      </c>
      <c r="AP14" s="9" t="s">
        <v>59</v>
      </c>
      <c r="AQ14" s="9" t="s">
        <v>28</v>
      </c>
      <c r="AR14" s="9" t="s">
        <v>59</v>
      </c>
      <c r="AS14" s="9" t="s">
        <v>28</v>
      </c>
      <c r="AT14" s="9" t="s">
        <v>59</v>
      </c>
      <c r="AU14" s="9" t="s">
        <v>28</v>
      </c>
      <c r="AV14" s="9" t="s">
        <v>28</v>
      </c>
      <c r="AW14" s="9" t="s">
        <v>59</v>
      </c>
      <c r="AX14" s="9" t="s">
        <v>28</v>
      </c>
      <c r="AY14" s="9" t="s">
        <v>28</v>
      </c>
      <c r="AZ14" s="9" t="s">
        <v>59</v>
      </c>
      <c r="BA14" s="9" t="s">
        <v>28</v>
      </c>
      <c r="BB14" s="9" t="s">
        <v>28</v>
      </c>
      <c r="BC14" s="9" t="s">
        <v>28</v>
      </c>
      <c r="BD14" s="9" t="s">
        <v>59</v>
      </c>
      <c r="BE14" s="9" t="s">
        <v>28</v>
      </c>
      <c r="BF14" s="9" t="s">
        <v>59</v>
      </c>
      <c r="BG14" s="9" t="s">
        <v>28</v>
      </c>
      <c r="BH14" s="9" t="s">
        <v>59</v>
      </c>
      <c r="BI14" s="9" t="s">
        <v>59</v>
      </c>
      <c r="BJ14" s="9" t="s">
        <v>28</v>
      </c>
      <c r="BK14" s="9" t="s">
        <v>28</v>
      </c>
      <c r="BL14" s="9" t="s">
        <v>28</v>
      </c>
      <c r="BM14" s="9" t="s">
        <v>28</v>
      </c>
      <c r="BN14" s="9" t="s">
        <v>59</v>
      </c>
      <c r="BO14" s="9" t="s">
        <v>59</v>
      </c>
      <c r="BP14" s="9" t="s">
        <v>59</v>
      </c>
      <c r="BQ14" s="9" t="s">
        <v>59</v>
      </c>
      <c r="BR14" s="9" t="s">
        <v>59</v>
      </c>
      <c r="BS14" s="9" t="s">
        <v>59</v>
      </c>
      <c r="BT14" s="9" t="s">
        <v>59</v>
      </c>
      <c r="BU14" s="9" t="s">
        <v>59</v>
      </c>
      <c r="BV14" s="9" t="s">
        <v>59</v>
      </c>
      <c r="BW14" s="9" t="s">
        <v>59</v>
      </c>
      <c r="BX14" s="9" t="s">
        <v>28</v>
      </c>
      <c r="BY14" s="9" t="s">
        <v>28</v>
      </c>
      <c r="BZ14" s="9" t="s">
        <v>28</v>
      </c>
      <c r="CA14" s="9" t="s">
        <v>28</v>
      </c>
      <c r="CB14" s="9" t="s">
        <v>28</v>
      </c>
      <c r="CC14" s="9" t="s">
        <v>28</v>
      </c>
      <c r="CD14" s="9" t="s">
        <v>28</v>
      </c>
      <c r="CE14" s="9" t="s">
        <v>28</v>
      </c>
      <c r="CF14" s="9" t="s">
        <v>28</v>
      </c>
      <c r="CG14" s="9" t="s">
        <v>28</v>
      </c>
      <c r="CH14" s="9" t="s">
        <v>28</v>
      </c>
      <c r="CI14" s="9" t="s">
        <v>28</v>
      </c>
      <c r="CJ14" s="9" t="s">
        <v>28</v>
      </c>
      <c r="CK14" s="9" t="s">
        <v>28</v>
      </c>
      <c r="CL14" s="9" t="s">
        <v>28</v>
      </c>
      <c r="CM14" s="9" t="s">
        <v>59</v>
      </c>
      <c r="CN14" s="9" t="s">
        <v>28</v>
      </c>
      <c r="CO14" s="9" t="s">
        <v>28</v>
      </c>
      <c r="CP14" s="9" t="s">
        <v>59</v>
      </c>
      <c r="CQ14" s="9" t="s">
        <v>28</v>
      </c>
      <c r="CR14" s="9" t="s">
        <v>28</v>
      </c>
      <c r="CS14" s="9" t="s">
        <v>59</v>
      </c>
      <c r="CT14" s="9" t="s">
        <v>28</v>
      </c>
      <c r="CU14" s="9" t="s">
        <v>28</v>
      </c>
      <c r="CV14" s="9" t="s">
        <v>28</v>
      </c>
      <c r="CW14" s="9" t="s">
        <v>28</v>
      </c>
      <c r="CX14" s="9" t="s">
        <v>28</v>
      </c>
      <c r="CY14" s="9" t="s">
        <v>28</v>
      </c>
      <c r="CZ14" s="9" t="s">
        <v>59</v>
      </c>
      <c r="DA14" s="9" t="s">
        <v>28</v>
      </c>
      <c r="DB14" s="9" t="s">
        <v>28</v>
      </c>
      <c r="DC14" s="9" t="s">
        <v>28</v>
      </c>
      <c r="DD14" s="9" t="s">
        <v>28</v>
      </c>
      <c r="DE14" s="9" t="s">
        <v>28</v>
      </c>
      <c r="DF14" s="9" t="s">
        <v>28</v>
      </c>
      <c r="DG14" s="9" t="s">
        <v>28</v>
      </c>
      <c r="DH14" s="9" t="s">
        <v>28</v>
      </c>
      <c r="DI14" s="9" t="s">
        <v>28</v>
      </c>
      <c r="DJ14" s="9" t="s">
        <v>28</v>
      </c>
      <c r="DK14" s="9" t="s">
        <v>28</v>
      </c>
      <c r="DL14" s="9" t="s">
        <v>28</v>
      </c>
      <c r="DM14" s="9" t="s">
        <v>28</v>
      </c>
      <c r="DN14" s="9" t="s">
        <v>28</v>
      </c>
      <c r="DO14" s="9" t="s">
        <v>28</v>
      </c>
      <c r="DP14" s="9" t="s">
        <v>28</v>
      </c>
      <c r="DQ14" s="9" t="s">
        <v>28</v>
      </c>
      <c r="DR14" s="9" t="s">
        <v>28</v>
      </c>
      <c r="DS14" s="9" t="s">
        <v>28</v>
      </c>
      <c r="DT14" s="9" t="s">
        <v>28</v>
      </c>
      <c r="DU14" s="9" t="s">
        <v>28</v>
      </c>
      <c r="DV14" s="9" t="s">
        <v>28</v>
      </c>
      <c r="DW14" s="9" t="s">
        <v>28</v>
      </c>
      <c r="DX14" s="9" t="s">
        <v>59</v>
      </c>
      <c r="DY14" s="9" t="s">
        <v>28</v>
      </c>
      <c r="DZ14" s="9" t="s">
        <v>28</v>
      </c>
      <c r="EA14" s="9" t="s">
        <v>28</v>
      </c>
      <c r="EB14" s="9" t="s">
        <v>28</v>
      </c>
      <c r="EC14" s="9" t="s">
        <v>28</v>
      </c>
      <c r="ED14" s="9" t="s">
        <v>28</v>
      </c>
      <c r="EE14" s="9" t="s">
        <v>28</v>
      </c>
      <c r="EF14" s="9" t="s">
        <v>28</v>
      </c>
      <c r="EG14" s="9" t="s">
        <v>28</v>
      </c>
      <c r="EH14" s="9" t="s">
        <v>28</v>
      </c>
      <c r="EI14" s="9" t="s">
        <v>28</v>
      </c>
      <c r="EJ14" s="9" t="s">
        <v>28</v>
      </c>
      <c r="EK14" s="9" t="s">
        <v>28</v>
      </c>
      <c r="EL14" s="9" t="s">
        <v>59</v>
      </c>
      <c r="EM14" s="9" t="s">
        <v>28</v>
      </c>
      <c r="EN14" s="9" t="s">
        <v>59</v>
      </c>
      <c r="EO14" s="9" t="s">
        <v>28</v>
      </c>
      <c r="EP14" s="9" t="s">
        <v>28</v>
      </c>
      <c r="EQ14" s="9" t="s">
        <v>28</v>
      </c>
      <c r="ER14" s="9" t="s">
        <v>28</v>
      </c>
      <c r="ES14" s="9" t="s">
        <v>28</v>
      </c>
      <c r="ET14" s="9" t="s">
        <v>28</v>
      </c>
      <c r="EU14" s="9" t="s">
        <v>28</v>
      </c>
      <c r="EV14" s="9" t="s">
        <v>28</v>
      </c>
      <c r="EW14" s="9" t="s">
        <v>28</v>
      </c>
      <c r="EX14" s="9" t="s">
        <v>28</v>
      </c>
      <c r="EY14" s="9" t="s">
        <v>28</v>
      </c>
      <c r="EZ14" s="9" t="s">
        <v>28</v>
      </c>
      <c r="FA14" s="9" t="s">
        <v>28</v>
      </c>
      <c r="FB14" s="9" t="s">
        <v>59</v>
      </c>
      <c r="FC14" s="9" t="s">
        <v>28</v>
      </c>
      <c r="FD14" s="9" t="s">
        <v>28</v>
      </c>
      <c r="FE14" s="9" t="s">
        <v>28</v>
      </c>
      <c r="FF14" s="9" t="s">
        <v>28</v>
      </c>
    </row>
    <row r="15" spans="1:165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59</v>
      </c>
      <c r="T15" s="9" t="s">
        <v>28</v>
      </c>
      <c r="U15" s="9" t="s">
        <v>28</v>
      </c>
      <c r="V15" s="9" t="s">
        <v>28</v>
      </c>
      <c r="W15" s="9" t="s">
        <v>28</v>
      </c>
      <c r="X15" s="9" t="s">
        <v>28</v>
      </c>
      <c r="Y15" s="9" t="s">
        <v>28</v>
      </c>
      <c r="Z15" s="9" t="s">
        <v>28</v>
      </c>
      <c r="AA15" s="9" t="s">
        <v>28</v>
      </c>
      <c r="AB15" s="9" t="s">
        <v>28</v>
      </c>
      <c r="AC15" s="9" t="s">
        <v>28</v>
      </c>
      <c r="AD15" s="9" t="s">
        <v>28</v>
      </c>
      <c r="AE15" s="9" t="s">
        <v>28</v>
      </c>
      <c r="AF15" s="9" t="s">
        <v>28</v>
      </c>
      <c r="AG15" s="9" t="s">
        <v>28</v>
      </c>
      <c r="AH15" s="9" t="s">
        <v>28</v>
      </c>
      <c r="AI15" s="9" t="s">
        <v>28</v>
      </c>
      <c r="AJ15" s="9" t="s">
        <v>28</v>
      </c>
      <c r="AK15" s="9" t="s">
        <v>28</v>
      </c>
      <c r="AL15" s="9" t="s">
        <v>28</v>
      </c>
      <c r="AM15" s="9" t="s">
        <v>28</v>
      </c>
      <c r="AN15" s="9" t="s">
        <v>28</v>
      </c>
      <c r="AO15" s="9" t="s">
        <v>28</v>
      </c>
      <c r="AP15" s="9" t="s">
        <v>28</v>
      </c>
      <c r="AQ15" s="9" t="s">
        <v>28</v>
      </c>
      <c r="AR15" s="9" t="s">
        <v>28</v>
      </c>
      <c r="AS15" s="9" t="s">
        <v>28</v>
      </c>
      <c r="AT15" s="9" t="s">
        <v>59</v>
      </c>
      <c r="AU15" s="9" t="s">
        <v>28</v>
      </c>
      <c r="AV15" s="9" t="s">
        <v>28</v>
      </c>
      <c r="AW15" s="9" t="s">
        <v>28</v>
      </c>
      <c r="AX15" s="9" t="s">
        <v>28</v>
      </c>
      <c r="AY15" s="9" t="s">
        <v>28</v>
      </c>
      <c r="AZ15" s="9" t="s">
        <v>59</v>
      </c>
      <c r="BA15" s="9" t="s">
        <v>28</v>
      </c>
      <c r="BB15" s="9" t="s">
        <v>28</v>
      </c>
      <c r="BC15" s="9" t="s">
        <v>28</v>
      </c>
      <c r="BD15" s="9" t="s">
        <v>59</v>
      </c>
      <c r="BE15" s="9" t="s">
        <v>28</v>
      </c>
      <c r="BF15" s="9" t="s">
        <v>28</v>
      </c>
      <c r="BG15" s="9" t="s">
        <v>28</v>
      </c>
      <c r="BH15" s="9" t="s">
        <v>28</v>
      </c>
      <c r="BI15" s="9" t="s">
        <v>28</v>
      </c>
      <c r="BJ15" s="9" t="s">
        <v>28</v>
      </c>
      <c r="BK15" s="9" t="s">
        <v>28</v>
      </c>
      <c r="BL15" s="9" t="s">
        <v>28</v>
      </c>
      <c r="BM15" s="9" t="s">
        <v>28</v>
      </c>
      <c r="BN15" s="9" t="s">
        <v>59</v>
      </c>
      <c r="BO15" s="9" t="s">
        <v>28</v>
      </c>
      <c r="BP15" s="9" t="s">
        <v>28</v>
      </c>
      <c r="BQ15" s="9" t="s">
        <v>28</v>
      </c>
      <c r="BR15" s="9" t="s">
        <v>28</v>
      </c>
      <c r="BS15" s="9" t="s">
        <v>28</v>
      </c>
      <c r="BT15" s="9" t="s">
        <v>28</v>
      </c>
      <c r="BU15" s="9" t="s">
        <v>28</v>
      </c>
      <c r="BV15" s="9" t="s">
        <v>28</v>
      </c>
      <c r="BW15" s="9" t="s">
        <v>28</v>
      </c>
      <c r="BX15" s="9" t="s">
        <v>28</v>
      </c>
      <c r="BY15" s="9" t="s">
        <v>28</v>
      </c>
      <c r="BZ15" s="9" t="s">
        <v>28</v>
      </c>
      <c r="CA15" s="9" t="s">
        <v>28</v>
      </c>
      <c r="CB15" s="9" t="s">
        <v>28</v>
      </c>
      <c r="CC15" s="9" t="s">
        <v>28</v>
      </c>
      <c r="CD15" s="9" t="s">
        <v>28</v>
      </c>
      <c r="CE15" s="9" t="s">
        <v>28</v>
      </c>
      <c r="CF15" s="9" t="s">
        <v>28</v>
      </c>
      <c r="CG15" s="9" t="s">
        <v>28</v>
      </c>
      <c r="CH15" s="9" t="s">
        <v>28</v>
      </c>
      <c r="CI15" s="9" t="s">
        <v>28</v>
      </c>
      <c r="CJ15" s="9" t="s">
        <v>28</v>
      </c>
      <c r="CK15" s="9" t="s">
        <v>28</v>
      </c>
      <c r="CL15" s="9" t="s">
        <v>28</v>
      </c>
      <c r="CM15" s="9" t="s">
        <v>59</v>
      </c>
      <c r="CN15" s="9" t="s">
        <v>28</v>
      </c>
      <c r="CO15" s="9" t="s">
        <v>28</v>
      </c>
      <c r="CP15" s="9" t="s">
        <v>28</v>
      </c>
      <c r="CQ15" s="9" t="s">
        <v>28</v>
      </c>
      <c r="CR15" s="9" t="s">
        <v>28</v>
      </c>
      <c r="CS15" s="9" t="s">
        <v>28</v>
      </c>
      <c r="CT15" s="9" t="s">
        <v>28</v>
      </c>
      <c r="CU15" s="9" t="s">
        <v>28</v>
      </c>
      <c r="CV15" s="9" t="s">
        <v>28</v>
      </c>
      <c r="CW15" s="9" t="s">
        <v>28</v>
      </c>
      <c r="CX15" s="9" t="s">
        <v>28</v>
      </c>
      <c r="CY15" s="9" t="s">
        <v>28</v>
      </c>
      <c r="CZ15" s="9" t="s">
        <v>59</v>
      </c>
      <c r="DA15" s="9" t="s">
        <v>28</v>
      </c>
      <c r="DB15" s="9" t="s">
        <v>28</v>
      </c>
      <c r="DC15" s="9" t="s">
        <v>28</v>
      </c>
      <c r="DD15" s="9" t="s">
        <v>28</v>
      </c>
      <c r="DE15" s="9" t="s">
        <v>28</v>
      </c>
      <c r="DF15" s="9" t="s">
        <v>28</v>
      </c>
      <c r="DG15" s="9" t="s">
        <v>28</v>
      </c>
      <c r="DH15" s="9" t="s">
        <v>28</v>
      </c>
      <c r="DI15" s="9" t="s">
        <v>28</v>
      </c>
      <c r="DJ15" s="9" t="s">
        <v>28</v>
      </c>
      <c r="DK15" s="9" t="s">
        <v>28</v>
      </c>
      <c r="DL15" s="9" t="s">
        <v>28</v>
      </c>
      <c r="DM15" s="9" t="s">
        <v>28</v>
      </c>
      <c r="DN15" s="9" t="s">
        <v>28</v>
      </c>
      <c r="DO15" s="9" t="s">
        <v>28</v>
      </c>
      <c r="DP15" s="9" t="s">
        <v>28</v>
      </c>
      <c r="DQ15" s="9" t="s">
        <v>28</v>
      </c>
      <c r="DR15" s="9" t="s">
        <v>28</v>
      </c>
      <c r="DS15" s="9" t="s">
        <v>28</v>
      </c>
      <c r="DT15" s="9" t="s">
        <v>28</v>
      </c>
      <c r="DU15" s="9" t="s">
        <v>28</v>
      </c>
      <c r="DV15" s="9" t="s">
        <v>28</v>
      </c>
      <c r="DW15" s="9" t="s">
        <v>28</v>
      </c>
      <c r="DX15" s="9" t="s">
        <v>59</v>
      </c>
      <c r="DY15" s="9" t="s">
        <v>28</v>
      </c>
      <c r="DZ15" s="9" t="s">
        <v>28</v>
      </c>
      <c r="EA15" s="9" t="s">
        <v>28</v>
      </c>
      <c r="EB15" s="9" t="s">
        <v>28</v>
      </c>
      <c r="EC15" s="9" t="s">
        <v>28</v>
      </c>
      <c r="ED15" s="9" t="s">
        <v>28</v>
      </c>
      <c r="EE15" s="9" t="s">
        <v>28</v>
      </c>
      <c r="EF15" s="9" t="s">
        <v>28</v>
      </c>
      <c r="EG15" s="9" t="s">
        <v>28</v>
      </c>
      <c r="EH15" s="9" t="s">
        <v>28</v>
      </c>
      <c r="EI15" s="9" t="s">
        <v>59</v>
      </c>
      <c r="EJ15" s="9" t="s">
        <v>28</v>
      </c>
      <c r="EK15" s="9" t="s">
        <v>28</v>
      </c>
      <c r="EL15" s="9" t="s">
        <v>28</v>
      </c>
      <c r="EM15" s="9" t="s">
        <v>28</v>
      </c>
      <c r="EN15" s="9" t="s">
        <v>28</v>
      </c>
      <c r="EO15" s="9" t="s">
        <v>28</v>
      </c>
      <c r="EP15" s="9" t="s">
        <v>28</v>
      </c>
      <c r="EQ15" s="9" t="s">
        <v>28</v>
      </c>
      <c r="ER15" s="9" t="s">
        <v>28</v>
      </c>
      <c r="ES15" s="9" t="s">
        <v>28</v>
      </c>
      <c r="ET15" s="9" t="s">
        <v>28</v>
      </c>
      <c r="EU15" s="9" t="s">
        <v>28</v>
      </c>
      <c r="EV15" s="9" t="s">
        <v>28</v>
      </c>
      <c r="EW15" s="9" t="s">
        <v>28</v>
      </c>
      <c r="EX15" s="9" t="s">
        <v>28</v>
      </c>
      <c r="EY15" s="9" t="s">
        <v>28</v>
      </c>
      <c r="EZ15" s="9" t="s">
        <v>28</v>
      </c>
      <c r="FA15" s="9" t="s">
        <v>28</v>
      </c>
      <c r="FB15" s="9" t="s">
        <v>59</v>
      </c>
      <c r="FC15" s="9" t="s">
        <v>28</v>
      </c>
      <c r="FD15" s="9" t="s">
        <v>28</v>
      </c>
      <c r="FE15" s="9" t="s">
        <v>28</v>
      </c>
      <c r="FF15" s="9" t="s">
        <v>28</v>
      </c>
    </row>
    <row r="16" spans="1:165" x14ac:dyDescent="0.2">
      <c r="A16" s="3" t="s">
        <v>34</v>
      </c>
      <c r="B16" s="9" t="s">
        <v>28</v>
      </c>
      <c r="C16" s="9" t="s">
        <v>59</v>
      </c>
      <c r="D16" s="9" t="s">
        <v>28</v>
      </c>
      <c r="E16" s="9" t="s">
        <v>59</v>
      </c>
      <c r="F16" s="9" t="s">
        <v>28</v>
      </c>
      <c r="G16" s="9" t="s">
        <v>28</v>
      </c>
      <c r="H16" s="9" t="s">
        <v>28</v>
      </c>
      <c r="I16" s="9" t="s">
        <v>59</v>
      </c>
      <c r="J16" s="9" t="s">
        <v>28</v>
      </c>
      <c r="K16" s="9" t="s">
        <v>59</v>
      </c>
      <c r="L16" s="9" t="s">
        <v>28</v>
      </c>
      <c r="M16" s="9" t="s">
        <v>28</v>
      </c>
      <c r="N16" s="9" t="s">
        <v>59</v>
      </c>
      <c r="O16" s="9" t="s">
        <v>28</v>
      </c>
      <c r="P16" s="9" t="s">
        <v>28</v>
      </c>
      <c r="Q16" s="9" t="s">
        <v>28</v>
      </c>
      <c r="R16" s="9" t="s">
        <v>28</v>
      </c>
      <c r="S16" s="9" t="s">
        <v>59</v>
      </c>
      <c r="T16" s="9" t="s">
        <v>59</v>
      </c>
      <c r="U16" s="9" t="s">
        <v>59</v>
      </c>
      <c r="V16" s="9" t="s">
        <v>59</v>
      </c>
      <c r="W16" s="9" t="s">
        <v>59</v>
      </c>
      <c r="X16" s="9" t="s">
        <v>59</v>
      </c>
      <c r="Y16" s="9" t="s">
        <v>59</v>
      </c>
      <c r="Z16" s="9" t="s">
        <v>59</v>
      </c>
      <c r="AA16" s="9" t="s">
        <v>59</v>
      </c>
      <c r="AB16" s="9" t="s">
        <v>59</v>
      </c>
      <c r="AC16" s="9" t="s">
        <v>59</v>
      </c>
      <c r="AD16" s="9" t="s">
        <v>59</v>
      </c>
      <c r="AE16" s="9" t="s">
        <v>59</v>
      </c>
      <c r="AF16" s="9" t="s">
        <v>59</v>
      </c>
      <c r="AG16" s="9" t="s">
        <v>59</v>
      </c>
      <c r="AH16" s="9" t="s">
        <v>59</v>
      </c>
      <c r="AI16" s="9" t="s">
        <v>59</v>
      </c>
      <c r="AJ16" s="9" t="s">
        <v>59</v>
      </c>
      <c r="AK16" s="9" t="s">
        <v>59</v>
      </c>
      <c r="AL16" s="9" t="s">
        <v>28</v>
      </c>
      <c r="AM16" s="9" t="s">
        <v>59</v>
      </c>
      <c r="AN16" s="9" t="s">
        <v>59</v>
      </c>
      <c r="AO16" s="9" t="s">
        <v>59</v>
      </c>
      <c r="AP16" s="9" t="s">
        <v>59</v>
      </c>
      <c r="AQ16" s="9" t="s">
        <v>28</v>
      </c>
      <c r="AR16" s="9" t="s">
        <v>59</v>
      </c>
      <c r="AS16" s="9" t="s">
        <v>28</v>
      </c>
      <c r="AT16" s="9" t="s">
        <v>59</v>
      </c>
      <c r="AU16" s="9" t="s">
        <v>28</v>
      </c>
      <c r="AV16" s="9" t="s">
        <v>28</v>
      </c>
      <c r="AW16" s="9" t="s">
        <v>59</v>
      </c>
      <c r="AX16" s="9" t="s">
        <v>59</v>
      </c>
      <c r="AY16" s="9" t="s">
        <v>28</v>
      </c>
      <c r="AZ16" s="9" t="s">
        <v>59</v>
      </c>
      <c r="BA16" s="9" t="s">
        <v>28</v>
      </c>
      <c r="BB16" s="9" t="s">
        <v>28</v>
      </c>
      <c r="BC16" s="9" t="s">
        <v>28</v>
      </c>
      <c r="BD16" s="9" t="s">
        <v>59</v>
      </c>
      <c r="BE16" s="9" t="s">
        <v>28</v>
      </c>
      <c r="BF16" s="9" t="s">
        <v>59</v>
      </c>
      <c r="BG16" s="9" t="s">
        <v>28</v>
      </c>
      <c r="BH16" s="9" t="s">
        <v>59</v>
      </c>
      <c r="BI16" s="9" t="s">
        <v>59</v>
      </c>
      <c r="BJ16" s="9" t="s">
        <v>28</v>
      </c>
      <c r="BK16" s="9" t="s">
        <v>28</v>
      </c>
      <c r="BL16" s="9" t="s">
        <v>28</v>
      </c>
      <c r="BM16" s="9" t="s">
        <v>28</v>
      </c>
      <c r="BN16" s="9" t="s">
        <v>59</v>
      </c>
      <c r="BO16" s="9" t="s">
        <v>59</v>
      </c>
      <c r="BP16" s="9" t="s">
        <v>59</v>
      </c>
      <c r="BQ16" s="9" t="s">
        <v>59</v>
      </c>
      <c r="BR16" s="9" t="s">
        <v>59</v>
      </c>
      <c r="BS16" s="9" t="s">
        <v>59</v>
      </c>
      <c r="BT16" s="9" t="s">
        <v>59</v>
      </c>
      <c r="BU16" s="9" t="s">
        <v>59</v>
      </c>
      <c r="BV16" s="9" t="s">
        <v>59</v>
      </c>
      <c r="BW16" s="9" t="s">
        <v>59</v>
      </c>
      <c r="BX16" s="9" t="s">
        <v>28</v>
      </c>
      <c r="BY16" s="9" t="s">
        <v>59</v>
      </c>
      <c r="BZ16" s="9" t="s">
        <v>59</v>
      </c>
      <c r="CA16" s="9" t="s">
        <v>59</v>
      </c>
      <c r="CB16" s="9" t="s">
        <v>59</v>
      </c>
      <c r="CC16" s="9" t="s">
        <v>59</v>
      </c>
      <c r="CD16" s="9" t="s">
        <v>59</v>
      </c>
      <c r="CE16" s="9" t="s">
        <v>59</v>
      </c>
      <c r="CF16" s="9" t="s">
        <v>59</v>
      </c>
      <c r="CG16" s="9" t="s">
        <v>28</v>
      </c>
      <c r="CH16" s="9" t="s">
        <v>28</v>
      </c>
      <c r="CI16" s="9" t="s">
        <v>59</v>
      </c>
      <c r="CJ16" s="9" t="s">
        <v>59</v>
      </c>
      <c r="CK16" s="9" t="s">
        <v>59</v>
      </c>
      <c r="CL16" s="9" t="s">
        <v>59</v>
      </c>
      <c r="CM16" s="9" t="s">
        <v>59</v>
      </c>
      <c r="CN16" s="9" t="s">
        <v>28</v>
      </c>
      <c r="CO16" s="9" t="s">
        <v>28</v>
      </c>
      <c r="CP16" s="9" t="s">
        <v>59</v>
      </c>
      <c r="CQ16" s="9" t="s">
        <v>28</v>
      </c>
      <c r="CR16" s="9" t="s">
        <v>59</v>
      </c>
      <c r="CS16" s="9" t="s">
        <v>59</v>
      </c>
      <c r="CT16" s="9" t="s">
        <v>59</v>
      </c>
      <c r="CU16" s="9" t="s">
        <v>28</v>
      </c>
      <c r="CV16" s="9" t="s">
        <v>59</v>
      </c>
      <c r="CW16" s="9" t="s">
        <v>59</v>
      </c>
      <c r="CX16" s="9" t="s">
        <v>59</v>
      </c>
      <c r="CY16" s="9" t="s">
        <v>59</v>
      </c>
      <c r="CZ16" s="9" t="s">
        <v>59</v>
      </c>
      <c r="DA16" s="9" t="s">
        <v>28</v>
      </c>
      <c r="DB16" s="9" t="s">
        <v>28</v>
      </c>
      <c r="DC16" s="9" t="s">
        <v>28</v>
      </c>
      <c r="DD16" s="9" t="s">
        <v>59</v>
      </c>
      <c r="DE16" s="9" t="s">
        <v>59</v>
      </c>
      <c r="DF16" s="9" t="s">
        <v>59</v>
      </c>
      <c r="DG16" s="9" t="s">
        <v>28</v>
      </c>
      <c r="DH16" s="9" t="s">
        <v>59</v>
      </c>
      <c r="DI16" s="9" t="s">
        <v>28</v>
      </c>
      <c r="DJ16" s="9" t="s">
        <v>28</v>
      </c>
      <c r="DK16" s="9" t="s">
        <v>28</v>
      </c>
      <c r="DL16" s="9" t="s">
        <v>28</v>
      </c>
      <c r="DM16" s="9" t="s">
        <v>59</v>
      </c>
      <c r="DN16" s="9" t="s">
        <v>28</v>
      </c>
      <c r="DO16" s="9" t="s">
        <v>59</v>
      </c>
      <c r="DP16" s="9" t="s">
        <v>28</v>
      </c>
      <c r="DQ16" s="9" t="s">
        <v>28</v>
      </c>
      <c r="DR16" s="9" t="s">
        <v>28</v>
      </c>
      <c r="DS16" s="9" t="s">
        <v>28</v>
      </c>
      <c r="DT16" s="9" t="s">
        <v>59</v>
      </c>
      <c r="DU16" s="9" t="s">
        <v>59</v>
      </c>
      <c r="DV16" s="9" t="s">
        <v>59</v>
      </c>
      <c r="DW16" s="9" t="s">
        <v>59</v>
      </c>
      <c r="DX16" s="9" t="s">
        <v>59</v>
      </c>
      <c r="DY16" s="9" t="s">
        <v>28</v>
      </c>
      <c r="DZ16" s="9" t="s">
        <v>59</v>
      </c>
      <c r="EA16" s="9" t="s">
        <v>59</v>
      </c>
      <c r="EB16" s="9" t="s">
        <v>28</v>
      </c>
      <c r="EC16" s="9" t="s">
        <v>59</v>
      </c>
      <c r="ED16" s="9" t="s">
        <v>59</v>
      </c>
      <c r="EE16" s="9" t="s">
        <v>28</v>
      </c>
      <c r="EF16" s="9" t="s">
        <v>28</v>
      </c>
      <c r="EG16" s="9" t="s">
        <v>59</v>
      </c>
      <c r="EH16" s="9" t="s">
        <v>28</v>
      </c>
      <c r="EI16" s="9" t="s">
        <v>28</v>
      </c>
      <c r="EJ16" s="9" t="s">
        <v>59</v>
      </c>
      <c r="EK16" s="9" t="s">
        <v>59</v>
      </c>
      <c r="EL16" s="9" t="s">
        <v>59</v>
      </c>
      <c r="EM16" s="9" t="s">
        <v>59</v>
      </c>
      <c r="EN16" s="9" t="s">
        <v>28</v>
      </c>
      <c r="EO16" s="9" t="s">
        <v>59</v>
      </c>
      <c r="EP16" s="9" t="s">
        <v>59</v>
      </c>
      <c r="EQ16" s="9" t="s">
        <v>59</v>
      </c>
      <c r="ER16" s="9" t="s">
        <v>59</v>
      </c>
      <c r="ES16" s="9" t="s">
        <v>59</v>
      </c>
      <c r="ET16" s="9" t="s">
        <v>59</v>
      </c>
      <c r="EU16" s="9" t="s">
        <v>28</v>
      </c>
      <c r="EV16" s="9" t="s">
        <v>28</v>
      </c>
      <c r="EW16" s="9" t="s">
        <v>59</v>
      </c>
      <c r="EX16" s="9" t="s">
        <v>59</v>
      </c>
      <c r="EY16" s="9" t="s">
        <v>59</v>
      </c>
      <c r="EZ16" s="9" t="s">
        <v>28</v>
      </c>
      <c r="FA16" s="9" t="s">
        <v>59</v>
      </c>
      <c r="FB16" s="9" t="s">
        <v>59</v>
      </c>
      <c r="FC16" s="9" t="s">
        <v>59</v>
      </c>
      <c r="FD16" s="9" t="s">
        <v>59</v>
      </c>
      <c r="FE16" s="9" t="s">
        <v>59</v>
      </c>
      <c r="FF16" s="9" t="s">
        <v>59</v>
      </c>
    </row>
    <row r="17" spans="1:162" x14ac:dyDescent="0.2">
      <c r="A17" s="3" t="s">
        <v>35</v>
      </c>
      <c r="B17" s="9" t="s">
        <v>28</v>
      </c>
      <c r="C17" s="9" t="s">
        <v>59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  <c r="Y17" s="9" t="s">
        <v>28</v>
      </c>
      <c r="Z17" s="9" t="s">
        <v>28</v>
      </c>
      <c r="AA17" s="9" t="s">
        <v>28</v>
      </c>
      <c r="AB17" s="9" t="s">
        <v>28</v>
      </c>
      <c r="AC17" s="9" t="s">
        <v>28</v>
      </c>
      <c r="AD17" s="9" t="s">
        <v>28</v>
      </c>
      <c r="AE17" s="9" t="s">
        <v>28</v>
      </c>
      <c r="AF17" s="9" t="s">
        <v>28</v>
      </c>
      <c r="AG17" s="9" t="s">
        <v>28</v>
      </c>
      <c r="AH17" s="9" t="s">
        <v>28</v>
      </c>
      <c r="AI17" s="9" t="s">
        <v>28</v>
      </c>
      <c r="AJ17" s="9" t="s">
        <v>28</v>
      </c>
      <c r="AK17" s="9" t="s">
        <v>28</v>
      </c>
      <c r="AL17" s="9" t="s">
        <v>28</v>
      </c>
      <c r="AM17" s="9" t="s">
        <v>28</v>
      </c>
      <c r="AN17" s="9" t="s">
        <v>28</v>
      </c>
      <c r="AO17" s="9" t="s">
        <v>28</v>
      </c>
      <c r="AP17" s="9" t="s">
        <v>59</v>
      </c>
      <c r="AQ17" s="9" t="s">
        <v>28</v>
      </c>
      <c r="AR17" s="9" t="s">
        <v>28</v>
      </c>
      <c r="AS17" s="9" t="s">
        <v>28</v>
      </c>
      <c r="AT17" s="9" t="s">
        <v>28</v>
      </c>
      <c r="AU17" s="9" t="s">
        <v>28</v>
      </c>
      <c r="AV17" s="9" t="s">
        <v>28</v>
      </c>
      <c r="AW17" s="9" t="s">
        <v>28</v>
      </c>
      <c r="AX17" s="9" t="s">
        <v>59</v>
      </c>
      <c r="AY17" s="9" t="s">
        <v>28</v>
      </c>
      <c r="AZ17" s="9" t="s">
        <v>28</v>
      </c>
      <c r="BA17" s="9" t="s">
        <v>28</v>
      </c>
      <c r="BB17" s="9" t="s">
        <v>28</v>
      </c>
      <c r="BC17" s="9" t="s">
        <v>28</v>
      </c>
      <c r="BD17" s="9" t="s">
        <v>28</v>
      </c>
      <c r="BE17" s="9" t="s">
        <v>28</v>
      </c>
      <c r="BF17" s="9" t="s">
        <v>59</v>
      </c>
      <c r="BG17" s="9" t="s">
        <v>28</v>
      </c>
      <c r="BH17" s="9" t="s">
        <v>28</v>
      </c>
      <c r="BI17" s="9" t="s">
        <v>59</v>
      </c>
      <c r="BJ17" s="9" t="s">
        <v>28</v>
      </c>
      <c r="BK17" s="9" t="s">
        <v>28</v>
      </c>
      <c r="BL17" s="9" t="s">
        <v>28</v>
      </c>
      <c r="BM17" s="9" t="s">
        <v>28</v>
      </c>
      <c r="BN17" s="9" t="s">
        <v>28</v>
      </c>
      <c r="BO17" s="9" t="s">
        <v>28</v>
      </c>
      <c r="BP17" s="9" t="s">
        <v>28</v>
      </c>
      <c r="BQ17" s="9" t="s">
        <v>28</v>
      </c>
      <c r="BR17" s="9" t="s">
        <v>28</v>
      </c>
      <c r="BS17" s="9" t="s">
        <v>28</v>
      </c>
      <c r="BT17" s="9" t="s">
        <v>28</v>
      </c>
      <c r="BU17" s="9" t="s">
        <v>28</v>
      </c>
      <c r="BV17" s="9" t="s">
        <v>28</v>
      </c>
      <c r="BW17" s="9" t="s">
        <v>28</v>
      </c>
      <c r="BX17" s="9" t="s">
        <v>28</v>
      </c>
      <c r="BY17" s="9" t="s">
        <v>28</v>
      </c>
      <c r="BZ17" s="9" t="s">
        <v>28</v>
      </c>
      <c r="CA17" s="9" t="s">
        <v>28</v>
      </c>
      <c r="CB17" s="9" t="s">
        <v>28</v>
      </c>
      <c r="CC17" s="9" t="s">
        <v>28</v>
      </c>
      <c r="CD17" s="9" t="s">
        <v>28</v>
      </c>
      <c r="CE17" s="9" t="s">
        <v>28</v>
      </c>
      <c r="CF17" s="9" t="s">
        <v>28</v>
      </c>
      <c r="CG17" s="9" t="s">
        <v>28</v>
      </c>
      <c r="CH17" s="9" t="s">
        <v>28</v>
      </c>
      <c r="CI17" s="9" t="s">
        <v>28</v>
      </c>
      <c r="CJ17" s="9" t="s">
        <v>28</v>
      </c>
      <c r="CK17" s="9" t="s">
        <v>28</v>
      </c>
      <c r="CL17" s="9" t="s">
        <v>59</v>
      </c>
      <c r="CM17" s="9" t="s">
        <v>28</v>
      </c>
      <c r="CN17" s="9" t="s">
        <v>28</v>
      </c>
      <c r="CO17" s="9" t="s">
        <v>28</v>
      </c>
      <c r="CP17" s="9" t="s">
        <v>59</v>
      </c>
      <c r="CQ17" s="9" t="s">
        <v>28</v>
      </c>
      <c r="CR17" s="9" t="s">
        <v>28</v>
      </c>
      <c r="CS17" s="9" t="s">
        <v>28</v>
      </c>
      <c r="CT17" s="9" t="s">
        <v>28</v>
      </c>
      <c r="CU17" s="9" t="s">
        <v>28</v>
      </c>
      <c r="CV17" s="9" t="s">
        <v>28</v>
      </c>
      <c r="CW17" s="9" t="s">
        <v>28</v>
      </c>
      <c r="CX17" s="9" t="s">
        <v>28</v>
      </c>
      <c r="CY17" s="9" t="s">
        <v>28</v>
      </c>
      <c r="CZ17" s="9" t="s">
        <v>28</v>
      </c>
      <c r="DA17" s="9" t="s">
        <v>28</v>
      </c>
      <c r="DB17" s="9" t="s">
        <v>28</v>
      </c>
      <c r="DC17" s="9" t="s">
        <v>28</v>
      </c>
      <c r="DD17" s="9" t="s">
        <v>28</v>
      </c>
      <c r="DE17" s="9" t="s">
        <v>59</v>
      </c>
      <c r="DF17" s="9" t="s">
        <v>28</v>
      </c>
      <c r="DG17" s="9" t="s">
        <v>28</v>
      </c>
      <c r="DH17" s="9" t="s">
        <v>28</v>
      </c>
      <c r="DI17" s="9" t="s">
        <v>28</v>
      </c>
      <c r="DJ17" s="9" t="s">
        <v>28</v>
      </c>
      <c r="DK17" s="9" t="s">
        <v>28</v>
      </c>
      <c r="DL17" s="9" t="s">
        <v>28</v>
      </c>
      <c r="DM17" s="9" t="s">
        <v>28</v>
      </c>
      <c r="DN17" s="9" t="s">
        <v>28</v>
      </c>
      <c r="DO17" s="9" t="s">
        <v>28</v>
      </c>
      <c r="DP17" s="9" t="s">
        <v>28</v>
      </c>
      <c r="DQ17" s="9" t="s">
        <v>28</v>
      </c>
      <c r="DR17" s="9" t="s">
        <v>28</v>
      </c>
      <c r="DS17" s="9" t="s">
        <v>28</v>
      </c>
      <c r="DT17" s="9" t="s">
        <v>28</v>
      </c>
      <c r="DU17" s="9" t="s">
        <v>28</v>
      </c>
      <c r="DV17" s="9" t="s">
        <v>28</v>
      </c>
      <c r="DW17" s="9" t="s">
        <v>28</v>
      </c>
      <c r="DX17" s="9" t="s">
        <v>59</v>
      </c>
      <c r="DY17" s="9" t="s">
        <v>28</v>
      </c>
      <c r="DZ17" s="9" t="s">
        <v>28</v>
      </c>
      <c r="EA17" s="9" t="s">
        <v>28</v>
      </c>
      <c r="EB17" s="9" t="s">
        <v>28</v>
      </c>
      <c r="EC17" s="9" t="s">
        <v>28</v>
      </c>
      <c r="ED17" s="9" t="s">
        <v>28</v>
      </c>
      <c r="EE17" s="9" t="s">
        <v>28</v>
      </c>
      <c r="EF17" s="9" t="s">
        <v>28</v>
      </c>
      <c r="EG17" s="9" t="s">
        <v>28</v>
      </c>
      <c r="EH17" s="9" t="s">
        <v>28</v>
      </c>
      <c r="EI17" s="9" t="s">
        <v>28</v>
      </c>
      <c r="EJ17" s="9" t="s">
        <v>28</v>
      </c>
      <c r="EK17" s="9" t="s">
        <v>28</v>
      </c>
      <c r="EL17" s="9" t="s">
        <v>28</v>
      </c>
      <c r="EM17" s="9" t="s">
        <v>28</v>
      </c>
      <c r="EN17" s="9" t="s">
        <v>28</v>
      </c>
      <c r="EO17" s="9" t="s">
        <v>28</v>
      </c>
      <c r="EP17" s="9" t="s">
        <v>28</v>
      </c>
      <c r="EQ17" s="9" t="s">
        <v>28</v>
      </c>
      <c r="ER17" s="9" t="s">
        <v>28</v>
      </c>
      <c r="ES17" s="9" t="s">
        <v>28</v>
      </c>
      <c r="ET17" s="9" t="s">
        <v>28</v>
      </c>
      <c r="EU17" s="9" t="s">
        <v>28</v>
      </c>
      <c r="EV17" s="9" t="s">
        <v>28</v>
      </c>
      <c r="EW17" s="9" t="s">
        <v>28</v>
      </c>
      <c r="EX17" s="9" t="s">
        <v>59</v>
      </c>
      <c r="EY17" s="9" t="s">
        <v>28</v>
      </c>
      <c r="EZ17" s="9" t="s">
        <v>28</v>
      </c>
      <c r="FA17" s="9" t="s">
        <v>28</v>
      </c>
      <c r="FB17" s="9" t="s">
        <v>59</v>
      </c>
      <c r="FC17" s="9" t="s">
        <v>28</v>
      </c>
      <c r="FD17" s="9" t="s">
        <v>28</v>
      </c>
      <c r="FE17" s="9" t="s">
        <v>28</v>
      </c>
      <c r="FF17" s="9" t="s">
        <v>28</v>
      </c>
    </row>
    <row r="18" spans="1:162" x14ac:dyDescent="0.2">
      <c r="A18" s="3" t="s">
        <v>60</v>
      </c>
      <c r="B18" s="9" t="s">
        <v>28</v>
      </c>
      <c r="C18" s="9" t="s">
        <v>59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59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28</v>
      </c>
      <c r="Y18" s="9" t="s">
        <v>28</v>
      </c>
      <c r="Z18" s="9" t="s">
        <v>28</v>
      </c>
      <c r="AA18" s="9" t="s">
        <v>28</v>
      </c>
      <c r="AB18" s="9" t="s">
        <v>28</v>
      </c>
      <c r="AC18" s="9" t="s">
        <v>28</v>
      </c>
      <c r="AD18" s="9" t="s">
        <v>28</v>
      </c>
      <c r="AE18" s="9" t="s">
        <v>28</v>
      </c>
      <c r="AF18" s="9" t="s">
        <v>28</v>
      </c>
      <c r="AG18" s="9" t="s">
        <v>28</v>
      </c>
      <c r="AH18" s="9" t="s">
        <v>28</v>
      </c>
      <c r="AI18" s="9" t="s">
        <v>28</v>
      </c>
      <c r="AJ18" s="9" t="s">
        <v>28</v>
      </c>
      <c r="AK18" s="9" t="s">
        <v>28</v>
      </c>
      <c r="AL18" s="9" t="s">
        <v>28</v>
      </c>
      <c r="AM18" s="9" t="s">
        <v>28</v>
      </c>
      <c r="AN18" s="9" t="s">
        <v>28</v>
      </c>
      <c r="AO18" s="9" t="s">
        <v>28</v>
      </c>
      <c r="AP18" s="9" t="s">
        <v>59</v>
      </c>
      <c r="AQ18" s="9" t="s">
        <v>28</v>
      </c>
      <c r="AR18" s="9" t="s">
        <v>28</v>
      </c>
      <c r="AS18" s="9" t="s">
        <v>28</v>
      </c>
      <c r="AT18" s="9" t="s">
        <v>59</v>
      </c>
      <c r="AU18" s="9" t="s">
        <v>28</v>
      </c>
      <c r="AV18" s="9" t="s">
        <v>28</v>
      </c>
      <c r="AW18" s="9" t="s">
        <v>28</v>
      </c>
      <c r="AX18" s="9" t="s">
        <v>59</v>
      </c>
      <c r="AY18" s="9" t="s">
        <v>28</v>
      </c>
      <c r="AZ18" s="9" t="s">
        <v>59</v>
      </c>
      <c r="BA18" s="9" t="s">
        <v>28</v>
      </c>
      <c r="BB18" s="9" t="s">
        <v>28</v>
      </c>
      <c r="BC18" s="9" t="s">
        <v>28</v>
      </c>
      <c r="BD18" s="9" t="s">
        <v>59</v>
      </c>
      <c r="BE18" s="9" t="s">
        <v>28</v>
      </c>
      <c r="BF18" s="9" t="s">
        <v>59</v>
      </c>
      <c r="BG18" s="9" t="s">
        <v>28</v>
      </c>
      <c r="BH18" s="9" t="s">
        <v>28</v>
      </c>
      <c r="BI18" s="9" t="s">
        <v>28</v>
      </c>
      <c r="BJ18" s="9" t="s">
        <v>28</v>
      </c>
      <c r="BK18" s="9" t="s">
        <v>28</v>
      </c>
      <c r="BL18" s="9" t="s">
        <v>28</v>
      </c>
      <c r="BM18" s="9" t="s">
        <v>28</v>
      </c>
      <c r="BN18" s="9" t="s">
        <v>59</v>
      </c>
      <c r="BO18" s="9" t="s">
        <v>28</v>
      </c>
      <c r="BP18" s="9" t="s">
        <v>28</v>
      </c>
      <c r="BQ18" s="9" t="s">
        <v>28</v>
      </c>
      <c r="BR18" s="9" t="s">
        <v>28</v>
      </c>
      <c r="BS18" s="9" t="s">
        <v>28</v>
      </c>
      <c r="BT18" s="9" t="s">
        <v>28</v>
      </c>
      <c r="BU18" s="9" t="s">
        <v>28</v>
      </c>
      <c r="BV18" s="9" t="s">
        <v>28</v>
      </c>
      <c r="BW18" s="9" t="s">
        <v>28</v>
      </c>
      <c r="BX18" s="9" t="s">
        <v>28</v>
      </c>
      <c r="BY18" s="9" t="s">
        <v>28</v>
      </c>
      <c r="BZ18" s="9" t="s">
        <v>28</v>
      </c>
      <c r="CA18" s="9" t="s">
        <v>28</v>
      </c>
      <c r="CB18" s="9" t="s">
        <v>28</v>
      </c>
      <c r="CC18" s="9" t="s">
        <v>28</v>
      </c>
      <c r="CD18" s="9" t="s">
        <v>28</v>
      </c>
      <c r="CE18" s="9" t="s">
        <v>28</v>
      </c>
      <c r="CF18" s="9" t="s">
        <v>28</v>
      </c>
      <c r="CG18" s="9" t="s">
        <v>28</v>
      </c>
      <c r="CH18" s="9" t="s">
        <v>28</v>
      </c>
      <c r="CI18" s="9" t="s">
        <v>28</v>
      </c>
      <c r="CJ18" s="9" t="s">
        <v>28</v>
      </c>
      <c r="CK18" s="9" t="s">
        <v>28</v>
      </c>
      <c r="CL18" s="9" t="s">
        <v>59</v>
      </c>
      <c r="CM18" s="9" t="s">
        <v>59</v>
      </c>
      <c r="CN18" s="9" t="s">
        <v>28</v>
      </c>
      <c r="CO18" s="9" t="s">
        <v>28</v>
      </c>
      <c r="CP18" s="9" t="s">
        <v>59</v>
      </c>
      <c r="CQ18" s="9" t="s">
        <v>28</v>
      </c>
      <c r="CR18" s="9" t="s">
        <v>28</v>
      </c>
      <c r="CS18" s="9" t="s">
        <v>28</v>
      </c>
      <c r="CT18" s="9" t="s">
        <v>28</v>
      </c>
      <c r="CU18" s="9" t="s">
        <v>28</v>
      </c>
      <c r="CV18" s="9" t="s">
        <v>28</v>
      </c>
      <c r="CW18" s="9" t="s">
        <v>28</v>
      </c>
      <c r="CX18" s="9" t="s">
        <v>28</v>
      </c>
      <c r="CY18" s="9" t="s">
        <v>28</v>
      </c>
      <c r="CZ18" s="9" t="s">
        <v>59</v>
      </c>
      <c r="DA18" s="9" t="s">
        <v>28</v>
      </c>
      <c r="DB18" s="9" t="s">
        <v>28</v>
      </c>
      <c r="DC18" s="9" t="s">
        <v>28</v>
      </c>
      <c r="DD18" s="9" t="s">
        <v>28</v>
      </c>
      <c r="DE18" s="9" t="s">
        <v>28</v>
      </c>
      <c r="DF18" s="9" t="s">
        <v>28</v>
      </c>
      <c r="DG18" s="9" t="s">
        <v>28</v>
      </c>
      <c r="DH18" s="9" t="s">
        <v>28</v>
      </c>
      <c r="DI18" s="9" t="s">
        <v>28</v>
      </c>
      <c r="DJ18" s="9" t="s">
        <v>28</v>
      </c>
      <c r="DK18" s="9" t="s">
        <v>28</v>
      </c>
      <c r="DL18" s="9" t="s">
        <v>28</v>
      </c>
      <c r="DM18" s="9" t="s">
        <v>28</v>
      </c>
      <c r="DN18" s="9" t="s">
        <v>28</v>
      </c>
      <c r="DO18" s="9" t="s">
        <v>28</v>
      </c>
      <c r="DP18" s="9" t="s">
        <v>28</v>
      </c>
      <c r="DQ18" s="9" t="s">
        <v>28</v>
      </c>
      <c r="DR18" s="9" t="s">
        <v>28</v>
      </c>
      <c r="DS18" s="9" t="s">
        <v>28</v>
      </c>
      <c r="DT18" s="9" t="s">
        <v>28</v>
      </c>
      <c r="DU18" s="9" t="s">
        <v>28</v>
      </c>
      <c r="DV18" s="9" t="s">
        <v>28</v>
      </c>
      <c r="DW18" s="9" t="s">
        <v>28</v>
      </c>
      <c r="DX18" s="9" t="s">
        <v>28</v>
      </c>
      <c r="DY18" s="9" t="s">
        <v>28</v>
      </c>
      <c r="DZ18" s="9" t="s">
        <v>28</v>
      </c>
      <c r="EA18" s="9" t="s">
        <v>28</v>
      </c>
      <c r="EB18" s="9" t="s">
        <v>28</v>
      </c>
      <c r="EC18" s="9" t="s">
        <v>28</v>
      </c>
      <c r="ED18" s="9" t="s">
        <v>28</v>
      </c>
      <c r="EE18" s="9" t="s">
        <v>28</v>
      </c>
      <c r="EF18" s="9" t="s">
        <v>28</v>
      </c>
      <c r="EG18" s="9" t="s">
        <v>28</v>
      </c>
      <c r="EH18" s="9" t="s">
        <v>28</v>
      </c>
      <c r="EI18" s="9" t="s">
        <v>28</v>
      </c>
      <c r="EJ18" s="9" t="s">
        <v>28</v>
      </c>
      <c r="EK18" s="9" t="s">
        <v>28</v>
      </c>
      <c r="EL18" s="9" t="s">
        <v>28</v>
      </c>
      <c r="EM18" s="9" t="s">
        <v>28</v>
      </c>
      <c r="EN18" s="9" t="s">
        <v>28</v>
      </c>
      <c r="EO18" s="9" t="s">
        <v>28</v>
      </c>
      <c r="EP18" s="9" t="s">
        <v>28</v>
      </c>
      <c r="EQ18" s="9" t="s">
        <v>28</v>
      </c>
      <c r="ER18" s="9" t="s">
        <v>28</v>
      </c>
      <c r="ES18" s="9" t="s">
        <v>28</v>
      </c>
      <c r="ET18" s="9" t="s">
        <v>28</v>
      </c>
      <c r="EU18" s="9" t="s">
        <v>28</v>
      </c>
      <c r="EV18" s="9" t="s">
        <v>28</v>
      </c>
      <c r="EW18" s="9" t="s">
        <v>28</v>
      </c>
      <c r="EX18" s="9" t="s">
        <v>28</v>
      </c>
      <c r="EY18" s="9" t="s">
        <v>28</v>
      </c>
      <c r="EZ18" s="9" t="s">
        <v>28</v>
      </c>
      <c r="FA18" s="9" t="s">
        <v>28</v>
      </c>
      <c r="FB18" s="9" t="s">
        <v>28</v>
      </c>
      <c r="FC18" s="9" t="s">
        <v>28</v>
      </c>
      <c r="FD18" s="9" t="s">
        <v>28</v>
      </c>
      <c r="FE18" s="9" t="s">
        <v>28</v>
      </c>
      <c r="FF18" s="9" t="s">
        <v>28</v>
      </c>
    </row>
    <row r="19" spans="1:162" x14ac:dyDescent="0.2">
      <c r="A19" s="3" t="s">
        <v>36</v>
      </c>
      <c r="B19" s="9" t="s">
        <v>28</v>
      </c>
      <c r="C19" s="9" t="s">
        <v>59</v>
      </c>
      <c r="D19" s="9" t="s">
        <v>28</v>
      </c>
      <c r="E19" s="9" t="s">
        <v>28</v>
      </c>
      <c r="F19" s="9" t="s">
        <v>28</v>
      </c>
      <c r="G19" s="9" t="s">
        <v>28</v>
      </c>
      <c r="H19" s="9" t="s">
        <v>28</v>
      </c>
      <c r="I19" s="9" t="s">
        <v>28</v>
      </c>
      <c r="J19" s="9" t="s">
        <v>28</v>
      </c>
      <c r="K19" s="9" t="s">
        <v>28</v>
      </c>
      <c r="L19" s="9" t="s">
        <v>28</v>
      </c>
      <c r="M19" s="9" t="s">
        <v>28</v>
      </c>
      <c r="N19" s="9" t="s">
        <v>28</v>
      </c>
      <c r="O19" s="9" t="s">
        <v>28</v>
      </c>
      <c r="P19" s="9" t="s">
        <v>28</v>
      </c>
      <c r="Q19" s="9" t="s">
        <v>28</v>
      </c>
      <c r="R19" s="9" t="s">
        <v>28</v>
      </c>
      <c r="S19" s="9" t="s">
        <v>28</v>
      </c>
      <c r="T19" s="9" t="s">
        <v>59</v>
      </c>
      <c r="U19" s="9" t="s">
        <v>59</v>
      </c>
      <c r="V19" s="9" t="s">
        <v>59</v>
      </c>
      <c r="W19" s="9" t="s">
        <v>59</v>
      </c>
      <c r="X19" s="9" t="s">
        <v>59</v>
      </c>
      <c r="Y19" s="9" t="s">
        <v>59</v>
      </c>
      <c r="Z19" s="9" t="s">
        <v>59</v>
      </c>
      <c r="AA19" s="9" t="s">
        <v>59</v>
      </c>
      <c r="AB19" s="9" t="s">
        <v>59</v>
      </c>
      <c r="AC19" s="9" t="s">
        <v>59</v>
      </c>
      <c r="AD19" s="9" t="s">
        <v>59</v>
      </c>
      <c r="AE19" s="9" t="s">
        <v>59</v>
      </c>
      <c r="AF19" s="9" t="s">
        <v>59</v>
      </c>
      <c r="AG19" s="9" t="s">
        <v>59</v>
      </c>
      <c r="AH19" s="9" t="s">
        <v>59</v>
      </c>
      <c r="AI19" s="9" t="s">
        <v>59</v>
      </c>
      <c r="AJ19" s="9" t="s">
        <v>59</v>
      </c>
      <c r="AK19" s="9" t="s">
        <v>59</v>
      </c>
      <c r="AL19" s="9" t="s">
        <v>28</v>
      </c>
      <c r="AM19" s="9" t="s">
        <v>59</v>
      </c>
      <c r="AN19" s="9" t="s">
        <v>59</v>
      </c>
      <c r="AO19" s="9" t="s">
        <v>28</v>
      </c>
      <c r="AP19" s="9" t="s">
        <v>59</v>
      </c>
      <c r="AQ19" s="9" t="s">
        <v>28</v>
      </c>
      <c r="AR19" s="9" t="s">
        <v>28</v>
      </c>
      <c r="AS19" s="9" t="s">
        <v>28</v>
      </c>
      <c r="AT19" s="9" t="s">
        <v>28</v>
      </c>
      <c r="AU19" s="9" t="s">
        <v>28</v>
      </c>
      <c r="AV19" s="9" t="s">
        <v>28</v>
      </c>
      <c r="AW19" s="9" t="s">
        <v>28</v>
      </c>
      <c r="AX19" s="9" t="s">
        <v>59</v>
      </c>
      <c r="AY19" s="9" t="s">
        <v>59</v>
      </c>
      <c r="AZ19" s="9" t="s">
        <v>28</v>
      </c>
      <c r="BA19" s="9" t="s">
        <v>28</v>
      </c>
      <c r="BB19" s="9" t="s">
        <v>28</v>
      </c>
      <c r="BC19" s="9" t="s">
        <v>28</v>
      </c>
      <c r="BD19" s="9" t="s">
        <v>28</v>
      </c>
      <c r="BE19" s="9" t="s">
        <v>28</v>
      </c>
      <c r="BF19" s="9" t="s">
        <v>59</v>
      </c>
      <c r="BG19" s="9" t="s">
        <v>28</v>
      </c>
      <c r="BH19" s="9" t="s">
        <v>28</v>
      </c>
      <c r="BI19" s="9" t="s">
        <v>59</v>
      </c>
      <c r="BJ19" s="9" t="s">
        <v>28</v>
      </c>
      <c r="BK19" s="9" t="s">
        <v>28</v>
      </c>
      <c r="BL19" s="9" t="s">
        <v>28</v>
      </c>
      <c r="BM19" s="9" t="s">
        <v>28</v>
      </c>
      <c r="BN19" s="9" t="s">
        <v>28</v>
      </c>
      <c r="BO19" s="9" t="s">
        <v>59</v>
      </c>
      <c r="BP19" s="9" t="s">
        <v>59</v>
      </c>
      <c r="BQ19" s="9" t="s">
        <v>59</v>
      </c>
      <c r="BR19" s="9" t="s">
        <v>59</v>
      </c>
      <c r="BS19" s="9" t="s">
        <v>59</v>
      </c>
      <c r="BT19" s="9" t="s">
        <v>59</v>
      </c>
      <c r="BU19" s="9" t="s">
        <v>59</v>
      </c>
      <c r="BV19" s="9" t="s">
        <v>59</v>
      </c>
      <c r="BW19" s="9" t="s">
        <v>59</v>
      </c>
      <c r="BX19" s="9" t="s">
        <v>28</v>
      </c>
      <c r="BY19" s="9" t="s">
        <v>59</v>
      </c>
      <c r="BZ19" s="9" t="s">
        <v>59</v>
      </c>
      <c r="CA19" s="9" t="s">
        <v>59</v>
      </c>
      <c r="CB19" s="9" t="s">
        <v>59</v>
      </c>
      <c r="CC19" s="9" t="s">
        <v>59</v>
      </c>
      <c r="CD19" s="9" t="s">
        <v>59</v>
      </c>
      <c r="CE19" s="9" t="s">
        <v>59</v>
      </c>
      <c r="CF19" s="9" t="s">
        <v>59</v>
      </c>
      <c r="CG19" s="9" t="s">
        <v>28</v>
      </c>
      <c r="CH19" s="9" t="s">
        <v>28</v>
      </c>
      <c r="CI19" s="9" t="s">
        <v>28</v>
      </c>
      <c r="CJ19" s="9" t="s">
        <v>28</v>
      </c>
      <c r="CK19" s="9" t="s">
        <v>28</v>
      </c>
      <c r="CL19" s="9" t="s">
        <v>59</v>
      </c>
      <c r="CM19" s="9" t="s">
        <v>28</v>
      </c>
      <c r="CN19" s="9" t="s">
        <v>28</v>
      </c>
      <c r="CO19" s="9" t="s">
        <v>28</v>
      </c>
      <c r="CP19" s="9" t="s">
        <v>59</v>
      </c>
      <c r="CQ19" s="9" t="s">
        <v>28</v>
      </c>
      <c r="CR19" s="9" t="s">
        <v>28</v>
      </c>
      <c r="CS19" s="9" t="s">
        <v>59</v>
      </c>
      <c r="CT19" s="9" t="s">
        <v>28</v>
      </c>
      <c r="CU19" s="9" t="s">
        <v>28</v>
      </c>
      <c r="CV19" s="9" t="s">
        <v>28</v>
      </c>
      <c r="CW19" s="9" t="s">
        <v>28</v>
      </c>
      <c r="CX19" s="9" t="s">
        <v>28</v>
      </c>
      <c r="CY19" s="9" t="s">
        <v>28</v>
      </c>
      <c r="CZ19" s="9" t="s">
        <v>28</v>
      </c>
      <c r="DA19" s="9" t="s">
        <v>28</v>
      </c>
      <c r="DB19" s="9" t="s">
        <v>28</v>
      </c>
      <c r="DC19" s="9" t="s">
        <v>28</v>
      </c>
      <c r="DD19" s="9" t="s">
        <v>59</v>
      </c>
      <c r="DE19" s="9" t="s">
        <v>59</v>
      </c>
      <c r="DF19" s="9" t="s">
        <v>28</v>
      </c>
      <c r="DG19" s="9" t="s">
        <v>28</v>
      </c>
      <c r="DH19" s="9" t="s">
        <v>28</v>
      </c>
      <c r="DI19" s="9" t="s">
        <v>28</v>
      </c>
      <c r="DJ19" s="9" t="s">
        <v>28</v>
      </c>
      <c r="DK19" s="9" t="s">
        <v>28</v>
      </c>
      <c r="DL19" s="9" t="s">
        <v>28</v>
      </c>
      <c r="DM19" s="9" t="s">
        <v>28</v>
      </c>
      <c r="DN19" s="9" t="s">
        <v>59</v>
      </c>
      <c r="DO19" s="9" t="s">
        <v>59</v>
      </c>
      <c r="DP19" s="9" t="s">
        <v>28</v>
      </c>
      <c r="DQ19" s="9" t="s">
        <v>28</v>
      </c>
      <c r="DR19" s="9" t="s">
        <v>28</v>
      </c>
      <c r="DS19" s="9" t="s">
        <v>28</v>
      </c>
      <c r="DT19" s="9" t="s">
        <v>28</v>
      </c>
      <c r="DU19" s="9" t="s">
        <v>28</v>
      </c>
      <c r="DV19" s="9" t="s">
        <v>28</v>
      </c>
      <c r="DW19" s="9" t="s">
        <v>28</v>
      </c>
      <c r="DX19" s="9" t="s">
        <v>59</v>
      </c>
      <c r="DY19" s="9" t="s">
        <v>28</v>
      </c>
      <c r="DZ19" s="9" t="s">
        <v>28</v>
      </c>
      <c r="EA19" s="9" t="s">
        <v>28</v>
      </c>
      <c r="EB19" s="9" t="s">
        <v>28</v>
      </c>
      <c r="EC19" s="9" t="s">
        <v>28</v>
      </c>
      <c r="ED19" s="9" t="s">
        <v>28</v>
      </c>
      <c r="EE19" s="9" t="s">
        <v>28</v>
      </c>
      <c r="EF19" s="9" t="s">
        <v>28</v>
      </c>
      <c r="EG19" s="9" t="s">
        <v>59</v>
      </c>
      <c r="EH19" s="9" t="s">
        <v>28</v>
      </c>
      <c r="EI19" s="9" t="s">
        <v>28</v>
      </c>
      <c r="EJ19" s="9" t="s">
        <v>28</v>
      </c>
      <c r="EK19" s="9" t="s">
        <v>28</v>
      </c>
      <c r="EL19" s="9" t="s">
        <v>59</v>
      </c>
      <c r="EM19" s="9" t="s">
        <v>28</v>
      </c>
      <c r="EN19" s="9" t="s">
        <v>59</v>
      </c>
      <c r="EO19" s="9" t="s">
        <v>59</v>
      </c>
      <c r="EP19" s="9" t="s">
        <v>28</v>
      </c>
      <c r="EQ19" s="9" t="s">
        <v>28</v>
      </c>
      <c r="ER19" s="9" t="s">
        <v>28</v>
      </c>
      <c r="ES19" s="9" t="s">
        <v>28</v>
      </c>
      <c r="ET19" s="9" t="s">
        <v>28</v>
      </c>
      <c r="EU19" s="9" t="s">
        <v>28</v>
      </c>
      <c r="EV19" s="9" t="s">
        <v>28</v>
      </c>
      <c r="EW19" s="9" t="s">
        <v>28</v>
      </c>
      <c r="EX19" s="9" t="s">
        <v>59</v>
      </c>
      <c r="EY19" s="9" t="s">
        <v>59</v>
      </c>
      <c r="EZ19" s="9" t="s">
        <v>59</v>
      </c>
      <c r="FA19" s="9" t="s">
        <v>59</v>
      </c>
      <c r="FB19" s="9" t="s">
        <v>59</v>
      </c>
      <c r="FC19" s="9" t="s">
        <v>28</v>
      </c>
      <c r="FD19" s="9" t="s">
        <v>28</v>
      </c>
      <c r="FE19" s="9" t="s">
        <v>59</v>
      </c>
      <c r="FF19" s="9" t="s">
        <v>59</v>
      </c>
    </row>
    <row r="20" spans="1:162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  <c r="Y20" s="9" t="s">
        <v>28</v>
      </c>
      <c r="Z20" s="9" t="s">
        <v>28</v>
      </c>
      <c r="AA20" s="9" t="s">
        <v>28</v>
      </c>
      <c r="AB20" s="9" t="s">
        <v>28</v>
      </c>
      <c r="AC20" s="9" t="s">
        <v>28</v>
      </c>
      <c r="AD20" s="9" t="s">
        <v>28</v>
      </c>
      <c r="AE20" s="9" t="s">
        <v>28</v>
      </c>
      <c r="AF20" s="9" t="s">
        <v>28</v>
      </c>
      <c r="AG20" s="9" t="s">
        <v>28</v>
      </c>
      <c r="AH20" s="9" t="s">
        <v>28</v>
      </c>
      <c r="AI20" s="9" t="s">
        <v>28</v>
      </c>
      <c r="AJ20" s="9" t="s">
        <v>28</v>
      </c>
      <c r="AK20" s="9" t="s">
        <v>28</v>
      </c>
      <c r="AL20" s="9" t="s">
        <v>28</v>
      </c>
      <c r="AM20" s="9" t="s">
        <v>28</v>
      </c>
      <c r="AN20" s="9" t="s">
        <v>28</v>
      </c>
      <c r="AO20" s="9" t="s">
        <v>28</v>
      </c>
      <c r="AP20" s="9" t="s">
        <v>28</v>
      </c>
      <c r="AQ20" s="9" t="s">
        <v>28</v>
      </c>
      <c r="AR20" s="9" t="s">
        <v>28</v>
      </c>
      <c r="AS20" s="9" t="s">
        <v>28</v>
      </c>
      <c r="AT20" s="9" t="s">
        <v>28</v>
      </c>
      <c r="AU20" s="9" t="s">
        <v>28</v>
      </c>
      <c r="AV20" s="9" t="s">
        <v>28</v>
      </c>
      <c r="AW20" s="9" t="s">
        <v>28</v>
      </c>
      <c r="AX20" s="9" t="s">
        <v>59</v>
      </c>
      <c r="AY20" s="9" t="s">
        <v>28</v>
      </c>
      <c r="AZ20" s="9" t="s">
        <v>28</v>
      </c>
      <c r="BA20" s="9" t="s">
        <v>28</v>
      </c>
      <c r="BB20" s="9" t="s">
        <v>28</v>
      </c>
      <c r="BC20" s="9" t="s">
        <v>28</v>
      </c>
      <c r="BD20" s="9" t="s">
        <v>28</v>
      </c>
      <c r="BE20" s="9" t="s">
        <v>28</v>
      </c>
      <c r="BF20" s="9" t="s">
        <v>28</v>
      </c>
      <c r="BG20" s="9" t="s">
        <v>28</v>
      </c>
      <c r="BH20" s="9" t="s">
        <v>28</v>
      </c>
      <c r="BI20" s="9" t="s">
        <v>28</v>
      </c>
      <c r="BJ20" s="9" t="s">
        <v>28</v>
      </c>
      <c r="BK20" s="9" t="s">
        <v>28</v>
      </c>
      <c r="BL20" s="9" t="s">
        <v>28</v>
      </c>
      <c r="BM20" s="9" t="s">
        <v>28</v>
      </c>
      <c r="BN20" s="9" t="s">
        <v>28</v>
      </c>
      <c r="BO20" s="9" t="s">
        <v>28</v>
      </c>
      <c r="BP20" s="9" t="s">
        <v>28</v>
      </c>
      <c r="BQ20" s="9" t="s">
        <v>28</v>
      </c>
      <c r="BR20" s="9" t="s">
        <v>28</v>
      </c>
      <c r="BS20" s="9" t="s">
        <v>28</v>
      </c>
      <c r="BT20" s="9" t="s">
        <v>28</v>
      </c>
      <c r="BU20" s="9" t="s">
        <v>28</v>
      </c>
      <c r="BV20" s="9" t="s">
        <v>28</v>
      </c>
      <c r="BW20" s="9" t="s">
        <v>28</v>
      </c>
      <c r="BX20" s="9" t="s">
        <v>28</v>
      </c>
      <c r="BY20" s="9" t="s">
        <v>28</v>
      </c>
      <c r="BZ20" s="9" t="s">
        <v>28</v>
      </c>
      <c r="CA20" s="9" t="s">
        <v>28</v>
      </c>
      <c r="CB20" s="9" t="s">
        <v>28</v>
      </c>
      <c r="CC20" s="9" t="s">
        <v>28</v>
      </c>
      <c r="CD20" s="9" t="s">
        <v>28</v>
      </c>
      <c r="CE20" s="9" t="s">
        <v>28</v>
      </c>
      <c r="CF20" s="9" t="s">
        <v>28</v>
      </c>
      <c r="CG20" s="9" t="s">
        <v>28</v>
      </c>
      <c r="CH20" s="9" t="s">
        <v>28</v>
      </c>
      <c r="CI20" s="9" t="s">
        <v>28</v>
      </c>
      <c r="CJ20" s="9" t="s">
        <v>28</v>
      </c>
      <c r="CK20" s="9" t="s">
        <v>28</v>
      </c>
      <c r="CL20" s="9" t="s">
        <v>59</v>
      </c>
      <c r="CM20" s="9" t="s">
        <v>28</v>
      </c>
      <c r="CN20" s="9" t="s">
        <v>28</v>
      </c>
      <c r="CO20" s="9" t="s">
        <v>28</v>
      </c>
      <c r="CP20" s="9" t="s">
        <v>28</v>
      </c>
      <c r="CQ20" s="9" t="s">
        <v>28</v>
      </c>
      <c r="CR20" s="9" t="s">
        <v>28</v>
      </c>
      <c r="CS20" s="9" t="s">
        <v>28</v>
      </c>
      <c r="CT20" s="9" t="s">
        <v>28</v>
      </c>
      <c r="CU20" s="9" t="s">
        <v>28</v>
      </c>
      <c r="CV20" s="9" t="s">
        <v>28</v>
      </c>
      <c r="CW20" s="9" t="s">
        <v>28</v>
      </c>
      <c r="CX20" s="9" t="s">
        <v>28</v>
      </c>
      <c r="CY20" s="9" t="s">
        <v>28</v>
      </c>
      <c r="CZ20" s="9" t="s">
        <v>28</v>
      </c>
      <c r="DA20" s="9" t="s">
        <v>28</v>
      </c>
      <c r="DB20" s="9" t="s">
        <v>28</v>
      </c>
      <c r="DC20" s="9" t="s">
        <v>28</v>
      </c>
      <c r="DD20" s="9" t="s">
        <v>28</v>
      </c>
      <c r="DE20" s="9" t="s">
        <v>59</v>
      </c>
      <c r="DF20" s="9" t="s">
        <v>28</v>
      </c>
      <c r="DG20" s="9" t="s">
        <v>28</v>
      </c>
      <c r="DH20" s="9" t="s">
        <v>28</v>
      </c>
      <c r="DI20" s="9" t="s">
        <v>28</v>
      </c>
      <c r="DJ20" s="9" t="s">
        <v>28</v>
      </c>
      <c r="DK20" s="9" t="s">
        <v>28</v>
      </c>
      <c r="DL20" s="9" t="s">
        <v>28</v>
      </c>
      <c r="DM20" s="9" t="s">
        <v>28</v>
      </c>
      <c r="DN20" s="9" t="s">
        <v>28</v>
      </c>
      <c r="DO20" s="9" t="s">
        <v>28</v>
      </c>
      <c r="DP20" s="9" t="s">
        <v>28</v>
      </c>
      <c r="DQ20" s="9" t="s">
        <v>28</v>
      </c>
      <c r="DR20" s="9" t="s">
        <v>28</v>
      </c>
      <c r="DS20" s="9" t="s">
        <v>28</v>
      </c>
      <c r="DT20" s="9" t="s">
        <v>28</v>
      </c>
      <c r="DU20" s="9" t="s">
        <v>28</v>
      </c>
      <c r="DV20" s="9" t="s">
        <v>28</v>
      </c>
      <c r="DW20" s="9" t="s">
        <v>28</v>
      </c>
      <c r="DX20" s="9" t="s">
        <v>28</v>
      </c>
      <c r="DY20" s="9" t="s">
        <v>28</v>
      </c>
      <c r="DZ20" s="9" t="s">
        <v>28</v>
      </c>
      <c r="EA20" s="9" t="s">
        <v>28</v>
      </c>
      <c r="EB20" s="9" t="s">
        <v>28</v>
      </c>
      <c r="EC20" s="9" t="s">
        <v>28</v>
      </c>
      <c r="ED20" s="9" t="s">
        <v>28</v>
      </c>
      <c r="EE20" s="9" t="s">
        <v>28</v>
      </c>
      <c r="EF20" s="9" t="s">
        <v>28</v>
      </c>
      <c r="EG20" s="9" t="s">
        <v>28</v>
      </c>
      <c r="EH20" s="9" t="s">
        <v>28</v>
      </c>
      <c r="EI20" s="9" t="s">
        <v>28</v>
      </c>
      <c r="EJ20" s="9" t="s">
        <v>28</v>
      </c>
      <c r="EK20" s="9" t="s">
        <v>28</v>
      </c>
      <c r="EL20" s="9" t="s">
        <v>28</v>
      </c>
      <c r="EM20" s="9" t="s">
        <v>28</v>
      </c>
      <c r="EN20" s="9" t="s">
        <v>28</v>
      </c>
      <c r="EO20" s="9" t="s">
        <v>28</v>
      </c>
      <c r="EP20" s="9" t="s">
        <v>28</v>
      </c>
      <c r="EQ20" s="9" t="s">
        <v>28</v>
      </c>
      <c r="ER20" s="9" t="s">
        <v>28</v>
      </c>
      <c r="ES20" s="9" t="s">
        <v>28</v>
      </c>
      <c r="ET20" s="9" t="s">
        <v>28</v>
      </c>
      <c r="EU20" s="9" t="s">
        <v>28</v>
      </c>
      <c r="EV20" s="9" t="s">
        <v>28</v>
      </c>
      <c r="EW20" s="9" t="s">
        <v>28</v>
      </c>
      <c r="EX20" s="9" t="s">
        <v>59</v>
      </c>
      <c r="EY20" s="9" t="s">
        <v>28</v>
      </c>
      <c r="EZ20" s="9" t="s">
        <v>28</v>
      </c>
      <c r="FA20" s="9" t="s">
        <v>28</v>
      </c>
      <c r="FB20" s="9" t="s">
        <v>28</v>
      </c>
      <c r="FC20" s="9" t="s">
        <v>28</v>
      </c>
      <c r="FD20" s="9" t="s">
        <v>28</v>
      </c>
      <c r="FE20" s="9" t="s">
        <v>28</v>
      </c>
      <c r="FF20" s="9" t="s">
        <v>28</v>
      </c>
    </row>
    <row r="21" spans="1:162" x14ac:dyDescent="0.2">
      <c r="A21" s="3" t="s">
        <v>38</v>
      </c>
      <c r="B21" s="9" t="s">
        <v>28</v>
      </c>
      <c r="C21" s="9" t="s">
        <v>59</v>
      </c>
      <c r="D21" s="9" t="s">
        <v>28</v>
      </c>
      <c r="E21" s="9" t="s">
        <v>28</v>
      </c>
      <c r="F21" s="9" t="s">
        <v>28</v>
      </c>
      <c r="G21" s="9" t="s">
        <v>28</v>
      </c>
      <c r="H21" s="9" t="s">
        <v>28</v>
      </c>
      <c r="I21" s="9" t="s">
        <v>28</v>
      </c>
      <c r="J21" s="9" t="s">
        <v>28</v>
      </c>
      <c r="K21" s="9" t="s">
        <v>28</v>
      </c>
      <c r="L21" s="9" t="s">
        <v>28</v>
      </c>
      <c r="M21" s="9" t="s">
        <v>28</v>
      </c>
      <c r="N21" s="9" t="s">
        <v>28</v>
      </c>
      <c r="O21" s="9" t="s">
        <v>28</v>
      </c>
      <c r="P21" s="9" t="s">
        <v>28</v>
      </c>
      <c r="Q21" s="9" t="s">
        <v>28</v>
      </c>
      <c r="R21" s="9" t="s">
        <v>28</v>
      </c>
      <c r="S21" s="9" t="s">
        <v>28</v>
      </c>
      <c r="T21" s="9" t="s">
        <v>59</v>
      </c>
      <c r="U21" s="9" t="s">
        <v>59</v>
      </c>
      <c r="V21" s="9" t="s">
        <v>59</v>
      </c>
      <c r="W21" s="9" t="s">
        <v>59</v>
      </c>
      <c r="X21" s="9" t="s">
        <v>59</v>
      </c>
      <c r="Y21" s="9" t="s">
        <v>59</v>
      </c>
      <c r="Z21" s="9" t="s">
        <v>59</v>
      </c>
      <c r="AA21" s="9" t="s">
        <v>59</v>
      </c>
      <c r="AB21" s="9" t="s">
        <v>59</v>
      </c>
      <c r="AC21" s="9" t="s">
        <v>59</v>
      </c>
      <c r="AD21" s="9" t="s">
        <v>59</v>
      </c>
      <c r="AE21" s="9" t="s">
        <v>59</v>
      </c>
      <c r="AF21" s="9" t="s">
        <v>59</v>
      </c>
      <c r="AG21" s="9" t="s">
        <v>59</v>
      </c>
      <c r="AH21" s="9" t="s">
        <v>59</v>
      </c>
      <c r="AI21" s="9" t="s">
        <v>59</v>
      </c>
      <c r="AJ21" s="9" t="s">
        <v>59</v>
      </c>
      <c r="AK21" s="9" t="s">
        <v>59</v>
      </c>
      <c r="AL21" s="9" t="s">
        <v>28</v>
      </c>
      <c r="AM21" s="9" t="s">
        <v>59</v>
      </c>
      <c r="AN21" s="9" t="s">
        <v>28</v>
      </c>
      <c r="AO21" s="9" t="s">
        <v>28</v>
      </c>
      <c r="AP21" s="9" t="s">
        <v>59</v>
      </c>
      <c r="AQ21" s="9" t="s">
        <v>28</v>
      </c>
      <c r="AR21" s="9" t="s">
        <v>28</v>
      </c>
      <c r="AS21" s="9" t="s">
        <v>28</v>
      </c>
      <c r="AT21" s="9" t="s">
        <v>28</v>
      </c>
      <c r="AU21" s="9" t="s">
        <v>28</v>
      </c>
      <c r="AV21" s="9" t="s">
        <v>28</v>
      </c>
      <c r="AW21" s="9" t="s">
        <v>28</v>
      </c>
      <c r="AX21" s="9" t="s">
        <v>59</v>
      </c>
      <c r="AY21" s="9" t="s">
        <v>59</v>
      </c>
      <c r="AZ21" s="9" t="s">
        <v>28</v>
      </c>
      <c r="BA21" s="9" t="s">
        <v>28</v>
      </c>
      <c r="BB21" s="9" t="s">
        <v>28</v>
      </c>
      <c r="BC21" s="9" t="s">
        <v>28</v>
      </c>
      <c r="BD21" s="9" t="s">
        <v>28</v>
      </c>
      <c r="BE21" s="9" t="s">
        <v>28</v>
      </c>
      <c r="BF21" s="9" t="s">
        <v>59</v>
      </c>
      <c r="BG21" s="9" t="s">
        <v>28</v>
      </c>
      <c r="BH21" s="9" t="s">
        <v>28</v>
      </c>
      <c r="BI21" s="9" t="s">
        <v>59</v>
      </c>
      <c r="BJ21" s="9" t="s">
        <v>28</v>
      </c>
      <c r="BK21" s="9" t="s">
        <v>28</v>
      </c>
      <c r="BL21" s="9" t="s">
        <v>28</v>
      </c>
      <c r="BM21" s="9" t="s">
        <v>28</v>
      </c>
      <c r="BN21" s="9" t="s">
        <v>28</v>
      </c>
      <c r="BO21" s="9" t="s">
        <v>59</v>
      </c>
      <c r="BP21" s="9" t="s">
        <v>59</v>
      </c>
      <c r="BQ21" s="9" t="s">
        <v>59</v>
      </c>
      <c r="BR21" s="9" t="s">
        <v>59</v>
      </c>
      <c r="BS21" s="9" t="s">
        <v>59</v>
      </c>
      <c r="BT21" s="9" t="s">
        <v>59</v>
      </c>
      <c r="BU21" s="9" t="s">
        <v>59</v>
      </c>
      <c r="BV21" s="9" t="s">
        <v>59</v>
      </c>
      <c r="BW21" s="9" t="s">
        <v>59</v>
      </c>
      <c r="BX21" s="9" t="s">
        <v>28</v>
      </c>
      <c r="BY21" s="9" t="s">
        <v>59</v>
      </c>
      <c r="BZ21" s="9" t="s">
        <v>59</v>
      </c>
      <c r="CA21" s="9" t="s">
        <v>59</v>
      </c>
      <c r="CB21" s="9" t="s">
        <v>59</v>
      </c>
      <c r="CC21" s="9" t="s">
        <v>59</v>
      </c>
      <c r="CD21" s="9" t="s">
        <v>59</v>
      </c>
      <c r="CE21" s="9" t="s">
        <v>59</v>
      </c>
      <c r="CF21" s="9" t="s">
        <v>59</v>
      </c>
      <c r="CG21" s="9" t="s">
        <v>28</v>
      </c>
      <c r="CH21" s="9" t="s">
        <v>28</v>
      </c>
      <c r="CI21" s="9" t="s">
        <v>28</v>
      </c>
      <c r="CJ21" s="9" t="s">
        <v>28</v>
      </c>
      <c r="CK21" s="9" t="s">
        <v>28</v>
      </c>
      <c r="CL21" s="9" t="s">
        <v>28</v>
      </c>
      <c r="CM21" s="9" t="s">
        <v>28</v>
      </c>
      <c r="CN21" s="9" t="s">
        <v>28</v>
      </c>
      <c r="CO21" s="9" t="s">
        <v>28</v>
      </c>
      <c r="CP21" s="9" t="s">
        <v>59</v>
      </c>
      <c r="CQ21" s="9" t="s">
        <v>28</v>
      </c>
      <c r="CR21" s="9" t="s">
        <v>28</v>
      </c>
      <c r="CS21" s="9" t="s">
        <v>59</v>
      </c>
      <c r="CT21" s="9" t="s">
        <v>28</v>
      </c>
      <c r="CU21" s="9" t="s">
        <v>28</v>
      </c>
      <c r="CV21" s="9" t="s">
        <v>28</v>
      </c>
      <c r="CW21" s="9" t="s">
        <v>28</v>
      </c>
      <c r="CX21" s="9" t="s">
        <v>28</v>
      </c>
      <c r="CY21" s="9" t="s">
        <v>28</v>
      </c>
      <c r="CZ21" s="9" t="s">
        <v>28</v>
      </c>
      <c r="DA21" s="9" t="s">
        <v>28</v>
      </c>
      <c r="DB21" s="9" t="s">
        <v>28</v>
      </c>
      <c r="DC21" s="9" t="s">
        <v>28</v>
      </c>
      <c r="DD21" s="9" t="s">
        <v>28</v>
      </c>
      <c r="DE21" s="9" t="s">
        <v>59</v>
      </c>
      <c r="DF21" s="9" t="s">
        <v>28</v>
      </c>
      <c r="DG21" s="9" t="s">
        <v>28</v>
      </c>
      <c r="DH21" s="9" t="s">
        <v>28</v>
      </c>
      <c r="DI21" s="9" t="s">
        <v>28</v>
      </c>
      <c r="DJ21" s="9" t="s">
        <v>28</v>
      </c>
      <c r="DK21" s="9" t="s">
        <v>28</v>
      </c>
      <c r="DL21" s="9" t="s">
        <v>28</v>
      </c>
      <c r="DM21" s="9" t="s">
        <v>28</v>
      </c>
      <c r="DN21" s="9" t="s">
        <v>59</v>
      </c>
      <c r="DO21" s="9" t="s">
        <v>59</v>
      </c>
      <c r="DP21" s="9" t="s">
        <v>28</v>
      </c>
      <c r="DQ21" s="9" t="s">
        <v>28</v>
      </c>
      <c r="DR21" s="9" t="s">
        <v>28</v>
      </c>
      <c r="DS21" s="9" t="s">
        <v>28</v>
      </c>
      <c r="DT21" s="9" t="s">
        <v>28</v>
      </c>
      <c r="DU21" s="9" t="s">
        <v>28</v>
      </c>
      <c r="DV21" s="9" t="s">
        <v>28</v>
      </c>
      <c r="DW21" s="9" t="s">
        <v>28</v>
      </c>
      <c r="DX21" s="9" t="s">
        <v>59</v>
      </c>
      <c r="DY21" s="9" t="s">
        <v>28</v>
      </c>
      <c r="DZ21" s="9" t="s">
        <v>28</v>
      </c>
      <c r="EA21" s="9" t="s">
        <v>28</v>
      </c>
      <c r="EB21" s="9" t="s">
        <v>28</v>
      </c>
      <c r="EC21" s="9" t="s">
        <v>28</v>
      </c>
      <c r="ED21" s="9" t="s">
        <v>59</v>
      </c>
      <c r="EE21" s="9" t="s">
        <v>28</v>
      </c>
      <c r="EF21" s="9" t="s">
        <v>28</v>
      </c>
      <c r="EG21" s="9" t="s">
        <v>59</v>
      </c>
      <c r="EH21" s="9" t="s">
        <v>28</v>
      </c>
      <c r="EI21" s="9" t="s">
        <v>28</v>
      </c>
      <c r="EJ21" s="9" t="s">
        <v>28</v>
      </c>
      <c r="EK21" s="9" t="s">
        <v>28</v>
      </c>
      <c r="EL21" s="9" t="s">
        <v>59</v>
      </c>
      <c r="EM21" s="9" t="s">
        <v>28</v>
      </c>
      <c r="EN21" s="9" t="s">
        <v>28</v>
      </c>
      <c r="EO21" s="9" t="s">
        <v>28</v>
      </c>
      <c r="EP21" s="9" t="s">
        <v>28</v>
      </c>
      <c r="EQ21" s="9" t="s">
        <v>28</v>
      </c>
      <c r="ER21" s="9" t="s">
        <v>28</v>
      </c>
      <c r="ES21" s="9" t="s">
        <v>28</v>
      </c>
      <c r="ET21" s="9" t="s">
        <v>28</v>
      </c>
      <c r="EU21" s="9" t="s">
        <v>28</v>
      </c>
      <c r="EV21" s="9" t="s">
        <v>59</v>
      </c>
      <c r="EW21" s="9" t="s">
        <v>28</v>
      </c>
      <c r="EX21" s="9" t="s">
        <v>59</v>
      </c>
      <c r="EY21" s="9" t="s">
        <v>28</v>
      </c>
      <c r="EZ21" s="9" t="s">
        <v>59</v>
      </c>
      <c r="FA21" s="9" t="s">
        <v>59</v>
      </c>
      <c r="FB21" s="9" t="s">
        <v>59</v>
      </c>
      <c r="FC21" s="9" t="s">
        <v>28</v>
      </c>
      <c r="FD21" s="9" t="s">
        <v>28</v>
      </c>
      <c r="FE21" s="9" t="s">
        <v>59</v>
      </c>
      <c r="FF21" s="9" t="s">
        <v>59</v>
      </c>
    </row>
    <row r="22" spans="1:162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28</v>
      </c>
      <c r="Y22" s="9" t="s">
        <v>28</v>
      </c>
      <c r="Z22" s="9" t="s">
        <v>28</v>
      </c>
      <c r="AA22" s="9" t="s">
        <v>28</v>
      </c>
      <c r="AB22" s="9" t="s">
        <v>28</v>
      </c>
      <c r="AC22" s="9" t="s">
        <v>28</v>
      </c>
      <c r="AD22" s="9" t="s">
        <v>28</v>
      </c>
      <c r="AE22" s="9" t="s">
        <v>28</v>
      </c>
      <c r="AF22" s="9" t="s">
        <v>28</v>
      </c>
      <c r="AG22" s="9" t="s">
        <v>28</v>
      </c>
      <c r="AH22" s="9" t="s">
        <v>28</v>
      </c>
      <c r="AI22" s="9" t="s">
        <v>28</v>
      </c>
      <c r="AJ22" s="9" t="s">
        <v>28</v>
      </c>
      <c r="AK22" s="9" t="s">
        <v>28</v>
      </c>
      <c r="AL22" s="9" t="s">
        <v>28</v>
      </c>
      <c r="AM22" s="9" t="s">
        <v>28</v>
      </c>
      <c r="AN22" s="9" t="s">
        <v>28</v>
      </c>
      <c r="AO22" s="9" t="s">
        <v>28</v>
      </c>
      <c r="AP22" s="9" t="s">
        <v>28</v>
      </c>
      <c r="AQ22" s="9" t="s">
        <v>28</v>
      </c>
      <c r="AR22" s="9" t="s">
        <v>28</v>
      </c>
      <c r="AS22" s="9" t="s">
        <v>28</v>
      </c>
      <c r="AT22" s="9" t="s">
        <v>28</v>
      </c>
      <c r="AU22" s="9" t="s">
        <v>28</v>
      </c>
      <c r="AV22" s="9" t="s">
        <v>28</v>
      </c>
      <c r="AW22" s="9" t="s">
        <v>28</v>
      </c>
      <c r="AX22" s="9" t="s">
        <v>59</v>
      </c>
      <c r="AY22" s="9" t="s">
        <v>28</v>
      </c>
      <c r="AZ22" s="9" t="s">
        <v>28</v>
      </c>
      <c r="BA22" s="9" t="s">
        <v>28</v>
      </c>
      <c r="BB22" s="9" t="s">
        <v>28</v>
      </c>
      <c r="BC22" s="9" t="s">
        <v>28</v>
      </c>
      <c r="BD22" s="9" t="s">
        <v>28</v>
      </c>
      <c r="BE22" s="9" t="s">
        <v>28</v>
      </c>
      <c r="BF22" s="9" t="s">
        <v>28</v>
      </c>
      <c r="BG22" s="9" t="s">
        <v>28</v>
      </c>
      <c r="BH22" s="9" t="s">
        <v>28</v>
      </c>
      <c r="BI22" s="9" t="s">
        <v>28</v>
      </c>
      <c r="BJ22" s="9" t="s">
        <v>28</v>
      </c>
      <c r="BK22" s="9" t="s">
        <v>28</v>
      </c>
      <c r="BL22" s="9" t="s">
        <v>28</v>
      </c>
      <c r="BM22" s="9" t="s">
        <v>28</v>
      </c>
      <c r="BN22" s="9" t="s">
        <v>28</v>
      </c>
      <c r="BO22" s="9" t="s">
        <v>28</v>
      </c>
      <c r="BP22" s="9" t="s">
        <v>28</v>
      </c>
      <c r="BQ22" s="9" t="s">
        <v>28</v>
      </c>
      <c r="BR22" s="9" t="s">
        <v>28</v>
      </c>
      <c r="BS22" s="9" t="s">
        <v>28</v>
      </c>
      <c r="BT22" s="9" t="s">
        <v>28</v>
      </c>
      <c r="BU22" s="9" t="s">
        <v>28</v>
      </c>
      <c r="BV22" s="9" t="s">
        <v>28</v>
      </c>
      <c r="BW22" s="9" t="s">
        <v>28</v>
      </c>
      <c r="BX22" s="9" t="s">
        <v>28</v>
      </c>
      <c r="BY22" s="9" t="s">
        <v>28</v>
      </c>
      <c r="BZ22" s="9" t="s">
        <v>59</v>
      </c>
      <c r="CA22" s="9" t="s">
        <v>59</v>
      </c>
      <c r="CB22" s="9" t="s">
        <v>59</v>
      </c>
      <c r="CC22" s="9" t="s">
        <v>59</v>
      </c>
      <c r="CD22" s="9" t="s">
        <v>59</v>
      </c>
      <c r="CE22" s="9" t="s">
        <v>59</v>
      </c>
      <c r="CF22" s="9" t="s">
        <v>59</v>
      </c>
      <c r="CG22" s="9" t="s">
        <v>28</v>
      </c>
      <c r="CH22" s="9" t="s">
        <v>28</v>
      </c>
      <c r="CI22" s="9" t="s">
        <v>28</v>
      </c>
      <c r="CJ22" s="9" t="s">
        <v>28</v>
      </c>
      <c r="CK22" s="9" t="s">
        <v>28</v>
      </c>
      <c r="CL22" s="9" t="s">
        <v>59</v>
      </c>
      <c r="CM22" s="9" t="s">
        <v>28</v>
      </c>
      <c r="CN22" s="9" t="s">
        <v>28</v>
      </c>
      <c r="CO22" s="9" t="s">
        <v>28</v>
      </c>
      <c r="CP22" s="9" t="s">
        <v>28</v>
      </c>
      <c r="CQ22" s="9" t="s">
        <v>28</v>
      </c>
      <c r="CR22" s="9" t="s">
        <v>28</v>
      </c>
      <c r="CS22" s="9" t="s">
        <v>28</v>
      </c>
      <c r="CT22" s="9" t="s">
        <v>28</v>
      </c>
      <c r="CU22" s="9" t="s">
        <v>28</v>
      </c>
      <c r="CV22" s="9" t="s">
        <v>28</v>
      </c>
      <c r="CW22" s="9" t="s">
        <v>28</v>
      </c>
      <c r="CX22" s="9" t="s">
        <v>28</v>
      </c>
      <c r="CY22" s="9" t="s">
        <v>28</v>
      </c>
      <c r="CZ22" s="9" t="s">
        <v>28</v>
      </c>
      <c r="DA22" s="9" t="s">
        <v>28</v>
      </c>
      <c r="DB22" s="9" t="s">
        <v>28</v>
      </c>
      <c r="DC22" s="9" t="s">
        <v>28</v>
      </c>
      <c r="DD22" s="9" t="s">
        <v>59</v>
      </c>
      <c r="DE22" s="9" t="s">
        <v>28</v>
      </c>
      <c r="DF22" s="9" t="s">
        <v>28</v>
      </c>
      <c r="DG22" s="9" t="s">
        <v>28</v>
      </c>
      <c r="DH22" s="9" t="s">
        <v>28</v>
      </c>
      <c r="DI22" s="9" t="s">
        <v>28</v>
      </c>
      <c r="DJ22" s="9" t="s">
        <v>28</v>
      </c>
      <c r="DK22" s="9" t="s">
        <v>28</v>
      </c>
      <c r="DL22" s="9" t="s">
        <v>28</v>
      </c>
      <c r="DM22" s="9" t="s">
        <v>28</v>
      </c>
      <c r="DN22" s="9" t="s">
        <v>28</v>
      </c>
      <c r="DO22" s="9" t="s">
        <v>28</v>
      </c>
      <c r="DP22" s="9" t="s">
        <v>28</v>
      </c>
      <c r="DQ22" s="9" t="s">
        <v>28</v>
      </c>
      <c r="DR22" s="9" t="s">
        <v>28</v>
      </c>
      <c r="DS22" s="9" t="s">
        <v>28</v>
      </c>
      <c r="DT22" s="9" t="s">
        <v>28</v>
      </c>
      <c r="DU22" s="9" t="s">
        <v>28</v>
      </c>
      <c r="DV22" s="9" t="s">
        <v>28</v>
      </c>
      <c r="DW22" s="9" t="s">
        <v>28</v>
      </c>
      <c r="DX22" s="9" t="s">
        <v>28</v>
      </c>
      <c r="DY22" s="9" t="s">
        <v>28</v>
      </c>
      <c r="DZ22" s="9" t="s">
        <v>28</v>
      </c>
      <c r="EA22" s="9" t="s">
        <v>28</v>
      </c>
      <c r="EB22" s="9" t="s">
        <v>28</v>
      </c>
      <c r="EC22" s="9" t="s">
        <v>28</v>
      </c>
      <c r="ED22" s="9" t="s">
        <v>28</v>
      </c>
      <c r="EE22" s="9" t="s">
        <v>28</v>
      </c>
      <c r="EF22" s="9" t="s">
        <v>28</v>
      </c>
      <c r="EG22" s="9" t="s">
        <v>28</v>
      </c>
      <c r="EH22" s="9" t="s">
        <v>28</v>
      </c>
      <c r="EI22" s="9" t="s">
        <v>28</v>
      </c>
      <c r="EJ22" s="9" t="s">
        <v>28</v>
      </c>
      <c r="EK22" s="9" t="s">
        <v>28</v>
      </c>
      <c r="EL22" s="9" t="s">
        <v>28</v>
      </c>
      <c r="EM22" s="9" t="s">
        <v>28</v>
      </c>
      <c r="EN22" s="9" t="s">
        <v>28</v>
      </c>
      <c r="EO22" s="9" t="s">
        <v>28</v>
      </c>
      <c r="EP22" s="9" t="s">
        <v>28</v>
      </c>
      <c r="EQ22" s="9" t="s">
        <v>28</v>
      </c>
      <c r="ER22" s="9" t="s">
        <v>28</v>
      </c>
      <c r="ES22" s="9" t="s">
        <v>28</v>
      </c>
      <c r="ET22" s="9" t="s">
        <v>28</v>
      </c>
      <c r="EU22" s="9" t="s">
        <v>28</v>
      </c>
      <c r="EV22" s="9" t="s">
        <v>59</v>
      </c>
      <c r="EW22" s="9" t="s">
        <v>28</v>
      </c>
      <c r="EX22" s="9" t="s">
        <v>28</v>
      </c>
      <c r="EY22" s="9" t="s">
        <v>28</v>
      </c>
      <c r="EZ22" s="9" t="s">
        <v>28</v>
      </c>
      <c r="FA22" s="9" t="s">
        <v>28</v>
      </c>
      <c r="FB22" s="9" t="s">
        <v>28</v>
      </c>
      <c r="FC22" s="9" t="s">
        <v>28</v>
      </c>
      <c r="FD22" s="9" t="s">
        <v>28</v>
      </c>
      <c r="FE22" s="9" t="s">
        <v>28</v>
      </c>
      <c r="FF22" s="9" t="s">
        <v>28</v>
      </c>
    </row>
    <row r="23" spans="1:162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59</v>
      </c>
      <c r="U23" s="9" t="s">
        <v>59</v>
      </c>
      <c r="V23" s="9" t="s">
        <v>59</v>
      </c>
      <c r="W23" s="9" t="s">
        <v>59</v>
      </c>
      <c r="X23" s="9" t="s">
        <v>59</v>
      </c>
      <c r="Y23" s="9" t="s">
        <v>59</v>
      </c>
      <c r="Z23" s="9" t="s">
        <v>59</v>
      </c>
      <c r="AA23" s="9" t="s">
        <v>59</v>
      </c>
      <c r="AB23" s="9" t="s">
        <v>59</v>
      </c>
      <c r="AC23" s="9" t="s">
        <v>59</v>
      </c>
      <c r="AD23" s="9" t="s">
        <v>59</v>
      </c>
      <c r="AE23" s="9" t="s">
        <v>59</v>
      </c>
      <c r="AF23" s="9" t="s">
        <v>59</v>
      </c>
      <c r="AG23" s="9" t="s">
        <v>59</v>
      </c>
      <c r="AH23" s="9" t="s">
        <v>59</v>
      </c>
      <c r="AI23" s="9" t="s">
        <v>59</v>
      </c>
      <c r="AJ23" s="9" t="s">
        <v>59</v>
      </c>
      <c r="AK23" s="9" t="s">
        <v>59</v>
      </c>
      <c r="AL23" s="9" t="s">
        <v>28</v>
      </c>
      <c r="AM23" s="9" t="s">
        <v>28</v>
      </c>
      <c r="AN23" s="9" t="s">
        <v>28</v>
      </c>
      <c r="AO23" s="9" t="s">
        <v>28</v>
      </c>
      <c r="AP23" s="9" t="s">
        <v>28</v>
      </c>
      <c r="AQ23" s="9" t="s">
        <v>28</v>
      </c>
      <c r="AR23" s="9" t="s">
        <v>28</v>
      </c>
      <c r="AS23" s="9" t="s">
        <v>28</v>
      </c>
      <c r="AT23" s="9" t="s">
        <v>28</v>
      </c>
      <c r="AU23" s="9" t="s">
        <v>28</v>
      </c>
      <c r="AV23" s="9" t="s">
        <v>28</v>
      </c>
      <c r="AW23" s="9" t="s">
        <v>28</v>
      </c>
      <c r="AX23" s="9" t="s">
        <v>59</v>
      </c>
      <c r="AY23" s="9" t="s">
        <v>28</v>
      </c>
      <c r="AZ23" s="9" t="s">
        <v>28</v>
      </c>
      <c r="BA23" s="9" t="s">
        <v>28</v>
      </c>
      <c r="BB23" s="9" t="s">
        <v>28</v>
      </c>
      <c r="BC23" s="9" t="s">
        <v>28</v>
      </c>
      <c r="BD23" s="9" t="s">
        <v>28</v>
      </c>
      <c r="BE23" s="9" t="s">
        <v>28</v>
      </c>
      <c r="BF23" s="9" t="s">
        <v>28</v>
      </c>
      <c r="BG23" s="9" t="s">
        <v>28</v>
      </c>
      <c r="BH23" s="9" t="s">
        <v>28</v>
      </c>
      <c r="BI23" s="9" t="s">
        <v>28</v>
      </c>
      <c r="BJ23" s="9" t="s">
        <v>28</v>
      </c>
      <c r="BK23" s="9" t="s">
        <v>28</v>
      </c>
      <c r="BL23" s="9" t="s">
        <v>28</v>
      </c>
      <c r="BM23" s="9" t="s">
        <v>28</v>
      </c>
      <c r="BN23" s="9" t="s">
        <v>28</v>
      </c>
      <c r="BO23" s="9" t="s">
        <v>59</v>
      </c>
      <c r="BP23" s="9" t="s">
        <v>59</v>
      </c>
      <c r="BQ23" s="9" t="s">
        <v>59</v>
      </c>
      <c r="BR23" s="9" t="s">
        <v>59</v>
      </c>
      <c r="BS23" s="9" t="s">
        <v>59</v>
      </c>
      <c r="BT23" s="9" t="s">
        <v>59</v>
      </c>
      <c r="BU23" s="9" t="s">
        <v>59</v>
      </c>
      <c r="BV23" s="9" t="s">
        <v>59</v>
      </c>
      <c r="BW23" s="9" t="s">
        <v>59</v>
      </c>
      <c r="BX23" s="9" t="s">
        <v>28</v>
      </c>
      <c r="BY23" s="9" t="s">
        <v>28</v>
      </c>
      <c r="BZ23" s="9" t="s">
        <v>59</v>
      </c>
      <c r="CA23" s="9" t="s">
        <v>59</v>
      </c>
      <c r="CB23" s="9" t="s">
        <v>59</v>
      </c>
      <c r="CC23" s="9" t="s">
        <v>59</v>
      </c>
      <c r="CD23" s="9" t="s">
        <v>59</v>
      </c>
      <c r="CE23" s="9" t="s">
        <v>59</v>
      </c>
      <c r="CF23" s="9" t="s">
        <v>59</v>
      </c>
      <c r="CG23" s="9" t="s">
        <v>28</v>
      </c>
      <c r="CH23" s="9" t="s">
        <v>28</v>
      </c>
      <c r="CI23" s="9" t="s">
        <v>28</v>
      </c>
      <c r="CJ23" s="9" t="s">
        <v>28</v>
      </c>
      <c r="CK23" s="9" t="s">
        <v>28</v>
      </c>
      <c r="CL23" s="9" t="s">
        <v>59</v>
      </c>
      <c r="CM23" s="9" t="s">
        <v>28</v>
      </c>
      <c r="CN23" s="9" t="s">
        <v>28</v>
      </c>
      <c r="CO23" s="9" t="s">
        <v>28</v>
      </c>
      <c r="CP23" s="9" t="s">
        <v>28</v>
      </c>
      <c r="CQ23" s="9" t="s">
        <v>28</v>
      </c>
      <c r="CR23" s="9" t="s">
        <v>28</v>
      </c>
      <c r="CS23" s="9" t="s">
        <v>28</v>
      </c>
      <c r="CT23" s="9" t="s">
        <v>28</v>
      </c>
      <c r="CU23" s="9" t="s">
        <v>28</v>
      </c>
      <c r="CV23" s="9" t="s">
        <v>28</v>
      </c>
      <c r="CW23" s="9" t="s">
        <v>28</v>
      </c>
      <c r="CX23" s="9" t="s">
        <v>28</v>
      </c>
      <c r="CY23" s="9" t="s">
        <v>28</v>
      </c>
      <c r="CZ23" s="9" t="s">
        <v>28</v>
      </c>
      <c r="DA23" s="9" t="s">
        <v>28</v>
      </c>
      <c r="DB23" s="9" t="s">
        <v>28</v>
      </c>
      <c r="DC23" s="9" t="s">
        <v>28</v>
      </c>
      <c r="DD23" s="9" t="s">
        <v>28</v>
      </c>
      <c r="DE23" s="9" t="s">
        <v>28</v>
      </c>
      <c r="DF23" s="9" t="s">
        <v>28</v>
      </c>
      <c r="DG23" s="9" t="s">
        <v>28</v>
      </c>
      <c r="DH23" s="9" t="s">
        <v>28</v>
      </c>
      <c r="DI23" s="9" t="s">
        <v>28</v>
      </c>
      <c r="DJ23" s="9" t="s">
        <v>28</v>
      </c>
      <c r="DK23" s="9" t="s">
        <v>28</v>
      </c>
      <c r="DL23" s="9" t="s">
        <v>28</v>
      </c>
      <c r="DM23" s="9" t="s">
        <v>28</v>
      </c>
      <c r="DN23" s="9" t="s">
        <v>28</v>
      </c>
      <c r="DO23" s="9" t="s">
        <v>28</v>
      </c>
      <c r="DP23" s="9" t="s">
        <v>28</v>
      </c>
      <c r="DQ23" s="9" t="s">
        <v>28</v>
      </c>
      <c r="DR23" s="9" t="s">
        <v>28</v>
      </c>
      <c r="DS23" s="9" t="s">
        <v>28</v>
      </c>
      <c r="DT23" s="9" t="s">
        <v>28</v>
      </c>
      <c r="DU23" s="9" t="s">
        <v>28</v>
      </c>
      <c r="DV23" s="9" t="s">
        <v>28</v>
      </c>
      <c r="DW23" s="9" t="s">
        <v>28</v>
      </c>
      <c r="DX23" s="9" t="s">
        <v>28</v>
      </c>
      <c r="DY23" s="9" t="s">
        <v>28</v>
      </c>
      <c r="DZ23" s="9" t="s">
        <v>28</v>
      </c>
      <c r="EA23" s="9" t="s">
        <v>28</v>
      </c>
      <c r="EB23" s="9" t="s">
        <v>28</v>
      </c>
      <c r="EC23" s="9" t="s">
        <v>28</v>
      </c>
      <c r="ED23" s="9" t="s">
        <v>28</v>
      </c>
      <c r="EE23" s="9" t="s">
        <v>28</v>
      </c>
      <c r="EF23" s="9" t="s">
        <v>28</v>
      </c>
      <c r="EG23" s="9" t="s">
        <v>28</v>
      </c>
      <c r="EH23" s="9" t="s">
        <v>28</v>
      </c>
      <c r="EI23" s="9" t="s">
        <v>28</v>
      </c>
      <c r="EJ23" s="9" t="s">
        <v>28</v>
      </c>
      <c r="EK23" s="9" t="s">
        <v>28</v>
      </c>
      <c r="EL23" s="9" t="s">
        <v>28</v>
      </c>
      <c r="EM23" s="9" t="s">
        <v>28</v>
      </c>
      <c r="EN23" s="9" t="s">
        <v>28</v>
      </c>
      <c r="EO23" s="9" t="s">
        <v>28</v>
      </c>
      <c r="EP23" s="9" t="s">
        <v>28</v>
      </c>
      <c r="EQ23" s="9" t="s">
        <v>28</v>
      </c>
      <c r="ER23" s="9" t="s">
        <v>28</v>
      </c>
      <c r="ES23" s="9" t="s">
        <v>28</v>
      </c>
      <c r="ET23" s="9" t="s">
        <v>28</v>
      </c>
      <c r="EU23" s="9" t="s">
        <v>28</v>
      </c>
      <c r="EV23" s="9" t="s">
        <v>28</v>
      </c>
      <c r="EW23" s="9" t="s">
        <v>28</v>
      </c>
      <c r="EX23" s="9" t="s">
        <v>28</v>
      </c>
      <c r="EY23" s="9" t="s">
        <v>28</v>
      </c>
      <c r="EZ23" s="9" t="s">
        <v>28</v>
      </c>
      <c r="FA23" s="9" t="s">
        <v>28</v>
      </c>
      <c r="FB23" s="9" t="s">
        <v>28</v>
      </c>
      <c r="FC23" s="9" t="s">
        <v>28</v>
      </c>
      <c r="FD23" s="9" t="s">
        <v>28</v>
      </c>
      <c r="FE23" s="9" t="s">
        <v>28</v>
      </c>
      <c r="FF23" s="9" t="s">
        <v>28</v>
      </c>
    </row>
    <row r="24" spans="1:162" x14ac:dyDescent="0.2">
      <c r="A24" s="3" t="s">
        <v>40</v>
      </c>
      <c r="B24" s="9" t="s">
        <v>28</v>
      </c>
      <c r="C24" s="9" t="s">
        <v>59</v>
      </c>
      <c r="D24" s="9" t="s">
        <v>28</v>
      </c>
      <c r="E24" s="9" t="s">
        <v>59</v>
      </c>
      <c r="F24" s="9" t="s">
        <v>28</v>
      </c>
      <c r="G24" s="9" t="s">
        <v>28</v>
      </c>
      <c r="H24" s="9" t="s">
        <v>28</v>
      </c>
      <c r="I24" s="9" t="s">
        <v>59</v>
      </c>
      <c r="J24" s="9" t="s">
        <v>28</v>
      </c>
      <c r="K24" s="9" t="s">
        <v>28</v>
      </c>
      <c r="L24" s="9" t="s">
        <v>28</v>
      </c>
      <c r="M24" s="9" t="s">
        <v>28</v>
      </c>
      <c r="N24" s="9" t="s">
        <v>59</v>
      </c>
      <c r="O24" s="9" t="s">
        <v>28</v>
      </c>
      <c r="P24" s="9" t="s">
        <v>28</v>
      </c>
      <c r="Q24" s="9" t="s">
        <v>28</v>
      </c>
      <c r="R24" s="9" t="s">
        <v>28</v>
      </c>
      <c r="S24" s="9" t="s">
        <v>59</v>
      </c>
      <c r="T24" s="9" t="s">
        <v>59</v>
      </c>
      <c r="U24" s="9" t="s">
        <v>59</v>
      </c>
      <c r="V24" s="9" t="s">
        <v>59</v>
      </c>
      <c r="W24" s="9" t="s">
        <v>59</v>
      </c>
      <c r="X24" s="9" t="s">
        <v>59</v>
      </c>
      <c r="Y24" s="9" t="s">
        <v>59</v>
      </c>
      <c r="Z24" s="9" t="s">
        <v>59</v>
      </c>
      <c r="AA24" s="9" t="s">
        <v>59</v>
      </c>
      <c r="AB24" s="9" t="s">
        <v>59</v>
      </c>
      <c r="AC24" s="9" t="s">
        <v>59</v>
      </c>
      <c r="AD24" s="9" t="s">
        <v>59</v>
      </c>
      <c r="AE24" s="9" t="s">
        <v>59</v>
      </c>
      <c r="AF24" s="9" t="s">
        <v>59</v>
      </c>
      <c r="AG24" s="9" t="s">
        <v>59</v>
      </c>
      <c r="AH24" s="9" t="s">
        <v>59</v>
      </c>
      <c r="AI24" s="9" t="s">
        <v>59</v>
      </c>
      <c r="AJ24" s="9" t="s">
        <v>59</v>
      </c>
      <c r="AK24" s="9" t="s">
        <v>59</v>
      </c>
      <c r="AL24" s="9" t="s">
        <v>28</v>
      </c>
      <c r="AM24" s="9" t="s">
        <v>59</v>
      </c>
      <c r="AN24" s="9" t="s">
        <v>28</v>
      </c>
      <c r="AO24" s="9" t="s">
        <v>28</v>
      </c>
      <c r="AP24" s="9" t="s">
        <v>59</v>
      </c>
      <c r="AQ24" s="9" t="s">
        <v>28</v>
      </c>
      <c r="AR24" s="9" t="s">
        <v>59</v>
      </c>
      <c r="AS24" s="9" t="s">
        <v>28</v>
      </c>
      <c r="AT24" s="9" t="s">
        <v>59</v>
      </c>
      <c r="AU24" s="9" t="s">
        <v>28</v>
      </c>
      <c r="AV24" s="9" t="s">
        <v>28</v>
      </c>
      <c r="AW24" s="9" t="s">
        <v>59</v>
      </c>
      <c r="AX24" s="9" t="s">
        <v>59</v>
      </c>
      <c r="AY24" s="9" t="s">
        <v>28</v>
      </c>
      <c r="AZ24" s="9" t="s">
        <v>59</v>
      </c>
      <c r="BA24" s="9" t="s">
        <v>28</v>
      </c>
      <c r="BB24" s="9" t="s">
        <v>28</v>
      </c>
      <c r="BC24" s="9" t="s">
        <v>28</v>
      </c>
      <c r="BD24" s="9" t="s">
        <v>59</v>
      </c>
      <c r="BE24" s="9" t="s">
        <v>28</v>
      </c>
      <c r="BF24" s="9" t="s">
        <v>59</v>
      </c>
      <c r="BG24" s="9" t="s">
        <v>28</v>
      </c>
      <c r="BH24" s="9" t="s">
        <v>59</v>
      </c>
      <c r="BI24" s="9" t="s">
        <v>59</v>
      </c>
      <c r="BJ24" s="9" t="s">
        <v>28</v>
      </c>
      <c r="BK24" s="9" t="s">
        <v>28</v>
      </c>
      <c r="BL24" s="9" t="s">
        <v>28</v>
      </c>
      <c r="BM24" s="9" t="s">
        <v>28</v>
      </c>
      <c r="BN24" s="9" t="s">
        <v>59</v>
      </c>
      <c r="BO24" s="9" t="s">
        <v>59</v>
      </c>
      <c r="BP24" s="9" t="s">
        <v>59</v>
      </c>
      <c r="BQ24" s="9" t="s">
        <v>59</v>
      </c>
      <c r="BR24" s="9" t="s">
        <v>59</v>
      </c>
      <c r="BS24" s="9" t="s">
        <v>59</v>
      </c>
      <c r="BT24" s="9" t="s">
        <v>59</v>
      </c>
      <c r="BU24" s="9" t="s">
        <v>59</v>
      </c>
      <c r="BV24" s="9" t="s">
        <v>59</v>
      </c>
      <c r="BW24" s="9" t="s">
        <v>59</v>
      </c>
      <c r="BX24" s="9" t="s">
        <v>28</v>
      </c>
      <c r="BY24" s="9" t="s">
        <v>59</v>
      </c>
      <c r="BZ24" s="9" t="s">
        <v>59</v>
      </c>
      <c r="CA24" s="9" t="s">
        <v>59</v>
      </c>
      <c r="CB24" s="9" t="s">
        <v>59</v>
      </c>
      <c r="CC24" s="9" t="s">
        <v>59</v>
      </c>
      <c r="CD24" s="9" t="s">
        <v>59</v>
      </c>
      <c r="CE24" s="9" t="s">
        <v>59</v>
      </c>
      <c r="CF24" s="9" t="s">
        <v>59</v>
      </c>
      <c r="CG24" s="9" t="s">
        <v>28</v>
      </c>
      <c r="CH24" s="9" t="s">
        <v>28</v>
      </c>
      <c r="CI24" s="9" t="s">
        <v>28</v>
      </c>
      <c r="CJ24" s="9" t="s">
        <v>28</v>
      </c>
      <c r="CK24" s="9" t="s">
        <v>28</v>
      </c>
      <c r="CL24" s="9" t="s">
        <v>59</v>
      </c>
      <c r="CM24" s="9" t="s">
        <v>59</v>
      </c>
      <c r="CN24" s="9" t="s">
        <v>28</v>
      </c>
      <c r="CO24" s="9" t="s">
        <v>28</v>
      </c>
      <c r="CP24" s="9" t="s">
        <v>59</v>
      </c>
      <c r="CQ24" s="9" t="s">
        <v>28</v>
      </c>
      <c r="CR24" s="9" t="s">
        <v>28</v>
      </c>
      <c r="CS24" s="9" t="s">
        <v>59</v>
      </c>
      <c r="CT24" s="9" t="s">
        <v>28</v>
      </c>
      <c r="CU24" s="9" t="s">
        <v>28</v>
      </c>
      <c r="CV24" s="9" t="s">
        <v>28</v>
      </c>
      <c r="CW24" s="9" t="s">
        <v>28</v>
      </c>
      <c r="CX24" s="9" t="s">
        <v>28</v>
      </c>
      <c r="CY24" s="9" t="s">
        <v>28</v>
      </c>
      <c r="CZ24" s="9" t="s">
        <v>59</v>
      </c>
      <c r="DA24" s="9" t="s">
        <v>28</v>
      </c>
      <c r="DB24" s="9" t="s">
        <v>28</v>
      </c>
      <c r="DC24" s="9" t="s">
        <v>28</v>
      </c>
      <c r="DD24" s="9" t="s">
        <v>28</v>
      </c>
      <c r="DE24" s="9" t="s">
        <v>59</v>
      </c>
      <c r="DF24" s="9" t="s">
        <v>28</v>
      </c>
      <c r="DG24" s="9" t="s">
        <v>28</v>
      </c>
      <c r="DH24" s="9" t="s">
        <v>28</v>
      </c>
      <c r="DI24" s="9" t="s">
        <v>28</v>
      </c>
      <c r="DJ24" s="9" t="s">
        <v>28</v>
      </c>
      <c r="DK24" s="9" t="s">
        <v>28</v>
      </c>
      <c r="DL24" s="9" t="s">
        <v>28</v>
      </c>
      <c r="DM24" s="9" t="s">
        <v>28</v>
      </c>
      <c r="DN24" s="9" t="s">
        <v>28</v>
      </c>
      <c r="DO24" s="9" t="s">
        <v>28</v>
      </c>
      <c r="DP24" s="9" t="s">
        <v>28</v>
      </c>
      <c r="DQ24" s="9" t="s">
        <v>28</v>
      </c>
      <c r="DR24" s="9" t="s">
        <v>28</v>
      </c>
      <c r="DS24" s="9" t="s">
        <v>28</v>
      </c>
      <c r="DT24" s="9" t="s">
        <v>28</v>
      </c>
      <c r="DU24" s="9" t="s">
        <v>28</v>
      </c>
      <c r="DV24" s="9" t="s">
        <v>28</v>
      </c>
      <c r="DW24" s="9" t="s">
        <v>28</v>
      </c>
      <c r="DX24" s="9" t="s">
        <v>59</v>
      </c>
      <c r="DY24" s="9" t="s">
        <v>28</v>
      </c>
      <c r="DZ24" s="9" t="s">
        <v>28</v>
      </c>
      <c r="EA24" s="9" t="s">
        <v>28</v>
      </c>
      <c r="EB24" s="9" t="s">
        <v>28</v>
      </c>
      <c r="EC24" s="9" t="s">
        <v>28</v>
      </c>
      <c r="ED24" s="9" t="s">
        <v>28</v>
      </c>
      <c r="EE24" s="9" t="s">
        <v>28</v>
      </c>
      <c r="EF24" s="9" t="s">
        <v>28</v>
      </c>
      <c r="EG24" s="9" t="s">
        <v>59</v>
      </c>
      <c r="EH24" s="9" t="s">
        <v>28</v>
      </c>
      <c r="EI24" s="9" t="s">
        <v>28</v>
      </c>
      <c r="EJ24" s="9" t="s">
        <v>28</v>
      </c>
      <c r="EK24" s="9" t="s">
        <v>28</v>
      </c>
      <c r="EL24" s="9" t="s">
        <v>59</v>
      </c>
      <c r="EM24" s="9" t="s">
        <v>28</v>
      </c>
      <c r="EN24" s="9" t="s">
        <v>59</v>
      </c>
      <c r="EO24" s="9" t="s">
        <v>28</v>
      </c>
      <c r="EP24" s="9" t="s">
        <v>28</v>
      </c>
      <c r="EQ24" s="9" t="s">
        <v>28</v>
      </c>
      <c r="ER24" s="9" t="s">
        <v>28</v>
      </c>
      <c r="ES24" s="9" t="s">
        <v>28</v>
      </c>
      <c r="ET24" s="9" t="s">
        <v>28</v>
      </c>
      <c r="EU24" s="9" t="s">
        <v>28</v>
      </c>
      <c r="EV24" s="9" t="s">
        <v>28</v>
      </c>
      <c r="EW24" s="9" t="s">
        <v>28</v>
      </c>
      <c r="EX24" s="9" t="s">
        <v>59</v>
      </c>
      <c r="EY24" s="9" t="s">
        <v>28</v>
      </c>
      <c r="EZ24" s="9" t="s">
        <v>28</v>
      </c>
      <c r="FA24" s="9" t="s">
        <v>28</v>
      </c>
      <c r="FB24" s="9" t="s">
        <v>59</v>
      </c>
      <c r="FC24" s="9" t="s">
        <v>28</v>
      </c>
      <c r="FD24" s="9" t="s">
        <v>28</v>
      </c>
      <c r="FE24" s="9" t="s">
        <v>28</v>
      </c>
      <c r="FF24" s="9" t="s">
        <v>59</v>
      </c>
    </row>
    <row r="25" spans="1:162" x14ac:dyDescent="0.2">
      <c r="A25" s="3" t="s">
        <v>77</v>
      </c>
      <c r="B25" s="9" t="s">
        <v>28</v>
      </c>
      <c r="C25" s="9" t="s">
        <v>59</v>
      </c>
      <c r="D25" s="9" t="s">
        <v>28</v>
      </c>
      <c r="E25" s="9" t="s">
        <v>59</v>
      </c>
      <c r="F25" s="9" t="s">
        <v>28</v>
      </c>
      <c r="G25" s="9" t="s">
        <v>28</v>
      </c>
      <c r="H25" s="9" t="s">
        <v>28</v>
      </c>
      <c r="I25" s="9" t="s">
        <v>59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59</v>
      </c>
      <c r="O25" s="9" t="s">
        <v>28</v>
      </c>
      <c r="P25" s="9" t="s">
        <v>28</v>
      </c>
      <c r="Q25" s="9" t="s">
        <v>28</v>
      </c>
      <c r="R25" s="9" t="s">
        <v>28</v>
      </c>
      <c r="S25" s="9" t="s">
        <v>59</v>
      </c>
      <c r="T25" s="9" t="s">
        <v>28</v>
      </c>
      <c r="U25" s="9" t="s">
        <v>28</v>
      </c>
      <c r="V25" s="9" t="s">
        <v>28</v>
      </c>
      <c r="W25" s="9" t="s">
        <v>28</v>
      </c>
      <c r="X25" s="9" t="s">
        <v>28</v>
      </c>
      <c r="Y25" s="9" t="s">
        <v>28</v>
      </c>
      <c r="Z25" s="9" t="s">
        <v>28</v>
      </c>
      <c r="AA25" s="9" t="s">
        <v>28</v>
      </c>
      <c r="AB25" s="9" t="s">
        <v>28</v>
      </c>
      <c r="AC25" s="9" t="s">
        <v>28</v>
      </c>
      <c r="AD25" s="9" t="s">
        <v>28</v>
      </c>
      <c r="AE25" s="9" t="s">
        <v>28</v>
      </c>
      <c r="AF25" s="9" t="s">
        <v>28</v>
      </c>
      <c r="AG25" s="9" t="s">
        <v>28</v>
      </c>
      <c r="AH25" s="9" t="s">
        <v>28</v>
      </c>
      <c r="AI25" s="9" t="s">
        <v>28</v>
      </c>
      <c r="AJ25" s="9" t="s">
        <v>28</v>
      </c>
      <c r="AK25" s="9" t="s">
        <v>28</v>
      </c>
      <c r="AL25" s="9" t="s">
        <v>28</v>
      </c>
      <c r="AM25" s="9" t="s">
        <v>28</v>
      </c>
      <c r="AN25" s="9" t="s">
        <v>28</v>
      </c>
      <c r="AO25" s="9" t="s">
        <v>28</v>
      </c>
      <c r="AP25" s="9" t="s">
        <v>59</v>
      </c>
      <c r="AQ25" s="9" t="s">
        <v>28</v>
      </c>
      <c r="AR25" s="9" t="s">
        <v>59</v>
      </c>
      <c r="AS25" s="9" t="s">
        <v>28</v>
      </c>
      <c r="AT25" s="9" t="s">
        <v>59</v>
      </c>
      <c r="AU25" s="9" t="s">
        <v>28</v>
      </c>
      <c r="AV25" s="9" t="s">
        <v>28</v>
      </c>
      <c r="AW25" s="9" t="s">
        <v>59</v>
      </c>
      <c r="AX25" s="9" t="s">
        <v>59</v>
      </c>
      <c r="AY25" s="9" t="s">
        <v>28</v>
      </c>
      <c r="AZ25" s="9" t="s">
        <v>59</v>
      </c>
      <c r="BA25" s="9" t="s">
        <v>28</v>
      </c>
      <c r="BB25" s="9" t="s">
        <v>28</v>
      </c>
      <c r="BC25" s="9" t="s">
        <v>28</v>
      </c>
      <c r="BD25" s="9" t="s">
        <v>59</v>
      </c>
      <c r="BE25" s="9" t="s">
        <v>28</v>
      </c>
      <c r="BF25" s="9" t="s">
        <v>59</v>
      </c>
      <c r="BG25" s="9" t="s">
        <v>28</v>
      </c>
      <c r="BH25" s="9" t="s">
        <v>59</v>
      </c>
      <c r="BI25" s="9" t="s">
        <v>59</v>
      </c>
      <c r="BJ25" s="9" t="s">
        <v>28</v>
      </c>
      <c r="BK25" s="9" t="s">
        <v>28</v>
      </c>
      <c r="BL25" s="9" t="s">
        <v>28</v>
      </c>
      <c r="BM25" s="9" t="s">
        <v>28</v>
      </c>
      <c r="BN25" s="9" t="s">
        <v>59</v>
      </c>
      <c r="BO25" s="9" t="s">
        <v>28</v>
      </c>
      <c r="BP25" s="9" t="s">
        <v>28</v>
      </c>
      <c r="BQ25" s="9" t="s">
        <v>28</v>
      </c>
      <c r="BR25" s="9" t="s">
        <v>28</v>
      </c>
      <c r="BS25" s="9" t="s">
        <v>28</v>
      </c>
      <c r="BT25" s="9" t="s">
        <v>28</v>
      </c>
      <c r="BU25" s="9" t="s">
        <v>28</v>
      </c>
      <c r="BV25" s="9" t="s">
        <v>28</v>
      </c>
      <c r="BW25" s="9" t="s">
        <v>28</v>
      </c>
      <c r="BX25" s="9" t="s">
        <v>28</v>
      </c>
      <c r="BY25" s="9" t="s">
        <v>28</v>
      </c>
      <c r="BZ25" s="9" t="s">
        <v>28</v>
      </c>
      <c r="CA25" s="9" t="s">
        <v>28</v>
      </c>
      <c r="CB25" s="9" t="s">
        <v>28</v>
      </c>
      <c r="CC25" s="9" t="s">
        <v>28</v>
      </c>
      <c r="CD25" s="9" t="s">
        <v>28</v>
      </c>
      <c r="CE25" s="9" t="s">
        <v>28</v>
      </c>
      <c r="CF25" s="9" t="s">
        <v>28</v>
      </c>
      <c r="CG25" s="9" t="s">
        <v>28</v>
      </c>
      <c r="CH25" s="9" t="s">
        <v>28</v>
      </c>
      <c r="CI25" s="9" t="s">
        <v>28</v>
      </c>
      <c r="CJ25" s="9" t="s">
        <v>28</v>
      </c>
      <c r="CK25" s="9" t="s">
        <v>28</v>
      </c>
      <c r="CL25" s="9" t="s">
        <v>28</v>
      </c>
      <c r="CM25" s="9" t="s">
        <v>59</v>
      </c>
      <c r="CN25" s="9" t="s">
        <v>28</v>
      </c>
      <c r="CO25" s="9" t="s">
        <v>28</v>
      </c>
      <c r="CP25" s="9" t="s">
        <v>59</v>
      </c>
      <c r="CQ25" s="9" t="s">
        <v>28</v>
      </c>
      <c r="CR25" s="9" t="s">
        <v>28</v>
      </c>
      <c r="CS25" s="9" t="s">
        <v>28</v>
      </c>
      <c r="CT25" s="9" t="s">
        <v>28</v>
      </c>
      <c r="CU25" s="9" t="s">
        <v>28</v>
      </c>
      <c r="CV25" s="9" t="s">
        <v>28</v>
      </c>
      <c r="CW25" s="9" t="s">
        <v>28</v>
      </c>
      <c r="CX25" s="9" t="s">
        <v>28</v>
      </c>
      <c r="CY25" s="9" t="s">
        <v>28</v>
      </c>
      <c r="CZ25" s="9" t="s">
        <v>59</v>
      </c>
      <c r="DA25" s="9" t="s">
        <v>28</v>
      </c>
      <c r="DB25" s="9" t="s">
        <v>28</v>
      </c>
      <c r="DC25" s="9" t="s">
        <v>28</v>
      </c>
      <c r="DD25" s="9" t="s">
        <v>28</v>
      </c>
      <c r="DE25" s="9" t="s">
        <v>28</v>
      </c>
      <c r="DF25" s="9" t="s">
        <v>28</v>
      </c>
      <c r="DG25" s="9" t="s">
        <v>28</v>
      </c>
      <c r="DH25" s="9" t="s">
        <v>28</v>
      </c>
      <c r="DI25" s="9" t="s">
        <v>28</v>
      </c>
      <c r="DJ25" s="9" t="s">
        <v>28</v>
      </c>
      <c r="DK25" s="9" t="s">
        <v>28</v>
      </c>
      <c r="DL25" s="9" t="s">
        <v>28</v>
      </c>
      <c r="DM25" s="9" t="s">
        <v>28</v>
      </c>
      <c r="DN25" s="9" t="s">
        <v>28</v>
      </c>
      <c r="DO25" s="9" t="s">
        <v>28</v>
      </c>
      <c r="DP25" s="9" t="s">
        <v>28</v>
      </c>
      <c r="DQ25" s="9" t="s">
        <v>28</v>
      </c>
      <c r="DR25" s="9" t="s">
        <v>28</v>
      </c>
      <c r="DS25" s="9" t="s">
        <v>28</v>
      </c>
      <c r="DT25" s="9" t="s">
        <v>28</v>
      </c>
      <c r="DU25" s="9" t="s">
        <v>28</v>
      </c>
      <c r="DV25" s="9" t="s">
        <v>28</v>
      </c>
      <c r="DW25" s="9" t="s">
        <v>28</v>
      </c>
      <c r="DX25" s="9" t="s">
        <v>59</v>
      </c>
      <c r="DY25" s="9" t="s">
        <v>28</v>
      </c>
      <c r="DZ25" s="9" t="s">
        <v>28</v>
      </c>
      <c r="EA25" s="9" t="s">
        <v>28</v>
      </c>
      <c r="EB25" s="9" t="s">
        <v>28</v>
      </c>
      <c r="EC25" s="9" t="s">
        <v>28</v>
      </c>
      <c r="ED25" s="9" t="s">
        <v>28</v>
      </c>
      <c r="EE25" s="9" t="s">
        <v>28</v>
      </c>
      <c r="EF25" s="9" t="s">
        <v>28</v>
      </c>
      <c r="EG25" s="9" t="s">
        <v>28</v>
      </c>
      <c r="EH25" s="9" t="s">
        <v>28</v>
      </c>
      <c r="EI25" s="9" t="s">
        <v>28</v>
      </c>
      <c r="EJ25" s="9" t="s">
        <v>28</v>
      </c>
      <c r="EK25" s="9" t="s">
        <v>28</v>
      </c>
      <c r="EL25" s="9" t="s">
        <v>28</v>
      </c>
      <c r="EM25" s="9" t="s">
        <v>28</v>
      </c>
      <c r="EN25" s="9" t="s">
        <v>28</v>
      </c>
      <c r="EO25" s="9" t="s">
        <v>28</v>
      </c>
      <c r="EP25" s="9" t="s">
        <v>28</v>
      </c>
      <c r="EQ25" s="9" t="s">
        <v>28</v>
      </c>
      <c r="ER25" s="9" t="s">
        <v>28</v>
      </c>
      <c r="ES25" s="9" t="s">
        <v>28</v>
      </c>
      <c r="ET25" s="9" t="s">
        <v>28</v>
      </c>
      <c r="EU25" s="9" t="s">
        <v>28</v>
      </c>
      <c r="EV25" s="9" t="s">
        <v>28</v>
      </c>
      <c r="EW25" s="9" t="s">
        <v>28</v>
      </c>
      <c r="EX25" s="9" t="s">
        <v>28</v>
      </c>
      <c r="EY25" s="9" t="s">
        <v>28</v>
      </c>
      <c r="EZ25" s="9" t="s">
        <v>28</v>
      </c>
      <c r="FA25" s="9" t="s">
        <v>28</v>
      </c>
      <c r="FB25" s="9" t="s">
        <v>28</v>
      </c>
      <c r="FC25" s="9" t="s">
        <v>28</v>
      </c>
      <c r="FD25" s="9" t="s">
        <v>28</v>
      </c>
      <c r="FE25" s="9" t="s">
        <v>28</v>
      </c>
      <c r="FF25" s="9" t="s">
        <v>28</v>
      </c>
    </row>
    <row r="26" spans="1:162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59</v>
      </c>
      <c r="U26" s="9" t="s">
        <v>59</v>
      </c>
      <c r="V26" s="9" t="s">
        <v>59</v>
      </c>
      <c r="W26" s="9" t="s">
        <v>59</v>
      </c>
      <c r="X26" s="9" t="s">
        <v>59</v>
      </c>
      <c r="Y26" s="9" t="s">
        <v>59</v>
      </c>
      <c r="Z26" s="9" t="s">
        <v>59</v>
      </c>
      <c r="AA26" s="9" t="s">
        <v>59</v>
      </c>
      <c r="AB26" s="9" t="s">
        <v>59</v>
      </c>
      <c r="AC26" s="9" t="s">
        <v>59</v>
      </c>
      <c r="AD26" s="9" t="s">
        <v>59</v>
      </c>
      <c r="AE26" s="9" t="s">
        <v>59</v>
      </c>
      <c r="AF26" s="9" t="s">
        <v>59</v>
      </c>
      <c r="AG26" s="9" t="s">
        <v>59</v>
      </c>
      <c r="AH26" s="9" t="s">
        <v>59</v>
      </c>
      <c r="AI26" s="9" t="s">
        <v>59</v>
      </c>
      <c r="AJ26" s="9" t="s">
        <v>59</v>
      </c>
      <c r="AK26" s="9" t="s">
        <v>59</v>
      </c>
      <c r="AL26" s="9" t="s">
        <v>28</v>
      </c>
      <c r="AM26" s="9" t="s">
        <v>59</v>
      </c>
      <c r="AN26" s="9" t="s">
        <v>59</v>
      </c>
      <c r="AO26" s="9" t="s">
        <v>28</v>
      </c>
      <c r="AP26" s="9" t="s">
        <v>28</v>
      </c>
      <c r="AQ26" s="9" t="s">
        <v>28</v>
      </c>
      <c r="AR26" s="9" t="s">
        <v>28</v>
      </c>
      <c r="AS26" s="9" t="s">
        <v>28</v>
      </c>
      <c r="AT26" s="9" t="s">
        <v>28</v>
      </c>
      <c r="AU26" s="9" t="s">
        <v>28</v>
      </c>
      <c r="AV26" s="9" t="s">
        <v>28</v>
      </c>
      <c r="AW26" s="9" t="s">
        <v>28</v>
      </c>
      <c r="AX26" s="9" t="s">
        <v>28</v>
      </c>
      <c r="AY26" s="9" t="s">
        <v>28</v>
      </c>
      <c r="AZ26" s="9" t="s">
        <v>28</v>
      </c>
      <c r="BA26" s="9" t="s">
        <v>28</v>
      </c>
      <c r="BB26" s="9" t="s">
        <v>28</v>
      </c>
      <c r="BC26" s="9" t="s">
        <v>28</v>
      </c>
      <c r="BD26" s="9" t="s">
        <v>28</v>
      </c>
      <c r="BE26" s="9" t="s">
        <v>28</v>
      </c>
      <c r="BF26" s="9" t="s">
        <v>28</v>
      </c>
      <c r="BG26" s="9" t="s">
        <v>28</v>
      </c>
      <c r="BH26" s="9" t="s">
        <v>28</v>
      </c>
      <c r="BI26" s="9" t="s">
        <v>28</v>
      </c>
      <c r="BJ26" s="9" t="s">
        <v>28</v>
      </c>
      <c r="BK26" s="9" t="s">
        <v>28</v>
      </c>
      <c r="BL26" s="9" t="s">
        <v>28</v>
      </c>
      <c r="BM26" s="9" t="s">
        <v>28</v>
      </c>
      <c r="BN26" s="9" t="s">
        <v>28</v>
      </c>
      <c r="BO26" s="9" t="s">
        <v>59</v>
      </c>
      <c r="BP26" s="9" t="s">
        <v>59</v>
      </c>
      <c r="BQ26" s="9" t="s">
        <v>59</v>
      </c>
      <c r="BR26" s="9" t="s">
        <v>59</v>
      </c>
      <c r="BS26" s="9" t="s">
        <v>59</v>
      </c>
      <c r="BT26" s="9" t="s">
        <v>59</v>
      </c>
      <c r="BU26" s="9" t="s">
        <v>59</v>
      </c>
      <c r="BV26" s="9" t="s">
        <v>59</v>
      </c>
      <c r="BW26" s="9" t="s">
        <v>59</v>
      </c>
      <c r="BX26" s="9" t="s">
        <v>28</v>
      </c>
      <c r="BY26" s="9" t="s">
        <v>59</v>
      </c>
      <c r="BZ26" s="9" t="s">
        <v>59</v>
      </c>
      <c r="CA26" s="9" t="s">
        <v>59</v>
      </c>
      <c r="CB26" s="9" t="s">
        <v>59</v>
      </c>
      <c r="CC26" s="9" t="s">
        <v>59</v>
      </c>
      <c r="CD26" s="9" t="s">
        <v>59</v>
      </c>
      <c r="CE26" s="9" t="s">
        <v>59</v>
      </c>
      <c r="CF26" s="9" t="s">
        <v>59</v>
      </c>
      <c r="CG26" s="9" t="s">
        <v>28</v>
      </c>
      <c r="CH26" s="9" t="s">
        <v>28</v>
      </c>
      <c r="CI26" s="9" t="s">
        <v>28</v>
      </c>
      <c r="CJ26" s="9" t="s">
        <v>28</v>
      </c>
      <c r="CK26" s="9" t="s">
        <v>28</v>
      </c>
      <c r="CL26" s="9" t="s">
        <v>28</v>
      </c>
      <c r="CM26" s="9" t="s">
        <v>28</v>
      </c>
      <c r="CN26" s="9" t="s">
        <v>28</v>
      </c>
      <c r="CO26" s="9" t="s">
        <v>28</v>
      </c>
      <c r="CP26" s="9" t="s">
        <v>28</v>
      </c>
      <c r="CQ26" s="9" t="s">
        <v>28</v>
      </c>
      <c r="CR26" s="9" t="s">
        <v>28</v>
      </c>
      <c r="CS26" s="9" t="s">
        <v>28</v>
      </c>
      <c r="CT26" s="9" t="s">
        <v>28</v>
      </c>
      <c r="CU26" s="9" t="s">
        <v>28</v>
      </c>
      <c r="CV26" s="9" t="s">
        <v>28</v>
      </c>
      <c r="CW26" s="9" t="s">
        <v>28</v>
      </c>
      <c r="CX26" s="9" t="s">
        <v>28</v>
      </c>
      <c r="CY26" s="9" t="s">
        <v>28</v>
      </c>
      <c r="CZ26" s="9" t="s">
        <v>28</v>
      </c>
      <c r="DA26" s="9" t="s">
        <v>28</v>
      </c>
      <c r="DB26" s="9" t="s">
        <v>28</v>
      </c>
      <c r="DC26" s="9" t="s">
        <v>28</v>
      </c>
      <c r="DD26" s="9" t="s">
        <v>28</v>
      </c>
      <c r="DE26" s="9" t="s">
        <v>28</v>
      </c>
      <c r="DF26" s="9" t="s">
        <v>28</v>
      </c>
      <c r="DG26" s="9" t="s">
        <v>28</v>
      </c>
      <c r="DH26" s="9" t="s">
        <v>28</v>
      </c>
      <c r="DI26" s="9" t="s">
        <v>28</v>
      </c>
      <c r="DJ26" s="9" t="s">
        <v>28</v>
      </c>
      <c r="DK26" s="9" t="s">
        <v>28</v>
      </c>
      <c r="DL26" s="9" t="s">
        <v>28</v>
      </c>
      <c r="DM26" s="9" t="s">
        <v>28</v>
      </c>
      <c r="DN26" s="9" t="s">
        <v>28</v>
      </c>
      <c r="DO26" s="9" t="s">
        <v>28</v>
      </c>
      <c r="DP26" s="9" t="s">
        <v>28</v>
      </c>
      <c r="DQ26" s="9" t="s">
        <v>28</v>
      </c>
      <c r="DR26" s="9" t="s">
        <v>28</v>
      </c>
      <c r="DS26" s="9" t="s">
        <v>28</v>
      </c>
      <c r="DT26" s="9" t="s">
        <v>28</v>
      </c>
      <c r="DU26" s="9" t="s">
        <v>28</v>
      </c>
      <c r="DV26" s="9" t="s">
        <v>28</v>
      </c>
      <c r="DW26" s="9" t="s">
        <v>28</v>
      </c>
      <c r="DX26" s="9" t="s">
        <v>28</v>
      </c>
      <c r="DY26" s="9" t="s">
        <v>28</v>
      </c>
      <c r="DZ26" s="9" t="s">
        <v>28</v>
      </c>
      <c r="EA26" s="9" t="s">
        <v>28</v>
      </c>
      <c r="EB26" s="9" t="s">
        <v>28</v>
      </c>
      <c r="EC26" s="9" t="s">
        <v>28</v>
      </c>
      <c r="ED26" s="9" t="s">
        <v>28</v>
      </c>
      <c r="EE26" s="9" t="s">
        <v>28</v>
      </c>
      <c r="EF26" s="9" t="s">
        <v>28</v>
      </c>
      <c r="EG26" s="9" t="s">
        <v>59</v>
      </c>
      <c r="EH26" s="9" t="s">
        <v>28</v>
      </c>
      <c r="EI26" s="9" t="s">
        <v>28</v>
      </c>
      <c r="EJ26" s="9" t="s">
        <v>28</v>
      </c>
      <c r="EK26" s="9" t="s">
        <v>28</v>
      </c>
      <c r="EL26" s="9" t="s">
        <v>28</v>
      </c>
      <c r="EM26" s="9" t="s">
        <v>28</v>
      </c>
      <c r="EN26" s="9" t="s">
        <v>28</v>
      </c>
      <c r="EO26" s="9" t="s">
        <v>28</v>
      </c>
      <c r="EP26" s="9" t="s">
        <v>28</v>
      </c>
      <c r="EQ26" s="9" t="s">
        <v>28</v>
      </c>
      <c r="ER26" s="9" t="s">
        <v>28</v>
      </c>
      <c r="ES26" s="9" t="s">
        <v>28</v>
      </c>
      <c r="ET26" s="9" t="s">
        <v>28</v>
      </c>
      <c r="EU26" s="9" t="s">
        <v>28</v>
      </c>
      <c r="EV26" s="9" t="s">
        <v>28</v>
      </c>
      <c r="EW26" s="9" t="s">
        <v>28</v>
      </c>
      <c r="EX26" s="9" t="s">
        <v>28</v>
      </c>
      <c r="EY26" s="9" t="s">
        <v>28</v>
      </c>
      <c r="EZ26" s="9" t="s">
        <v>28</v>
      </c>
      <c r="FA26" s="9" t="s">
        <v>28</v>
      </c>
      <c r="FB26" s="9" t="s">
        <v>28</v>
      </c>
      <c r="FC26" s="9" t="s">
        <v>28</v>
      </c>
      <c r="FD26" s="9" t="s">
        <v>28</v>
      </c>
      <c r="FE26" s="9" t="s">
        <v>28</v>
      </c>
      <c r="FF26" s="9" t="s">
        <v>59</v>
      </c>
    </row>
    <row r="27" spans="1:162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59</v>
      </c>
      <c r="U27" s="9" t="s">
        <v>59</v>
      </c>
      <c r="V27" s="9" t="s">
        <v>59</v>
      </c>
      <c r="W27" s="9" t="s">
        <v>59</v>
      </c>
      <c r="X27" s="9" t="s">
        <v>59</v>
      </c>
      <c r="Y27" s="9" t="s">
        <v>59</v>
      </c>
      <c r="Z27" s="9" t="s">
        <v>59</v>
      </c>
      <c r="AA27" s="9" t="s">
        <v>59</v>
      </c>
      <c r="AB27" s="9" t="s">
        <v>59</v>
      </c>
      <c r="AC27" s="9" t="s">
        <v>59</v>
      </c>
      <c r="AD27" s="9" t="s">
        <v>59</v>
      </c>
      <c r="AE27" s="9" t="s">
        <v>59</v>
      </c>
      <c r="AF27" s="9" t="s">
        <v>59</v>
      </c>
      <c r="AG27" s="9" t="s">
        <v>59</v>
      </c>
      <c r="AH27" s="9" t="s">
        <v>59</v>
      </c>
      <c r="AI27" s="9" t="s">
        <v>59</v>
      </c>
      <c r="AJ27" s="9" t="s">
        <v>59</v>
      </c>
      <c r="AK27" s="9" t="s">
        <v>59</v>
      </c>
      <c r="AL27" s="9" t="s">
        <v>28</v>
      </c>
      <c r="AM27" s="9" t="s">
        <v>59</v>
      </c>
      <c r="AN27" s="9" t="s">
        <v>59</v>
      </c>
      <c r="AO27" s="9" t="s">
        <v>59</v>
      </c>
      <c r="AP27" s="9" t="s">
        <v>28</v>
      </c>
      <c r="AQ27" s="9" t="s">
        <v>28</v>
      </c>
      <c r="AR27" s="9" t="s">
        <v>28</v>
      </c>
      <c r="AS27" s="9" t="s">
        <v>28</v>
      </c>
      <c r="AT27" s="9" t="s">
        <v>28</v>
      </c>
      <c r="AU27" s="9" t="s">
        <v>28</v>
      </c>
      <c r="AV27" s="9" t="s">
        <v>28</v>
      </c>
      <c r="AW27" s="9" t="s">
        <v>28</v>
      </c>
      <c r="AX27" s="9" t="s">
        <v>28</v>
      </c>
      <c r="AY27" s="9" t="s">
        <v>28</v>
      </c>
      <c r="AZ27" s="9" t="s">
        <v>28</v>
      </c>
      <c r="BA27" s="9" t="s">
        <v>28</v>
      </c>
      <c r="BB27" s="9" t="s">
        <v>28</v>
      </c>
      <c r="BC27" s="9" t="s">
        <v>28</v>
      </c>
      <c r="BD27" s="9" t="s">
        <v>28</v>
      </c>
      <c r="BE27" s="9" t="s">
        <v>28</v>
      </c>
      <c r="BF27" s="9" t="s">
        <v>28</v>
      </c>
      <c r="BG27" s="9" t="s">
        <v>28</v>
      </c>
      <c r="BH27" s="9" t="s">
        <v>28</v>
      </c>
      <c r="BI27" s="9" t="s">
        <v>28</v>
      </c>
      <c r="BJ27" s="9" t="s">
        <v>28</v>
      </c>
      <c r="BK27" s="9" t="s">
        <v>28</v>
      </c>
      <c r="BL27" s="9" t="s">
        <v>28</v>
      </c>
      <c r="BM27" s="9" t="s">
        <v>28</v>
      </c>
      <c r="BN27" s="9" t="s">
        <v>28</v>
      </c>
      <c r="BO27" s="9" t="s">
        <v>59</v>
      </c>
      <c r="BP27" s="9" t="s">
        <v>59</v>
      </c>
      <c r="BQ27" s="9" t="s">
        <v>59</v>
      </c>
      <c r="BR27" s="9" t="s">
        <v>59</v>
      </c>
      <c r="BS27" s="9" t="s">
        <v>59</v>
      </c>
      <c r="BT27" s="9" t="s">
        <v>59</v>
      </c>
      <c r="BU27" s="9" t="s">
        <v>59</v>
      </c>
      <c r="BV27" s="9" t="s">
        <v>59</v>
      </c>
      <c r="BW27" s="9" t="s">
        <v>59</v>
      </c>
      <c r="BX27" s="9" t="s">
        <v>28</v>
      </c>
      <c r="BY27" s="9" t="s">
        <v>59</v>
      </c>
      <c r="BZ27" s="9" t="s">
        <v>59</v>
      </c>
      <c r="CA27" s="9" t="s">
        <v>59</v>
      </c>
      <c r="CB27" s="9" t="s">
        <v>59</v>
      </c>
      <c r="CC27" s="9" t="s">
        <v>59</v>
      </c>
      <c r="CD27" s="9" t="s">
        <v>59</v>
      </c>
      <c r="CE27" s="9" t="s">
        <v>59</v>
      </c>
      <c r="CF27" s="9" t="s">
        <v>59</v>
      </c>
      <c r="CG27" s="9" t="s">
        <v>28</v>
      </c>
      <c r="CH27" s="9" t="s">
        <v>28</v>
      </c>
      <c r="CI27" s="9" t="s">
        <v>28</v>
      </c>
      <c r="CJ27" s="9" t="s">
        <v>28</v>
      </c>
      <c r="CK27" s="9" t="s">
        <v>28</v>
      </c>
      <c r="CL27" s="9" t="s">
        <v>28</v>
      </c>
      <c r="CM27" s="9" t="s">
        <v>28</v>
      </c>
      <c r="CN27" s="9" t="s">
        <v>28</v>
      </c>
      <c r="CO27" s="9" t="s">
        <v>28</v>
      </c>
      <c r="CP27" s="9" t="s">
        <v>28</v>
      </c>
      <c r="CQ27" s="9" t="s">
        <v>28</v>
      </c>
      <c r="CR27" s="9" t="s">
        <v>28</v>
      </c>
      <c r="CS27" s="9" t="s">
        <v>28</v>
      </c>
      <c r="CT27" s="9" t="s">
        <v>28</v>
      </c>
      <c r="CU27" s="9" t="s">
        <v>28</v>
      </c>
      <c r="CV27" s="9" t="s">
        <v>28</v>
      </c>
      <c r="CW27" s="9" t="s">
        <v>28</v>
      </c>
      <c r="CX27" s="9" t="s">
        <v>28</v>
      </c>
      <c r="CY27" s="9" t="s">
        <v>28</v>
      </c>
      <c r="CZ27" s="9" t="s">
        <v>28</v>
      </c>
      <c r="DA27" s="9" t="s">
        <v>28</v>
      </c>
      <c r="DB27" s="9" t="s">
        <v>28</v>
      </c>
      <c r="DC27" s="9" t="s">
        <v>28</v>
      </c>
      <c r="DD27" s="9" t="s">
        <v>28</v>
      </c>
      <c r="DE27" s="9" t="s">
        <v>28</v>
      </c>
      <c r="DF27" s="9" t="s">
        <v>28</v>
      </c>
      <c r="DG27" s="9" t="s">
        <v>28</v>
      </c>
      <c r="DH27" s="9" t="s">
        <v>28</v>
      </c>
      <c r="DI27" s="9" t="s">
        <v>28</v>
      </c>
      <c r="DJ27" s="9" t="s">
        <v>28</v>
      </c>
      <c r="DK27" s="9" t="s">
        <v>28</v>
      </c>
      <c r="DL27" s="9" t="s">
        <v>28</v>
      </c>
      <c r="DM27" s="9" t="s">
        <v>28</v>
      </c>
      <c r="DN27" s="9" t="s">
        <v>28</v>
      </c>
      <c r="DO27" s="9" t="s">
        <v>28</v>
      </c>
      <c r="DP27" s="9" t="s">
        <v>28</v>
      </c>
      <c r="DQ27" s="9" t="s">
        <v>28</v>
      </c>
      <c r="DR27" s="9" t="s">
        <v>28</v>
      </c>
      <c r="DS27" s="9" t="s">
        <v>28</v>
      </c>
      <c r="DT27" s="9" t="s">
        <v>28</v>
      </c>
      <c r="DU27" s="9" t="s">
        <v>28</v>
      </c>
      <c r="DV27" s="9" t="s">
        <v>28</v>
      </c>
      <c r="DW27" s="9" t="s">
        <v>28</v>
      </c>
      <c r="DX27" s="9" t="s">
        <v>28</v>
      </c>
      <c r="DY27" s="9" t="s">
        <v>28</v>
      </c>
      <c r="DZ27" s="9" t="s">
        <v>28</v>
      </c>
      <c r="EA27" s="9" t="s">
        <v>28</v>
      </c>
      <c r="EB27" s="9" t="s">
        <v>28</v>
      </c>
      <c r="EC27" s="9" t="s">
        <v>28</v>
      </c>
      <c r="ED27" s="9" t="s">
        <v>28</v>
      </c>
      <c r="EE27" s="9" t="s">
        <v>28</v>
      </c>
      <c r="EF27" s="9" t="s">
        <v>28</v>
      </c>
      <c r="EG27" s="9" t="s">
        <v>59</v>
      </c>
      <c r="EH27" s="9" t="s">
        <v>28</v>
      </c>
      <c r="EI27" s="9" t="s">
        <v>28</v>
      </c>
      <c r="EJ27" s="9" t="s">
        <v>28</v>
      </c>
      <c r="EK27" s="9" t="s">
        <v>28</v>
      </c>
      <c r="EL27" s="9" t="s">
        <v>28</v>
      </c>
      <c r="EM27" s="9" t="s">
        <v>28</v>
      </c>
      <c r="EN27" s="9" t="s">
        <v>28</v>
      </c>
      <c r="EO27" s="9" t="s">
        <v>28</v>
      </c>
      <c r="EP27" s="9" t="s">
        <v>28</v>
      </c>
      <c r="EQ27" s="9" t="s">
        <v>28</v>
      </c>
      <c r="ER27" s="9" t="s">
        <v>28</v>
      </c>
      <c r="ES27" s="9" t="s">
        <v>28</v>
      </c>
      <c r="ET27" s="9" t="s">
        <v>28</v>
      </c>
      <c r="EU27" s="9" t="s">
        <v>28</v>
      </c>
      <c r="EV27" s="9" t="s">
        <v>28</v>
      </c>
      <c r="EW27" s="9" t="s">
        <v>28</v>
      </c>
      <c r="EX27" s="9" t="s">
        <v>28</v>
      </c>
      <c r="EY27" s="9" t="s">
        <v>28</v>
      </c>
      <c r="EZ27" s="9" t="s">
        <v>28</v>
      </c>
      <c r="FA27" s="9" t="s">
        <v>28</v>
      </c>
      <c r="FB27" s="9" t="s">
        <v>28</v>
      </c>
      <c r="FC27" s="9" t="s">
        <v>28</v>
      </c>
      <c r="FD27" s="9" t="s">
        <v>28</v>
      </c>
      <c r="FE27" s="9" t="s">
        <v>28</v>
      </c>
      <c r="FF27" s="9" t="s">
        <v>59</v>
      </c>
    </row>
    <row r="28" spans="1:162" x14ac:dyDescent="0.2">
      <c r="A28" s="3" t="s">
        <v>43</v>
      </c>
      <c r="B28" s="9" t="s">
        <v>28</v>
      </c>
      <c r="C28" s="9" t="s">
        <v>59</v>
      </c>
      <c r="D28" s="9" t="s">
        <v>28</v>
      </c>
      <c r="E28" s="9" t="s">
        <v>59</v>
      </c>
      <c r="F28" s="9" t="s">
        <v>28</v>
      </c>
      <c r="G28" s="9" t="s">
        <v>28</v>
      </c>
      <c r="H28" s="9" t="s">
        <v>28</v>
      </c>
      <c r="I28" s="9" t="s">
        <v>59</v>
      </c>
      <c r="J28" s="9" t="s">
        <v>28</v>
      </c>
      <c r="K28" s="9" t="s">
        <v>28</v>
      </c>
      <c r="L28" s="9" t="s">
        <v>28</v>
      </c>
      <c r="M28" s="9" t="s">
        <v>28</v>
      </c>
      <c r="N28" s="9" t="s">
        <v>59</v>
      </c>
      <c r="O28" s="9" t="s">
        <v>28</v>
      </c>
      <c r="P28" s="9" t="s">
        <v>28</v>
      </c>
      <c r="Q28" s="9" t="s">
        <v>28</v>
      </c>
      <c r="R28" s="9" t="s">
        <v>28</v>
      </c>
      <c r="S28" s="9" t="s">
        <v>59</v>
      </c>
      <c r="T28" s="9" t="s">
        <v>59</v>
      </c>
      <c r="U28" s="9" t="s">
        <v>59</v>
      </c>
      <c r="V28" s="9" t="s">
        <v>59</v>
      </c>
      <c r="W28" s="9" t="s">
        <v>59</v>
      </c>
      <c r="X28" s="9" t="s">
        <v>59</v>
      </c>
      <c r="Y28" s="9" t="s">
        <v>59</v>
      </c>
      <c r="Z28" s="9" t="s">
        <v>59</v>
      </c>
      <c r="AA28" s="9" t="s">
        <v>59</v>
      </c>
      <c r="AB28" s="9" t="s">
        <v>59</v>
      </c>
      <c r="AC28" s="9" t="s">
        <v>59</v>
      </c>
      <c r="AD28" s="9" t="s">
        <v>59</v>
      </c>
      <c r="AE28" s="9" t="s">
        <v>59</v>
      </c>
      <c r="AF28" s="9" t="s">
        <v>59</v>
      </c>
      <c r="AG28" s="9" t="s">
        <v>59</v>
      </c>
      <c r="AH28" s="9" t="s">
        <v>59</v>
      </c>
      <c r="AI28" s="9" t="s">
        <v>59</v>
      </c>
      <c r="AJ28" s="9" t="s">
        <v>59</v>
      </c>
      <c r="AK28" s="9" t="s">
        <v>59</v>
      </c>
      <c r="AL28" s="9" t="s">
        <v>28</v>
      </c>
      <c r="AM28" s="9" t="s">
        <v>28</v>
      </c>
      <c r="AN28" s="9" t="s">
        <v>28</v>
      </c>
      <c r="AO28" s="9" t="s">
        <v>28</v>
      </c>
      <c r="AP28" s="9" t="s">
        <v>59</v>
      </c>
      <c r="AQ28" s="9" t="s">
        <v>28</v>
      </c>
      <c r="AR28" s="9" t="s">
        <v>59</v>
      </c>
      <c r="AS28" s="9" t="s">
        <v>28</v>
      </c>
      <c r="AT28" s="9" t="s">
        <v>59</v>
      </c>
      <c r="AU28" s="9" t="s">
        <v>28</v>
      </c>
      <c r="AV28" s="9" t="s">
        <v>28</v>
      </c>
      <c r="AW28" s="9" t="s">
        <v>59</v>
      </c>
      <c r="AX28" s="9" t="s">
        <v>59</v>
      </c>
      <c r="AY28" s="9" t="s">
        <v>28</v>
      </c>
      <c r="AZ28" s="9" t="s">
        <v>59</v>
      </c>
      <c r="BA28" s="9" t="s">
        <v>28</v>
      </c>
      <c r="BB28" s="9" t="s">
        <v>28</v>
      </c>
      <c r="BC28" s="9" t="s">
        <v>28</v>
      </c>
      <c r="BD28" s="9" t="s">
        <v>59</v>
      </c>
      <c r="BE28" s="9" t="s">
        <v>28</v>
      </c>
      <c r="BF28" s="9" t="s">
        <v>59</v>
      </c>
      <c r="BG28" s="9" t="s">
        <v>28</v>
      </c>
      <c r="BH28" s="9" t="s">
        <v>59</v>
      </c>
      <c r="BI28" s="9" t="s">
        <v>59</v>
      </c>
      <c r="BJ28" s="9" t="s">
        <v>28</v>
      </c>
      <c r="BK28" s="9" t="s">
        <v>28</v>
      </c>
      <c r="BL28" s="9" t="s">
        <v>28</v>
      </c>
      <c r="BM28" s="9" t="s">
        <v>28</v>
      </c>
      <c r="BN28" s="9" t="s">
        <v>59</v>
      </c>
      <c r="BO28" s="9" t="s">
        <v>59</v>
      </c>
      <c r="BP28" s="9" t="s">
        <v>59</v>
      </c>
      <c r="BQ28" s="9" t="s">
        <v>59</v>
      </c>
      <c r="BR28" s="9" t="s">
        <v>59</v>
      </c>
      <c r="BS28" s="9" t="s">
        <v>59</v>
      </c>
      <c r="BT28" s="9" t="s">
        <v>59</v>
      </c>
      <c r="BU28" s="9" t="s">
        <v>59</v>
      </c>
      <c r="BV28" s="9" t="s">
        <v>59</v>
      </c>
      <c r="BW28" s="9" t="s">
        <v>59</v>
      </c>
      <c r="BX28" s="9" t="s">
        <v>28</v>
      </c>
      <c r="BY28" s="9" t="s">
        <v>28</v>
      </c>
      <c r="BZ28" s="9" t="s">
        <v>28</v>
      </c>
      <c r="CA28" s="9" t="s">
        <v>28</v>
      </c>
      <c r="CB28" s="9" t="s">
        <v>28</v>
      </c>
      <c r="CC28" s="9" t="s">
        <v>28</v>
      </c>
      <c r="CD28" s="9" t="s">
        <v>28</v>
      </c>
      <c r="CE28" s="9" t="s">
        <v>28</v>
      </c>
      <c r="CF28" s="9" t="s">
        <v>28</v>
      </c>
      <c r="CG28" s="9" t="s">
        <v>28</v>
      </c>
      <c r="CH28" s="9" t="s">
        <v>28</v>
      </c>
      <c r="CI28" s="9" t="s">
        <v>28</v>
      </c>
      <c r="CJ28" s="9" t="s">
        <v>28</v>
      </c>
      <c r="CK28" s="9" t="s">
        <v>28</v>
      </c>
      <c r="CL28" s="9" t="s">
        <v>28</v>
      </c>
      <c r="CM28" s="9" t="s">
        <v>59</v>
      </c>
      <c r="CN28" s="9" t="s">
        <v>28</v>
      </c>
      <c r="CO28" s="9" t="s">
        <v>28</v>
      </c>
      <c r="CP28" s="9" t="s">
        <v>59</v>
      </c>
      <c r="CQ28" s="9" t="s">
        <v>28</v>
      </c>
      <c r="CR28" s="9" t="s">
        <v>28</v>
      </c>
      <c r="CS28" s="9" t="s">
        <v>59</v>
      </c>
      <c r="CT28" s="9" t="s">
        <v>28</v>
      </c>
      <c r="CU28" s="9" t="s">
        <v>28</v>
      </c>
      <c r="CV28" s="9" t="s">
        <v>28</v>
      </c>
      <c r="CW28" s="9" t="s">
        <v>28</v>
      </c>
      <c r="CX28" s="9" t="s">
        <v>28</v>
      </c>
      <c r="CY28" s="9" t="s">
        <v>28</v>
      </c>
      <c r="CZ28" s="9" t="s">
        <v>59</v>
      </c>
      <c r="DA28" s="9" t="s">
        <v>28</v>
      </c>
      <c r="DB28" s="9" t="s">
        <v>28</v>
      </c>
      <c r="DC28" s="9" t="s">
        <v>28</v>
      </c>
      <c r="DD28" s="9" t="s">
        <v>28</v>
      </c>
      <c r="DE28" s="9" t="s">
        <v>28</v>
      </c>
      <c r="DF28" s="9" t="s">
        <v>28</v>
      </c>
      <c r="DG28" s="9" t="s">
        <v>28</v>
      </c>
      <c r="DH28" s="9" t="s">
        <v>28</v>
      </c>
      <c r="DI28" s="9" t="s">
        <v>28</v>
      </c>
      <c r="DJ28" s="9" t="s">
        <v>28</v>
      </c>
      <c r="DK28" s="9" t="s">
        <v>28</v>
      </c>
      <c r="DL28" s="9" t="s">
        <v>28</v>
      </c>
      <c r="DM28" s="9" t="s">
        <v>28</v>
      </c>
      <c r="DN28" s="9" t="s">
        <v>28</v>
      </c>
      <c r="DO28" s="9" t="s">
        <v>28</v>
      </c>
      <c r="DP28" s="9" t="s">
        <v>28</v>
      </c>
      <c r="DQ28" s="9" t="s">
        <v>28</v>
      </c>
      <c r="DR28" s="9" t="s">
        <v>28</v>
      </c>
      <c r="DS28" s="9" t="s">
        <v>28</v>
      </c>
      <c r="DT28" s="9" t="s">
        <v>28</v>
      </c>
      <c r="DU28" s="9" t="s">
        <v>28</v>
      </c>
      <c r="DV28" s="9" t="s">
        <v>28</v>
      </c>
      <c r="DW28" s="9" t="s">
        <v>28</v>
      </c>
      <c r="DX28" s="9" t="s">
        <v>59</v>
      </c>
      <c r="DY28" s="9" t="s">
        <v>28</v>
      </c>
      <c r="DZ28" s="9" t="s">
        <v>28</v>
      </c>
      <c r="EA28" s="9" t="s">
        <v>28</v>
      </c>
      <c r="EB28" s="9" t="s">
        <v>28</v>
      </c>
      <c r="EC28" s="9" t="s">
        <v>28</v>
      </c>
      <c r="ED28" s="9" t="s">
        <v>28</v>
      </c>
      <c r="EE28" s="9" t="s">
        <v>28</v>
      </c>
      <c r="EF28" s="9" t="s">
        <v>28</v>
      </c>
      <c r="EG28" s="9" t="s">
        <v>28</v>
      </c>
      <c r="EH28" s="9" t="s">
        <v>28</v>
      </c>
      <c r="EI28" s="9" t="s">
        <v>28</v>
      </c>
      <c r="EJ28" s="9" t="s">
        <v>28</v>
      </c>
      <c r="EK28" s="9" t="s">
        <v>28</v>
      </c>
      <c r="EL28" s="9" t="s">
        <v>59</v>
      </c>
      <c r="EM28" s="9" t="s">
        <v>28</v>
      </c>
      <c r="EN28" s="9" t="s">
        <v>59</v>
      </c>
      <c r="EO28" s="9" t="s">
        <v>28</v>
      </c>
      <c r="EP28" s="9" t="s">
        <v>28</v>
      </c>
      <c r="EQ28" s="9" t="s">
        <v>28</v>
      </c>
      <c r="ER28" s="9" t="s">
        <v>28</v>
      </c>
      <c r="ES28" s="9" t="s">
        <v>28</v>
      </c>
      <c r="ET28" s="9" t="s">
        <v>28</v>
      </c>
      <c r="EU28" s="9" t="s">
        <v>28</v>
      </c>
      <c r="EV28" s="9" t="s">
        <v>28</v>
      </c>
      <c r="EW28" s="9" t="s">
        <v>28</v>
      </c>
      <c r="EX28" s="9" t="s">
        <v>28</v>
      </c>
      <c r="EY28" s="9" t="s">
        <v>28</v>
      </c>
      <c r="EZ28" s="9" t="s">
        <v>28</v>
      </c>
      <c r="FA28" s="9" t="s">
        <v>28</v>
      </c>
      <c r="FB28" s="9" t="s">
        <v>59</v>
      </c>
      <c r="FC28" s="9" t="s">
        <v>28</v>
      </c>
      <c r="FD28" s="9" t="s">
        <v>28</v>
      </c>
      <c r="FE28" s="9" t="s">
        <v>28</v>
      </c>
      <c r="FF28" s="9" t="s">
        <v>28</v>
      </c>
    </row>
    <row r="29" spans="1:162" x14ac:dyDescent="0.2">
      <c r="A29" s="3" t="s">
        <v>65</v>
      </c>
      <c r="B29" s="9" t="s">
        <v>28</v>
      </c>
      <c r="C29" s="9" t="s">
        <v>59</v>
      </c>
      <c r="D29" s="9" t="s">
        <v>28</v>
      </c>
      <c r="E29" s="9" t="s">
        <v>59</v>
      </c>
      <c r="F29" s="9" t="s">
        <v>28</v>
      </c>
      <c r="G29" s="9" t="s">
        <v>28</v>
      </c>
      <c r="H29" s="9" t="s">
        <v>28</v>
      </c>
      <c r="I29" s="9" t="s">
        <v>59</v>
      </c>
      <c r="J29" s="9" t="s">
        <v>28</v>
      </c>
      <c r="K29" s="9" t="s">
        <v>28</v>
      </c>
      <c r="L29" s="9" t="s">
        <v>28</v>
      </c>
      <c r="M29" s="9" t="s">
        <v>28</v>
      </c>
      <c r="N29" s="9" t="s">
        <v>59</v>
      </c>
      <c r="O29" s="9" t="s">
        <v>28</v>
      </c>
      <c r="P29" s="9" t="s">
        <v>28</v>
      </c>
      <c r="Q29" s="9" t="s">
        <v>28</v>
      </c>
      <c r="R29" s="9" t="s">
        <v>28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9" t="s">
        <v>59</v>
      </c>
      <c r="Y29" s="9" t="s">
        <v>59</v>
      </c>
      <c r="Z29" s="9" t="s">
        <v>59</v>
      </c>
      <c r="AA29" s="9" t="s">
        <v>59</v>
      </c>
      <c r="AB29" s="9" t="s">
        <v>59</v>
      </c>
      <c r="AC29" s="9" t="s">
        <v>59</v>
      </c>
      <c r="AD29" s="9" t="s">
        <v>59</v>
      </c>
      <c r="AE29" s="9" t="s">
        <v>59</v>
      </c>
      <c r="AF29" s="9" t="s">
        <v>59</v>
      </c>
      <c r="AG29" s="9" t="s">
        <v>59</v>
      </c>
      <c r="AH29" s="9" t="s">
        <v>59</v>
      </c>
      <c r="AI29" s="9" t="s">
        <v>59</v>
      </c>
      <c r="AJ29" s="9" t="s">
        <v>59</v>
      </c>
      <c r="AK29" s="9" t="s">
        <v>59</v>
      </c>
      <c r="AL29" s="9" t="s">
        <v>28</v>
      </c>
      <c r="AM29" s="9" t="s">
        <v>28</v>
      </c>
      <c r="AN29" s="9" t="s">
        <v>28</v>
      </c>
      <c r="AO29" s="9" t="s">
        <v>28</v>
      </c>
      <c r="AP29" s="9" t="s">
        <v>59</v>
      </c>
      <c r="AQ29" s="9" t="s">
        <v>28</v>
      </c>
      <c r="AR29" s="9" t="s">
        <v>59</v>
      </c>
      <c r="AS29" s="9" t="s">
        <v>28</v>
      </c>
      <c r="AT29" s="9" t="s">
        <v>59</v>
      </c>
      <c r="AU29" s="9" t="s">
        <v>28</v>
      </c>
      <c r="AV29" s="9" t="s">
        <v>28</v>
      </c>
      <c r="AW29" s="9" t="s">
        <v>59</v>
      </c>
      <c r="AX29" s="9" t="s">
        <v>28</v>
      </c>
      <c r="AY29" s="9" t="s">
        <v>28</v>
      </c>
      <c r="AZ29" s="9" t="s">
        <v>59</v>
      </c>
      <c r="BA29" s="9" t="s">
        <v>28</v>
      </c>
      <c r="BB29" s="9" t="s">
        <v>28</v>
      </c>
      <c r="BC29" s="9" t="s">
        <v>28</v>
      </c>
      <c r="BD29" s="9" t="s">
        <v>59</v>
      </c>
      <c r="BE29" s="9" t="s">
        <v>28</v>
      </c>
      <c r="BF29" s="9" t="s">
        <v>59</v>
      </c>
      <c r="BG29" s="9" t="s">
        <v>28</v>
      </c>
      <c r="BH29" s="9" t="s">
        <v>59</v>
      </c>
      <c r="BI29" s="9" t="s">
        <v>59</v>
      </c>
      <c r="BJ29" s="9" t="s">
        <v>28</v>
      </c>
      <c r="BK29" s="9" t="s">
        <v>28</v>
      </c>
      <c r="BL29" s="9" t="s">
        <v>28</v>
      </c>
      <c r="BM29" s="9" t="s">
        <v>28</v>
      </c>
      <c r="BN29" s="9" t="s">
        <v>59</v>
      </c>
      <c r="BO29" s="9" t="s">
        <v>59</v>
      </c>
      <c r="BP29" s="9" t="s">
        <v>59</v>
      </c>
      <c r="BQ29" s="9" t="s">
        <v>59</v>
      </c>
      <c r="BR29" s="9" t="s">
        <v>59</v>
      </c>
      <c r="BS29" s="9" t="s">
        <v>59</v>
      </c>
      <c r="BT29" s="9" t="s">
        <v>59</v>
      </c>
      <c r="BU29" s="9" t="s">
        <v>59</v>
      </c>
      <c r="BV29" s="9" t="s">
        <v>59</v>
      </c>
      <c r="BW29" s="9" t="s">
        <v>59</v>
      </c>
      <c r="BX29" s="9" t="s">
        <v>28</v>
      </c>
      <c r="BY29" s="9" t="s">
        <v>28</v>
      </c>
      <c r="BZ29" s="9" t="s">
        <v>28</v>
      </c>
      <c r="CA29" s="9" t="s">
        <v>28</v>
      </c>
      <c r="CB29" s="9" t="s">
        <v>28</v>
      </c>
      <c r="CC29" s="9" t="s">
        <v>28</v>
      </c>
      <c r="CD29" s="9" t="s">
        <v>28</v>
      </c>
      <c r="CE29" s="9" t="s">
        <v>28</v>
      </c>
      <c r="CF29" s="9" t="s">
        <v>28</v>
      </c>
      <c r="CG29" s="9" t="s">
        <v>28</v>
      </c>
      <c r="CH29" s="9" t="s">
        <v>28</v>
      </c>
      <c r="CI29" s="9" t="s">
        <v>28</v>
      </c>
      <c r="CJ29" s="9" t="s">
        <v>28</v>
      </c>
      <c r="CK29" s="9" t="s">
        <v>28</v>
      </c>
      <c r="CL29" s="9" t="s">
        <v>28</v>
      </c>
      <c r="CM29" s="9" t="s">
        <v>59</v>
      </c>
      <c r="CN29" s="9" t="s">
        <v>28</v>
      </c>
      <c r="CO29" s="9" t="s">
        <v>28</v>
      </c>
      <c r="CP29" s="9" t="s">
        <v>59</v>
      </c>
      <c r="CQ29" s="9" t="s">
        <v>28</v>
      </c>
      <c r="CR29" s="9" t="s">
        <v>28</v>
      </c>
      <c r="CS29" s="9" t="s">
        <v>28</v>
      </c>
      <c r="CT29" s="9" t="s">
        <v>28</v>
      </c>
      <c r="CU29" s="9" t="s">
        <v>28</v>
      </c>
      <c r="CV29" s="9" t="s">
        <v>28</v>
      </c>
      <c r="CW29" s="9" t="s">
        <v>28</v>
      </c>
      <c r="CX29" s="9" t="s">
        <v>28</v>
      </c>
      <c r="CY29" s="9" t="s">
        <v>28</v>
      </c>
      <c r="CZ29" s="9" t="s">
        <v>59</v>
      </c>
      <c r="DA29" s="9" t="s">
        <v>28</v>
      </c>
      <c r="DB29" s="9" t="s">
        <v>28</v>
      </c>
      <c r="DC29" s="9" t="s">
        <v>28</v>
      </c>
      <c r="DD29" s="9" t="s">
        <v>28</v>
      </c>
      <c r="DE29" s="9" t="s">
        <v>28</v>
      </c>
      <c r="DF29" s="9" t="s">
        <v>28</v>
      </c>
      <c r="DG29" s="9" t="s">
        <v>28</v>
      </c>
      <c r="DH29" s="9" t="s">
        <v>28</v>
      </c>
      <c r="DI29" s="9" t="s">
        <v>28</v>
      </c>
      <c r="DJ29" s="9" t="s">
        <v>28</v>
      </c>
      <c r="DK29" s="9" t="s">
        <v>28</v>
      </c>
      <c r="DL29" s="9" t="s">
        <v>28</v>
      </c>
      <c r="DM29" s="9" t="s">
        <v>28</v>
      </c>
      <c r="DN29" s="9" t="s">
        <v>28</v>
      </c>
      <c r="DO29" s="9" t="s">
        <v>28</v>
      </c>
      <c r="DP29" s="9" t="s">
        <v>28</v>
      </c>
      <c r="DQ29" s="9" t="s">
        <v>28</v>
      </c>
      <c r="DR29" s="9" t="s">
        <v>28</v>
      </c>
      <c r="DS29" s="9" t="s">
        <v>28</v>
      </c>
      <c r="DT29" s="9" t="s">
        <v>28</v>
      </c>
      <c r="DU29" s="9" t="s">
        <v>28</v>
      </c>
      <c r="DV29" s="9" t="s">
        <v>28</v>
      </c>
      <c r="DW29" s="9" t="s">
        <v>28</v>
      </c>
      <c r="DX29" s="9" t="s">
        <v>28</v>
      </c>
      <c r="DY29" s="9" t="s">
        <v>28</v>
      </c>
      <c r="DZ29" s="9" t="s">
        <v>28</v>
      </c>
      <c r="EA29" s="9" t="s">
        <v>28</v>
      </c>
      <c r="EB29" s="9" t="s">
        <v>28</v>
      </c>
      <c r="EC29" s="9" t="s">
        <v>28</v>
      </c>
      <c r="ED29" s="9" t="s">
        <v>28</v>
      </c>
      <c r="EE29" s="9" t="s">
        <v>28</v>
      </c>
      <c r="EF29" s="9" t="s">
        <v>28</v>
      </c>
      <c r="EG29" s="9" t="s">
        <v>28</v>
      </c>
      <c r="EH29" s="9" t="s">
        <v>28</v>
      </c>
      <c r="EI29" s="9" t="s">
        <v>28</v>
      </c>
      <c r="EJ29" s="9" t="s">
        <v>28</v>
      </c>
      <c r="EK29" s="9" t="s">
        <v>28</v>
      </c>
      <c r="EL29" s="9" t="s">
        <v>28</v>
      </c>
      <c r="EM29" s="9" t="s">
        <v>28</v>
      </c>
      <c r="EN29" s="9" t="s">
        <v>59</v>
      </c>
      <c r="EO29" s="9" t="s">
        <v>28</v>
      </c>
      <c r="EP29" s="9" t="s">
        <v>28</v>
      </c>
      <c r="EQ29" s="9" t="s">
        <v>28</v>
      </c>
      <c r="ER29" s="9" t="s">
        <v>28</v>
      </c>
      <c r="ES29" s="9" t="s">
        <v>28</v>
      </c>
      <c r="ET29" s="9" t="s">
        <v>28</v>
      </c>
      <c r="EU29" s="9" t="s">
        <v>28</v>
      </c>
      <c r="EV29" s="9" t="s">
        <v>28</v>
      </c>
      <c r="EW29" s="9" t="s">
        <v>28</v>
      </c>
      <c r="EX29" s="9" t="s">
        <v>28</v>
      </c>
      <c r="EY29" s="9" t="s">
        <v>28</v>
      </c>
      <c r="EZ29" s="9" t="s">
        <v>28</v>
      </c>
      <c r="FA29" s="9" t="s">
        <v>28</v>
      </c>
      <c r="FB29" s="9" t="s">
        <v>28</v>
      </c>
      <c r="FC29" s="9" t="s">
        <v>28</v>
      </c>
      <c r="FD29" s="9" t="s">
        <v>28</v>
      </c>
      <c r="FE29" s="9" t="s">
        <v>28</v>
      </c>
      <c r="FF29" s="9" t="s">
        <v>28</v>
      </c>
    </row>
    <row r="30" spans="1:162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59</v>
      </c>
      <c r="F30" s="9" t="s">
        <v>28</v>
      </c>
      <c r="G30" s="9" t="s">
        <v>28</v>
      </c>
      <c r="H30" s="9" t="s">
        <v>28</v>
      </c>
      <c r="I30" s="9" t="s">
        <v>59</v>
      </c>
      <c r="J30" s="9" t="s">
        <v>28</v>
      </c>
      <c r="K30" s="9" t="s">
        <v>28</v>
      </c>
      <c r="L30" s="9" t="s">
        <v>28</v>
      </c>
      <c r="M30" s="9" t="s">
        <v>28</v>
      </c>
      <c r="N30" s="9" t="s">
        <v>59</v>
      </c>
      <c r="O30" s="9" t="s">
        <v>28</v>
      </c>
      <c r="P30" s="9" t="s">
        <v>28</v>
      </c>
      <c r="Q30" s="9" t="s">
        <v>28</v>
      </c>
      <c r="R30" s="9" t="s">
        <v>28</v>
      </c>
      <c r="S30" s="9" t="s">
        <v>59</v>
      </c>
      <c r="T30" s="9" t="s">
        <v>59</v>
      </c>
      <c r="U30" s="9" t="s">
        <v>59</v>
      </c>
      <c r="V30" s="9" t="s">
        <v>59</v>
      </c>
      <c r="W30" s="9" t="s">
        <v>59</v>
      </c>
      <c r="X30" s="9" t="s">
        <v>59</v>
      </c>
      <c r="Y30" s="9" t="s">
        <v>59</v>
      </c>
      <c r="Z30" s="9" t="s">
        <v>59</v>
      </c>
      <c r="AA30" s="9" t="s">
        <v>59</v>
      </c>
      <c r="AB30" s="9" t="s">
        <v>59</v>
      </c>
      <c r="AC30" s="9" t="s">
        <v>59</v>
      </c>
      <c r="AD30" s="9" t="s">
        <v>59</v>
      </c>
      <c r="AE30" s="9" t="s">
        <v>59</v>
      </c>
      <c r="AF30" s="9" t="s">
        <v>59</v>
      </c>
      <c r="AG30" s="9" t="s">
        <v>59</v>
      </c>
      <c r="AH30" s="9" t="s">
        <v>59</v>
      </c>
      <c r="AI30" s="9" t="s">
        <v>59</v>
      </c>
      <c r="AJ30" s="9" t="s">
        <v>59</v>
      </c>
      <c r="AK30" s="9" t="s">
        <v>59</v>
      </c>
      <c r="AL30" s="9" t="s">
        <v>28</v>
      </c>
      <c r="AM30" s="9" t="s">
        <v>28</v>
      </c>
      <c r="AN30" s="9" t="s">
        <v>28</v>
      </c>
      <c r="AO30" s="9" t="s">
        <v>28</v>
      </c>
      <c r="AP30" s="9" t="s">
        <v>28</v>
      </c>
      <c r="AQ30" s="9" t="s">
        <v>28</v>
      </c>
      <c r="AR30" s="9" t="s">
        <v>59</v>
      </c>
      <c r="AS30" s="9" t="s">
        <v>28</v>
      </c>
      <c r="AT30" s="9" t="s">
        <v>59</v>
      </c>
      <c r="AU30" s="9" t="s">
        <v>28</v>
      </c>
      <c r="AV30" s="9" t="s">
        <v>28</v>
      </c>
      <c r="AW30" s="9" t="s">
        <v>59</v>
      </c>
      <c r="AX30" s="9" t="s">
        <v>28</v>
      </c>
      <c r="AY30" s="9" t="s">
        <v>28</v>
      </c>
      <c r="AZ30" s="9" t="s">
        <v>59</v>
      </c>
      <c r="BA30" s="9" t="s">
        <v>28</v>
      </c>
      <c r="BB30" s="9" t="s">
        <v>28</v>
      </c>
      <c r="BC30" s="9" t="s">
        <v>28</v>
      </c>
      <c r="BD30" s="9" t="s">
        <v>59</v>
      </c>
      <c r="BE30" s="9" t="s">
        <v>28</v>
      </c>
      <c r="BF30" s="9" t="s">
        <v>28</v>
      </c>
      <c r="BG30" s="9" t="s">
        <v>28</v>
      </c>
      <c r="BH30" s="9" t="s">
        <v>59</v>
      </c>
      <c r="BI30" s="9" t="s">
        <v>28</v>
      </c>
      <c r="BJ30" s="9" t="s">
        <v>28</v>
      </c>
      <c r="BK30" s="9" t="s">
        <v>28</v>
      </c>
      <c r="BL30" s="9" t="s">
        <v>28</v>
      </c>
      <c r="BM30" s="9" t="s">
        <v>28</v>
      </c>
      <c r="BN30" s="9" t="s">
        <v>59</v>
      </c>
      <c r="BO30" s="9" t="s">
        <v>59</v>
      </c>
      <c r="BP30" s="9" t="s">
        <v>59</v>
      </c>
      <c r="BQ30" s="9" t="s">
        <v>59</v>
      </c>
      <c r="BR30" s="9" t="s">
        <v>59</v>
      </c>
      <c r="BS30" s="9" t="s">
        <v>59</v>
      </c>
      <c r="BT30" s="9" t="s">
        <v>59</v>
      </c>
      <c r="BU30" s="9" t="s">
        <v>59</v>
      </c>
      <c r="BV30" s="9" t="s">
        <v>59</v>
      </c>
      <c r="BW30" s="9" t="s">
        <v>59</v>
      </c>
      <c r="BX30" s="9" t="s">
        <v>28</v>
      </c>
      <c r="BY30" s="9" t="s">
        <v>28</v>
      </c>
      <c r="BZ30" s="9" t="s">
        <v>28</v>
      </c>
      <c r="CA30" s="9" t="s">
        <v>28</v>
      </c>
      <c r="CB30" s="9" t="s">
        <v>28</v>
      </c>
      <c r="CC30" s="9" t="s">
        <v>28</v>
      </c>
      <c r="CD30" s="9" t="s">
        <v>28</v>
      </c>
      <c r="CE30" s="9" t="s">
        <v>28</v>
      </c>
      <c r="CF30" s="9" t="s">
        <v>28</v>
      </c>
      <c r="CG30" s="9" t="s">
        <v>28</v>
      </c>
      <c r="CH30" s="9" t="s">
        <v>28</v>
      </c>
      <c r="CI30" s="9" t="s">
        <v>28</v>
      </c>
      <c r="CJ30" s="9" t="s">
        <v>28</v>
      </c>
      <c r="CK30" s="9" t="s">
        <v>28</v>
      </c>
      <c r="CL30" s="9" t="s">
        <v>28</v>
      </c>
      <c r="CM30" s="9" t="s">
        <v>59</v>
      </c>
      <c r="CN30" s="9" t="s">
        <v>28</v>
      </c>
      <c r="CO30" s="9" t="s">
        <v>28</v>
      </c>
      <c r="CP30" s="9" t="s">
        <v>28</v>
      </c>
      <c r="CQ30" s="9" t="s">
        <v>28</v>
      </c>
      <c r="CR30" s="9" t="s">
        <v>28</v>
      </c>
      <c r="CS30" s="9" t="s">
        <v>28</v>
      </c>
      <c r="CT30" s="9" t="s">
        <v>28</v>
      </c>
      <c r="CU30" s="9" t="s">
        <v>28</v>
      </c>
      <c r="CV30" s="9" t="s">
        <v>28</v>
      </c>
      <c r="CW30" s="9" t="s">
        <v>28</v>
      </c>
      <c r="CX30" s="9" t="s">
        <v>28</v>
      </c>
      <c r="CY30" s="9" t="s">
        <v>28</v>
      </c>
      <c r="CZ30" s="9" t="s">
        <v>59</v>
      </c>
      <c r="DA30" s="9" t="s">
        <v>28</v>
      </c>
      <c r="DB30" s="9" t="s">
        <v>28</v>
      </c>
      <c r="DC30" s="9" t="s">
        <v>28</v>
      </c>
      <c r="DD30" s="9" t="s">
        <v>28</v>
      </c>
      <c r="DE30" s="9" t="s">
        <v>28</v>
      </c>
      <c r="DF30" s="9" t="s">
        <v>28</v>
      </c>
      <c r="DG30" s="9" t="s">
        <v>28</v>
      </c>
      <c r="DH30" s="9" t="s">
        <v>28</v>
      </c>
      <c r="DI30" s="9" t="s">
        <v>28</v>
      </c>
      <c r="DJ30" s="9" t="s">
        <v>28</v>
      </c>
      <c r="DK30" s="9" t="s">
        <v>28</v>
      </c>
      <c r="DL30" s="9" t="s">
        <v>28</v>
      </c>
      <c r="DM30" s="9" t="s">
        <v>28</v>
      </c>
      <c r="DN30" s="9" t="s">
        <v>28</v>
      </c>
      <c r="DO30" s="9" t="s">
        <v>28</v>
      </c>
      <c r="DP30" s="9" t="s">
        <v>28</v>
      </c>
      <c r="DQ30" s="9" t="s">
        <v>28</v>
      </c>
      <c r="DR30" s="9" t="s">
        <v>28</v>
      </c>
      <c r="DS30" s="9" t="s">
        <v>28</v>
      </c>
      <c r="DT30" s="9" t="s">
        <v>28</v>
      </c>
      <c r="DU30" s="9" t="s">
        <v>28</v>
      </c>
      <c r="DV30" s="9" t="s">
        <v>28</v>
      </c>
      <c r="DW30" s="9" t="s">
        <v>28</v>
      </c>
      <c r="DX30" s="9" t="s">
        <v>28</v>
      </c>
      <c r="DY30" s="9" t="s">
        <v>28</v>
      </c>
      <c r="DZ30" s="9" t="s">
        <v>28</v>
      </c>
      <c r="EA30" s="9" t="s">
        <v>28</v>
      </c>
      <c r="EB30" s="9" t="s">
        <v>28</v>
      </c>
      <c r="EC30" s="9" t="s">
        <v>28</v>
      </c>
      <c r="ED30" s="9" t="s">
        <v>28</v>
      </c>
      <c r="EE30" s="9" t="s">
        <v>28</v>
      </c>
      <c r="EF30" s="9" t="s">
        <v>28</v>
      </c>
      <c r="EG30" s="9" t="s">
        <v>28</v>
      </c>
      <c r="EH30" s="9" t="s">
        <v>28</v>
      </c>
      <c r="EI30" s="9" t="s">
        <v>28</v>
      </c>
      <c r="EJ30" s="9" t="s">
        <v>28</v>
      </c>
      <c r="EK30" s="9" t="s">
        <v>28</v>
      </c>
      <c r="EL30" s="9" t="s">
        <v>28</v>
      </c>
      <c r="EM30" s="9" t="s">
        <v>28</v>
      </c>
      <c r="EN30" s="9" t="s">
        <v>28</v>
      </c>
      <c r="EO30" s="9" t="s">
        <v>28</v>
      </c>
      <c r="EP30" s="9" t="s">
        <v>28</v>
      </c>
      <c r="EQ30" s="9" t="s">
        <v>28</v>
      </c>
      <c r="ER30" s="9" t="s">
        <v>28</v>
      </c>
      <c r="ES30" s="9" t="s">
        <v>28</v>
      </c>
      <c r="ET30" s="9" t="s">
        <v>28</v>
      </c>
      <c r="EU30" s="9" t="s">
        <v>28</v>
      </c>
      <c r="EV30" s="9" t="s">
        <v>28</v>
      </c>
      <c r="EW30" s="9" t="s">
        <v>28</v>
      </c>
      <c r="EX30" s="9" t="s">
        <v>28</v>
      </c>
      <c r="EY30" s="9" t="s">
        <v>28</v>
      </c>
      <c r="EZ30" s="9" t="s">
        <v>28</v>
      </c>
      <c r="FA30" s="9" t="s">
        <v>28</v>
      </c>
      <c r="FB30" s="9" t="s">
        <v>28</v>
      </c>
      <c r="FC30" s="9" t="s">
        <v>28</v>
      </c>
      <c r="FD30" s="9" t="s">
        <v>28</v>
      </c>
      <c r="FE30" s="9" t="s">
        <v>28</v>
      </c>
      <c r="FF30" s="9" t="s">
        <v>28</v>
      </c>
    </row>
    <row r="31" spans="1:162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28</v>
      </c>
      <c r="Q31" s="9" t="s">
        <v>28</v>
      </c>
      <c r="R31" s="9" t="s">
        <v>28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  <c r="Y31" s="9" t="s">
        <v>59</v>
      </c>
      <c r="Z31" s="9" t="s">
        <v>59</v>
      </c>
      <c r="AA31" s="9" t="s">
        <v>59</v>
      </c>
      <c r="AB31" s="9" t="s">
        <v>59</v>
      </c>
      <c r="AC31" s="9" t="s">
        <v>59</v>
      </c>
      <c r="AD31" s="9" t="s">
        <v>59</v>
      </c>
      <c r="AE31" s="9" t="s">
        <v>59</v>
      </c>
      <c r="AF31" s="9" t="s">
        <v>59</v>
      </c>
      <c r="AG31" s="9" t="s">
        <v>59</v>
      </c>
      <c r="AH31" s="9" t="s">
        <v>59</v>
      </c>
      <c r="AI31" s="9" t="s">
        <v>59</v>
      </c>
      <c r="AJ31" s="9" t="s">
        <v>59</v>
      </c>
      <c r="AK31" s="9" t="s">
        <v>59</v>
      </c>
      <c r="AL31" s="9" t="s">
        <v>59</v>
      </c>
      <c r="AM31" s="9" t="s">
        <v>59</v>
      </c>
      <c r="AN31" s="9" t="s">
        <v>59</v>
      </c>
      <c r="AO31" s="9" t="s">
        <v>59</v>
      </c>
      <c r="AP31" s="9" t="s">
        <v>59</v>
      </c>
      <c r="AQ31" s="9" t="s">
        <v>59</v>
      </c>
      <c r="AR31" s="9" t="s">
        <v>59</v>
      </c>
      <c r="AS31" s="9" t="s">
        <v>59</v>
      </c>
      <c r="AT31" s="9" t="s">
        <v>59</v>
      </c>
      <c r="AU31" s="9" t="s">
        <v>59</v>
      </c>
      <c r="AV31" s="9" t="s">
        <v>59</v>
      </c>
      <c r="AW31" s="9" t="s">
        <v>59</v>
      </c>
      <c r="AX31" s="9" t="s">
        <v>59</v>
      </c>
      <c r="AY31" s="9" t="s">
        <v>59</v>
      </c>
      <c r="AZ31" s="9" t="s">
        <v>59</v>
      </c>
      <c r="BA31" s="9" t="s">
        <v>59</v>
      </c>
      <c r="BB31" s="9" t="s">
        <v>59</v>
      </c>
      <c r="BC31" s="9" t="s">
        <v>59</v>
      </c>
      <c r="BD31" s="9" t="s">
        <v>59</v>
      </c>
      <c r="BE31" s="9" t="s">
        <v>59</v>
      </c>
      <c r="BF31" s="9" t="s">
        <v>59</v>
      </c>
      <c r="BG31" s="9" t="s">
        <v>59</v>
      </c>
      <c r="BH31" s="9" t="s">
        <v>59</v>
      </c>
      <c r="BI31" s="9" t="s">
        <v>59</v>
      </c>
      <c r="BJ31" s="9" t="s">
        <v>59</v>
      </c>
      <c r="BK31" s="9" t="s">
        <v>59</v>
      </c>
      <c r="BL31" s="9" t="s">
        <v>59</v>
      </c>
      <c r="BM31" s="9" t="s">
        <v>59</v>
      </c>
      <c r="BN31" s="9" t="s">
        <v>59</v>
      </c>
      <c r="BO31" s="9" t="s">
        <v>59</v>
      </c>
      <c r="BP31" s="9" t="s">
        <v>59</v>
      </c>
      <c r="BQ31" s="9" t="s">
        <v>59</v>
      </c>
      <c r="BR31" s="9" t="s">
        <v>59</v>
      </c>
      <c r="BS31" s="9" t="s">
        <v>59</v>
      </c>
      <c r="BT31" s="9" t="s">
        <v>59</v>
      </c>
      <c r="BU31" s="9" t="s">
        <v>59</v>
      </c>
      <c r="BV31" s="9" t="s">
        <v>59</v>
      </c>
      <c r="BW31" s="9" t="s">
        <v>59</v>
      </c>
      <c r="BX31" s="9" t="s">
        <v>59</v>
      </c>
      <c r="BY31" s="9" t="s">
        <v>59</v>
      </c>
      <c r="BZ31" s="9" t="s">
        <v>59</v>
      </c>
      <c r="CA31" s="9" t="s">
        <v>59</v>
      </c>
      <c r="CB31" s="9" t="s">
        <v>59</v>
      </c>
      <c r="CC31" s="9" t="s">
        <v>59</v>
      </c>
      <c r="CD31" s="9" t="s">
        <v>59</v>
      </c>
      <c r="CE31" s="9" t="s">
        <v>59</v>
      </c>
      <c r="CF31" s="9" t="s">
        <v>59</v>
      </c>
      <c r="CG31" s="9" t="s">
        <v>59</v>
      </c>
      <c r="CH31" s="9" t="s">
        <v>59</v>
      </c>
      <c r="CI31" s="9" t="s">
        <v>59</v>
      </c>
      <c r="CJ31" s="9" t="s">
        <v>59</v>
      </c>
      <c r="CK31" s="9" t="s">
        <v>59</v>
      </c>
      <c r="CL31" s="9" t="s">
        <v>59</v>
      </c>
      <c r="CM31" s="9" t="s">
        <v>59</v>
      </c>
      <c r="CN31" s="9" t="s">
        <v>59</v>
      </c>
      <c r="CO31" s="9" t="s">
        <v>59</v>
      </c>
      <c r="CP31" s="9" t="s">
        <v>59</v>
      </c>
      <c r="CQ31" s="9" t="s">
        <v>59</v>
      </c>
      <c r="CR31" s="9" t="s">
        <v>59</v>
      </c>
      <c r="CS31" s="9" t="s">
        <v>59</v>
      </c>
      <c r="CT31" s="9" t="s">
        <v>59</v>
      </c>
      <c r="CU31" s="9" t="s">
        <v>59</v>
      </c>
      <c r="CV31" s="9" t="s">
        <v>59</v>
      </c>
      <c r="CW31" s="9" t="s">
        <v>59</v>
      </c>
      <c r="CX31" s="9" t="s">
        <v>59</v>
      </c>
      <c r="CY31" s="9" t="s">
        <v>59</v>
      </c>
      <c r="CZ31" s="9" t="s">
        <v>59</v>
      </c>
      <c r="DA31" s="9" t="s">
        <v>59</v>
      </c>
      <c r="DB31" s="9" t="s">
        <v>59</v>
      </c>
      <c r="DC31" s="9" t="s">
        <v>59</v>
      </c>
      <c r="DD31" s="9" t="s">
        <v>59</v>
      </c>
      <c r="DE31" s="9" t="s">
        <v>59</v>
      </c>
      <c r="DF31" s="9" t="s">
        <v>59</v>
      </c>
      <c r="DG31" s="9" t="s">
        <v>59</v>
      </c>
      <c r="DH31" s="9" t="s">
        <v>59</v>
      </c>
      <c r="DI31" s="9" t="s">
        <v>59</v>
      </c>
      <c r="DJ31" s="9" t="s">
        <v>59</v>
      </c>
      <c r="DK31" s="9" t="s">
        <v>59</v>
      </c>
      <c r="DL31" s="9" t="s">
        <v>59</v>
      </c>
      <c r="DM31" s="9" t="s">
        <v>59</v>
      </c>
      <c r="DN31" s="9" t="s">
        <v>59</v>
      </c>
      <c r="DO31" s="9" t="s">
        <v>59</v>
      </c>
      <c r="DP31" s="9" t="s">
        <v>59</v>
      </c>
      <c r="DQ31" s="9" t="s">
        <v>59</v>
      </c>
      <c r="DR31" s="9" t="s">
        <v>59</v>
      </c>
      <c r="DS31" s="9" t="s">
        <v>59</v>
      </c>
      <c r="DT31" s="9" t="s">
        <v>59</v>
      </c>
      <c r="DU31" s="9" t="s">
        <v>59</v>
      </c>
      <c r="DV31" s="9" t="s">
        <v>59</v>
      </c>
      <c r="DW31" s="9" t="s">
        <v>59</v>
      </c>
      <c r="DX31" s="9" t="s">
        <v>59</v>
      </c>
      <c r="DY31" s="9" t="s">
        <v>59</v>
      </c>
      <c r="DZ31" s="9" t="s">
        <v>59</v>
      </c>
      <c r="EA31" s="9" t="s">
        <v>59</v>
      </c>
      <c r="EB31" s="9" t="s">
        <v>59</v>
      </c>
      <c r="EC31" s="9" t="s">
        <v>59</v>
      </c>
      <c r="ED31" s="9" t="s">
        <v>59</v>
      </c>
      <c r="EE31" s="9" t="s">
        <v>59</v>
      </c>
      <c r="EF31" s="9" t="s">
        <v>59</v>
      </c>
      <c r="EG31" s="9" t="s">
        <v>59</v>
      </c>
      <c r="EH31" s="9" t="s">
        <v>59</v>
      </c>
      <c r="EI31" s="9" t="s">
        <v>59</v>
      </c>
      <c r="EJ31" s="9" t="s">
        <v>59</v>
      </c>
      <c r="EK31" s="9" t="s">
        <v>59</v>
      </c>
      <c r="EL31" s="9" t="s">
        <v>59</v>
      </c>
      <c r="EM31" s="9" t="s">
        <v>59</v>
      </c>
      <c r="EN31" s="9" t="s">
        <v>59</v>
      </c>
      <c r="EO31" s="9" t="s">
        <v>59</v>
      </c>
      <c r="EP31" s="9" t="s">
        <v>59</v>
      </c>
      <c r="EQ31" s="9" t="s">
        <v>59</v>
      </c>
      <c r="ER31" s="9" t="s">
        <v>59</v>
      </c>
      <c r="ES31" s="9" t="s">
        <v>59</v>
      </c>
      <c r="ET31" s="9" t="s">
        <v>59</v>
      </c>
      <c r="EU31" s="9" t="s">
        <v>59</v>
      </c>
      <c r="EV31" s="9" t="s">
        <v>59</v>
      </c>
      <c r="EW31" s="9" t="s">
        <v>59</v>
      </c>
      <c r="EX31" s="9" t="s">
        <v>59</v>
      </c>
      <c r="EY31" s="9" t="s">
        <v>59</v>
      </c>
      <c r="EZ31" s="9" t="s">
        <v>59</v>
      </c>
      <c r="FA31" s="9" t="s">
        <v>59</v>
      </c>
      <c r="FB31" s="9" t="s">
        <v>59</v>
      </c>
      <c r="FC31" s="9" t="s">
        <v>59</v>
      </c>
      <c r="FD31" s="9" t="s">
        <v>59</v>
      </c>
      <c r="FE31" s="9" t="s">
        <v>59</v>
      </c>
      <c r="FF31" s="9" t="s">
        <v>59</v>
      </c>
    </row>
    <row r="32" spans="1:162" x14ac:dyDescent="0.2">
      <c r="A32" s="3" t="s">
        <v>45</v>
      </c>
      <c r="B32" s="9" t="s">
        <v>28</v>
      </c>
      <c r="C32" s="9" t="s">
        <v>59</v>
      </c>
      <c r="D32" s="9" t="s">
        <v>28</v>
      </c>
      <c r="E32" s="9" t="s">
        <v>59</v>
      </c>
      <c r="F32" s="9" t="s">
        <v>28</v>
      </c>
      <c r="G32" s="9" t="s">
        <v>28</v>
      </c>
      <c r="H32" s="9" t="s">
        <v>28</v>
      </c>
      <c r="I32" s="9" t="s">
        <v>59</v>
      </c>
      <c r="J32" s="9" t="s">
        <v>28</v>
      </c>
      <c r="K32" s="9" t="s">
        <v>59</v>
      </c>
      <c r="L32" s="9" t="s">
        <v>28</v>
      </c>
      <c r="M32" s="9" t="s">
        <v>28</v>
      </c>
      <c r="N32" s="9" t="s">
        <v>59</v>
      </c>
      <c r="O32" s="9" t="s">
        <v>28</v>
      </c>
      <c r="P32" s="9" t="s">
        <v>28</v>
      </c>
      <c r="Q32" s="9" t="s">
        <v>28</v>
      </c>
      <c r="R32" s="9" t="s">
        <v>28</v>
      </c>
      <c r="S32" s="9" t="s">
        <v>59</v>
      </c>
      <c r="T32" s="9" t="s">
        <v>59</v>
      </c>
      <c r="U32" s="9" t="s">
        <v>59</v>
      </c>
      <c r="V32" s="9" t="s">
        <v>59</v>
      </c>
      <c r="W32" s="9" t="s">
        <v>59</v>
      </c>
      <c r="X32" s="9" t="s">
        <v>59</v>
      </c>
      <c r="Y32" s="9" t="s">
        <v>59</v>
      </c>
      <c r="Z32" s="9" t="s">
        <v>59</v>
      </c>
      <c r="AA32" s="9" t="s">
        <v>59</v>
      </c>
      <c r="AB32" s="9" t="s">
        <v>59</v>
      </c>
      <c r="AC32" s="9" t="s">
        <v>59</v>
      </c>
      <c r="AD32" s="9" t="s">
        <v>59</v>
      </c>
      <c r="AE32" s="9" t="s">
        <v>59</v>
      </c>
      <c r="AF32" s="9" t="s">
        <v>59</v>
      </c>
      <c r="AG32" s="9" t="s">
        <v>59</v>
      </c>
      <c r="AH32" s="9" t="s">
        <v>59</v>
      </c>
      <c r="AI32" s="9" t="s">
        <v>59</v>
      </c>
      <c r="AJ32" s="9" t="s">
        <v>59</v>
      </c>
      <c r="AK32" s="9" t="s">
        <v>59</v>
      </c>
      <c r="AL32" s="9" t="s">
        <v>28</v>
      </c>
      <c r="AM32" s="9" t="s">
        <v>59</v>
      </c>
      <c r="AN32" s="9" t="s">
        <v>59</v>
      </c>
      <c r="AO32" s="9" t="s">
        <v>59</v>
      </c>
      <c r="AP32" s="9" t="s">
        <v>59</v>
      </c>
      <c r="AQ32" s="9" t="s">
        <v>28</v>
      </c>
      <c r="AR32" s="9" t="s">
        <v>59</v>
      </c>
      <c r="AS32" s="9" t="s">
        <v>28</v>
      </c>
      <c r="AT32" s="9" t="s">
        <v>59</v>
      </c>
      <c r="AU32" s="9" t="s">
        <v>28</v>
      </c>
      <c r="AV32" s="9" t="s">
        <v>28</v>
      </c>
      <c r="AW32" s="9" t="s">
        <v>59</v>
      </c>
      <c r="AX32" s="9" t="s">
        <v>59</v>
      </c>
      <c r="AY32" s="9" t="s">
        <v>28</v>
      </c>
      <c r="AZ32" s="9" t="s">
        <v>59</v>
      </c>
      <c r="BA32" s="9" t="s">
        <v>28</v>
      </c>
      <c r="BB32" s="9" t="s">
        <v>28</v>
      </c>
      <c r="BC32" s="9" t="s">
        <v>28</v>
      </c>
      <c r="BD32" s="9" t="s">
        <v>59</v>
      </c>
      <c r="BE32" s="9" t="s">
        <v>28</v>
      </c>
      <c r="BF32" s="9" t="s">
        <v>59</v>
      </c>
      <c r="BG32" s="9" t="s">
        <v>28</v>
      </c>
      <c r="BH32" s="9" t="s">
        <v>59</v>
      </c>
      <c r="BI32" s="9" t="s">
        <v>59</v>
      </c>
      <c r="BJ32" s="9" t="s">
        <v>28</v>
      </c>
      <c r="BK32" s="9" t="s">
        <v>28</v>
      </c>
      <c r="BL32" s="9" t="s">
        <v>28</v>
      </c>
      <c r="BM32" s="9" t="s">
        <v>28</v>
      </c>
      <c r="BN32" s="9" t="s">
        <v>59</v>
      </c>
      <c r="BO32" s="9" t="s">
        <v>59</v>
      </c>
      <c r="BP32" s="9" t="s">
        <v>59</v>
      </c>
      <c r="BQ32" s="9" t="s">
        <v>59</v>
      </c>
      <c r="BR32" s="9" t="s">
        <v>59</v>
      </c>
      <c r="BS32" s="9" t="s">
        <v>59</v>
      </c>
      <c r="BT32" s="9" t="s">
        <v>59</v>
      </c>
      <c r="BU32" s="9" t="s">
        <v>59</v>
      </c>
      <c r="BV32" s="9" t="s">
        <v>59</v>
      </c>
      <c r="BW32" s="9" t="s">
        <v>59</v>
      </c>
      <c r="BX32" s="9" t="s">
        <v>28</v>
      </c>
      <c r="BY32" s="9" t="s">
        <v>59</v>
      </c>
      <c r="BZ32" s="9" t="s">
        <v>59</v>
      </c>
      <c r="CA32" s="9" t="s">
        <v>59</v>
      </c>
      <c r="CB32" s="9" t="s">
        <v>59</v>
      </c>
      <c r="CC32" s="9" t="s">
        <v>59</v>
      </c>
      <c r="CD32" s="9" t="s">
        <v>59</v>
      </c>
      <c r="CE32" s="9" t="s">
        <v>59</v>
      </c>
      <c r="CF32" s="9" t="s">
        <v>59</v>
      </c>
      <c r="CG32" s="9" t="s">
        <v>28</v>
      </c>
      <c r="CH32" s="9" t="s">
        <v>28</v>
      </c>
      <c r="CI32" s="9" t="s">
        <v>28</v>
      </c>
      <c r="CJ32" s="9" t="s">
        <v>28</v>
      </c>
      <c r="CK32" s="9" t="s">
        <v>28</v>
      </c>
      <c r="CL32" s="9" t="s">
        <v>59</v>
      </c>
      <c r="CM32" s="9" t="s">
        <v>59</v>
      </c>
      <c r="CN32" s="9" t="s">
        <v>28</v>
      </c>
      <c r="CO32" s="9" t="s">
        <v>28</v>
      </c>
      <c r="CP32" s="9" t="s">
        <v>59</v>
      </c>
      <c r="CQ32" s="9" t="s">
        <v>28</v>
      </c>
      <c r="CR32" s="9" t="s">
        <v>59</v>
      </c>
      <c r="CS32" s="9" t="s">
        <v>59</v>
      </c>
      <c r="CT32" s="9" t="s">
        <v>59</v>
      </c>
      <c r="CU32" s="9" t="s">
        <v>28</v>
      </c>
      <c r="CV32" s="9" t="s">
        <v>59</v>
      </c>
      <c r="CW32" s="9" t="s">
        <v>28</v>
      </c>
      <c r="CX32" s="9" t="s">
        <v>59</v>
      </c>
      <c r="CY32" s="9" t="s">
        <v>59</v>
      </c>
      <c r="CZ32" s="9" t="s">
        <v>59</v>
      </c>
      <c r="DA32" s="9" t="s">
        <v>28</v>
      </c>
      <c r="DB32" s="9" t="s">
        <v>28</v>
      </c>
      <c r="DC32" s="9" t="s">
        <v>28</v>
      </c>
      <c r="DD32" s="9" t="s">
        <v>59</v>
      </c>
      <c r="DE32" s="9" t="s">
        <v>59</v>
      </c>
      <c r="DF32" s="9" t="s">
        <v>59</v>
      </c>
      <c r="DG32" s="9" t="s">
        <v>28</v>
      </c>
      <c r="DH32" s="9" t="s">
        <v>28</v>
      </c>
      <c r="DI32" s="9" t="s">
        <v>28</v>
      </c>
      <c r="DJ32" s="9" t="s">
        <v>28</v>
      </c>
      <c r="DK32" s="9" t="s">
        <v>28</v>
      </c>
      <c r="DL32" s="9" t="s">
        <v>28</v>
      </c>
      <c r="DM32" s="9" t="s">
        <v>59</v>
      </c>
      <c r="DN32" s="9" t="s">
        <v>28</v>
      </c>
      <c r="DO32" s="9" t="s">
        <v>59</v>
      </c>
      <c r="DP32" s="9" t="s">
        <v>28</v>
      </c>
      <c r="DQ32" s="9" t="s">
        <v>28</v>
      </c>
      <c r="DR32" s="9" t="s">
        <v>28</v>
      </c>
      <c r="DS32" s="9" t="s">
        <v>28</v>
      </c>
      <c r="DT32" s="9" t="s">
        <v>59</v>
      </c>
      <c r="DU32" s="9" t="s">
        <v>59</v>
      </c>
      <c r="DV32" s="9" t="s">
        <v>59</v>
      </c>
      <c r="DW32" s="9" t="s">
        <v>59</v>
      </c>
      <c r="DX32" s="9" t="s">
        <v>59</v>
      </c>
      <c r="DY32" s="9" t="s">
        <v>28</v>
      </c>
      <c r="DZ32" s="9" t="s">
        <v>28</v>
      </c>
      <c r="EA32" s="9" t="s">
        <v>28</v>
      </c>
      <c r="EB32" s="9" t="s">
        <v>59</v>
      </c>
      <c r="EC32" s="9" t="s">
        <v>59</v>
      </c>
      <c r="ED32" s="9" t="s">
        <v>28</v>
      </c>
      <c r="EE32" s="9" t="s">
        <v>28</v>
      </c>
      <c r="EF32" s="9" t="s">
        <v>28</v>
      </c>
      <c r="EG32" s="9" t="s">
        <v>59</v>
      </c>
      <c r="EH32" s="9" t="s">
        <v>59</v>
      </c>
      <c r="EI32" s="9" t="s">
        <v>28</v>
      </c>
      <c r="EJ32" s="9" t="s">
        <v>59</v>
      </c>
      <c r="EK32" s="9" t="s">
        <v>59</v>
      </c>
      <c r="EL32" s="9" t="s">
        <v>59</v>
      </c>
      <c r="EM32" s="9" t="s">
        <v>59</v>
      </c>
      <c r="EN32" s="9" t="s">
        <v>59</v>
      </c>
      <c r="EO32" s="9" t="s">
        <v>59</v>
      </c>
      <c r="EP32" s="9" t="s">
        <v>59</v>
      </c>
      <c r="EQ32" s="9" t="s">
        <v>59</v>
      </c>
      <c r="ER32" s="9" t="s">
        <v>59</v>
      </c>
      <c r="ES32" s="9" t="s">
        <v>59</v>
      </c>
      <c r="ET32" s="9" t="s">
        <v>59</v>
      </c>
      <c r="EU32" s="9" t="s">
        <v>59</v>
      </c>
      <c r="EV32" s="9" t="s">
        <v>28</v>
      </c>
      <c r="EW32" s="9" t="s">
        <v>28</v>
      </c>
      <c r="EX32" s="9" t="s">
        <v>59</v>
      </c>
      <c r="EY32" s="9" t="s">
        <v>28</v>
      </c>
      <c r="EZ32" s="9" t="s">
        <v>28</v>
      </c>
      <c r="FA32" s="9" t="s">
        <v>59</v>
      </c>
      <c r="FB32" s="9" t="s">
        <v>59</v>
      </c>
      <c r="FC32" s="9" t="s">
        <v>59</v>
      </c>
      <c r="FD32" s="9" t="s">
        <v>59</v>
      </c>
      <c r="FE32" s="9" t="s">
        <v>59</v>
      </c>
      <c r="FF32" s="9" t="s">
        <v>59</v>
      </c>
    </row>
    <row r="33" spans="1:162" x14ac:dyDescent="0.2">
      <c r="A33" s="3" t="s">
        <v>46</v>
      </c>
      <c r="B33" s="9" t="s">
        <v>28</v>
      </c>
      <c r="C33" s="9" t="s">
        <v>59</v>
      </c>
      <c r="D33" s="9" t="s">
        <v>28</v>
      </c>
      <c r="E33" s="9" t="s">
        <v>59</v>
      </c>
      <c r="F33" s="9" t="s">
        <v>28</v>
      </c>
      <c r="G33" s="9" t="s">
        <v>28</v>
      </c>
      <c r="H33" s="9" t="s">
        <v>28</v>
      </c>
      <c r="I33" s="9" t="s">
        <v>59</v>
      </c>
      <c r="J33" s="9" t="s">
        <v>28</v>
      </c>
      <c r="K33" s="9" t="s">
        <v>59</v>
      </c>
      <c r="L33" s="9" t="s">
        <v>28</v>
      </c>
      <c r="M33" s="9" t="s">
        <v>28</v>
      </c>
      <c r="N33" s="9" t="s">
        <v>59</v>
      </c>
      <c r="O33" s="9" t="s">
        <v>28</v>
      </c>
      <c r="P33" s="9" t="s">
        <v>28</v>
      </c>
      <c r="Q33" s="9" t="s">
        <v>28</v>
      </c>
      <c r="R33" s="9" t="s">
        <v>28</v>
      </c>
      <c r="S33" s="9" t="s">
        <v>59</v>
      </c>
      <c r="T33" s="9" t="s">
        <v>59</v>
      </c>
      <c r="U33" s="9" t="s">
        <v>59</v>
      </c>
      <c r="V33" s="9" t="s">
        <v>59</v>
      </c>
      <c r="W33" s="9" t="s">
        <v>59</v>
      </c>
      <c r="X33" s="9" t="s">
        <v>59</v>
      </c>
      <c r="Y33" s="9" t="s">
        <v>59</v>
      </c>
      <c r="Z33" s="9" t="s">
        <v>59</v>
      </c>
      <c r="AA33" s="9" t="s">
        <v>59</v>
      </c>
      <c r="AB33" s="9" t="s">
        <v>59</v>
      </c>
      <c r="AC33" s="9" t="s">
        <v>59</v>
      </c>
      <c r="AD33" s="9" t="s">
        <v>59</v>
      </c>
      <c r="AE33" s="9" t="s">
        <v>59</v>
      </c>
      <c r="AF33" s="9" t="s">
        <v>59</v>
      </c>
      <c r="AG33" s="9" t="s">
        <v>59</v>
      </c>
      <c r="AH33" s="9" t="s">
        <v>59</v>
      </c>
      <c r="AI33" s="9" t="s">
        <v>59</v>
      </c>
      <c r="AJ33" s="9" t="s">
        <v>59</v>
      </c>
      <c r="AK33" s="9" t="s">
        <v>59</v>
      </c>
      <c r="AL33" s="9" t="s">
        <v>28</v>
      </c>
      <c r="AM33" s="9" t="s">
        <v>59</v>
      </c>
      <c r="AN33" s="9" t="s">
        <v>59</v>
      </c>
      <c r="AO33" s="9" t="s">
        <v>28</v>
      </c>
      <c r="AP33" s="9" t="s">
        <v>59</v>
      </c>
      <c r="AQ33" s="9" t="s">
        <v>28</v>
      </c>
      <c r="AR33" s="9" t="s">
        <v>59</v>
      </c>
      <c r="AS33" s="9" t="s">
        <v>28</v>
      </c>
      <c r="AT33" s="9" t="s">
        <v>59</v>
      </c>
      <c r="AU33" s="9" t="s">
        <v>28</v>
      </c>
      <c r="AV33" s="9" t="s">
        <v>28</v>
      </c>
      <c r="AW33" s="9" t="s">
        <v>59</v>
      </c>
      <c r="AX33" s="9" t="s">
        <v>59</v>
      </c>
      <c r="AY33" s="9" t="s">
        <v>28</v>
      </c>
      <c r="AZ33" s="9" t="s">
        <v>59</v>
      </c>
      <c r="BA33" s="9" t="s">
        <v>28</v>
      </c>
      <c r="BB33" s="9" t="s">
        <v>28</v>
      </c>
      <c r="BC33" s="9" t="s">
        <v>28</v>
      </c>
      <c r="BD33" s="9" t="s">
        <v>59</v>
      </c>
      <c r="BE33" s="9" t="s">
        <v>28</v>
      </c>
      <c r="BF33" s="9" t="s">
        <v>59</v>
      </c>
      <c r="BG33" s="9" t="s">
        <v>28</v>
      </c>
      <c r="BH33" s="9" t="s">
        <v>59</v>
      </c>
      <c r="BI33" s="9" t="s">
        <v>59</v>
      </c>
      <c r="BJ33" s="9" t="s">
        <v>28</v>
      </c>
      <c r="BK33" s="9" t="s">
        <v>28</v>
      </c>
      <c r="BL33" s="9" t="s">
        <v>28</v>
      </c>
      <c r="BM33" s="9" t="s">
        <v>28</v>
      </c>
      <c r="BN33" s="9" t="s">
        <v>59</v>
      </c>
      <c r="BO33" s="9" t="s">
        <v>59</v>
      </c>
      <c r="BP33" s="9" t="s">
        <v>59</v>
      </c>
      <c r="BQ33" s="9" t="s">
        <v>59</v>
      </c>
      <c r="BR33" s="9" t="s">
        <v>59</v>
      </c>
      <c r="BS33" s="9" t="s">
        <v>59</v>
      </c>
      <c r="BT33" s="9" t="s">
        <v>59</v>
      </c>
      <c r="BU33" s="9" t="s">
        <v>59</v>
      </c>
      <c r="BV33" s="9" t="s">
        <v>59</v>
      </c>
      <c r="BW33" s="9" t="s">
        <v>59</v>
      </c>
      <c r="BX33" s="9" t="s">
        <v>28</v>
      </c>
      <c r="BY33" s="9" t="s">
        <v>59</v>
      </c>
      <c r="BZ33" s="9" t="s">
        <v>59</v>
      </c>
      <c r="CA33" s="9" t="s">
        <v>59</v>
      </c>
      <c r="CB33" s="9" t="s">
        <v>59</v>
      </c>
      <c r="CC33" s="9" t="s">
        <v>59</v>
      </c>
      <c r="CD33" s="9" t="s">
        <v>59</v>
      </c>
      <c r="CE33" s="9" t="s">
        <v>59</v>
      </c>
      <c r="CF33" s="9" t="s">
        <v>59</v>
      </c>
      <c r="CG33" s="9" t="s">
        <v>28</v>
      </c>
      <c r="CH33" s="9" t="s">
        <v>28</v>
      </c>
      <c r="CI33" s="9" t="s">
        <v>59</v>
      </c>
      <c r="CJ33" s="9" t="s">
        <v>59</v>
      </c>
      <c r="CK33" s="9" t="s">
        <v>59</v>
      </c>
      <c r="CL33" s="9" t="s">
        <v>59</v>
      </c>
      <c r="CM33" s="9" t="s">
        <v>59</v>
      </c>
      <c r="CN33" s="9" t="s">
        <v>28</v>
      </c>
      <c r="CO33" s="9" t="s">
        <v>28</v>
      </c>
      <c r="CP33" s="9" t="s">
        <v>59</v>
      </c>
      <c r="CQ33" s="9" t="s">
        <v>28</v>
      </c>
      <c r="CR33" s="9" t="s">
        <v>59</v>
      </c>
      <c r="CS33" s="9" t="s">
        <v>59</v>
      </c>
      <c r="CT33" s="9" t="s">
        <v>59</v>
      </c>
      <c r="CU33" s="9" t="s">
        <v>28</v>
      </c>
      <c r="CV33" s="9" t="s">
        <v>59</v>
      </c>
      <c r="CW33" s="9" t="s">
        <v>59</v>
      </c>
      <c r="CX33" s="9" t="s">
        <v>59</v>
      </c>
      <c r="CY33" s="9" t="s">
        <v>59</v>
      </c>
      <c r="CZ33" s="9" t="s">
        <v>59</v>
      </c>
      <c r="DA33" s="9" t="s">
        <v>28</v>
      </c>
      <c r="DB33" s="9" t="s">
        <v>28</v>
      </c>
      <c r="DC33" s="9" t="s">
        <v>28</v>
      </c>
      <c r="DD33" s="9" t="s">
        <v>59</v>
      </c>
      <c r="DE33" s="9" t="s">
        <v>59</v>
      </c>
      <c r="DF33" s="9" t="s">
        <v>59</v>
      </c>
      <c r="DG33" s="9" t="s">
        <v>28</v>
      </c>
      <c r="DH33" s="9" t="s">
        <v>59</v>
      </c>
      <c r="DI33" s="9" t="s">
        <v>28</v>
      </c>
      <c r="DJ33" s="9" t="s">
        <v>28</v>
      </c>
      <c r="DK33" s="9" t="s">
        <v>28</v>
      </c>
      <c r="DL33" s="9" t="s">
        <v>28</v>
      </c>
      <c r="DM33" s="9" t="s">
        <v>59</v>
      </c>
      <c r="DN33" s="9" t="s">
        <v>28</v>
      </c>
      <c r="DO33" s="9" t="s">
        <v>59</v>
      </c>
      <c r="DP33" s="9" t="s">
        <v>28</v>
      </c>
      <c r="DQ33" s="9" t="s">
        <v>28</v>
      </c>
      <c r="DR33" s="9" t="s">
        <v>28</v>
      </c>
      <c r="DS33" s="9" t="s">
        <v>28</v>
      </c>
      <c r="DT33" s="9" t="s">
        <v>59</v>
      </c>
      <c r="DU33" s="9" t="s">
        <v>59</v>
      </c>
      <c r="DV33" s="9" t="s">
        <v>59</v>
      </c>
      <c r="DW33" s="9" t="s">
        <v>59</v>
      </c>
      <c r="DX33" s="9" t="s">
        <v>59</v>
      </c>
      <c r="DY33" s="9" t="s">
        <v>28</v>
      </c>
      <c r="DZ33" s="9" t="s">
        <v>59</v>
      </c>
      <c r="EA33" s="9" t="s">
        <v>59</v>
      </c>
      <c r="EB33" s="9" t="s">
        <v>28</v>
      </c>
      <c r="EC33" s="9" t="s">
        <v>59</v>
      </c>
      <c r="ED33" s="9" t="s">
        <v>59</v>
      </c>
      <c r="EE33" s="9" t="s">
        <v>28</v>
      </c>
      <c r="EF33" s="9" t="s">
        <v>28</v>
      </c>
      <c r="EG33" s="9" t="s">
        <v>59</v>
      </c>
      <c r="EH33" s="9" t="s">
        <v>28</v>
      </c>
      <c r="EI33" s="9" t="s">
        <v>28</v>
      </c>
      <c r="EJ33" s="9" t="s">
        <v>59</v>
      </c>
      <c r="EK33" s="9" t="s">
        <v>59</v>
      </c>
      <c r="EL33" s="9" t="s">
        <v>59</v>
      </c>
      <c r="EM33" s="9" t="s">
        <v>59</v>
      </c>
      <c r="EN33" s="9" t="s">
        <v>59</v>
      </c>
      <c r="EO33" s="9" t="s">
        <v>59</v>
      </c>
      <c r="EP33" s="9" t="s">
        <v>59</v>
      </c>
      <c r="EQ33" s="9" t="s">
        <v>59</v>
      </c>
      <c r="ER33" s="9" t="s">
        <v>59</v>
      </c>
      <c r="ES33" s="9" t="s">
        <v>59</v>
      </c>
      <c r="ET33" s="9" t="s">
        <v>59</v>
      </c>
      <c r="EU33" s="9" t="s">
        <v>28</v>
      </c>
      <c r="EV33" s="9" t="s">
        <v>28</v>
      </c>
      <c r="EW33" s="9" t="s">
        <v>59</v>
      </c>
      <c r="EX33" s="9" t="s">
        <v>59</v>
      </c>
      <c r="EY33" s="9" t="s">
        <v>59</v>
      </c>
      <c r="EZ33" s="9" t="s">
        <v>28</v>
      </c>
      <c r="FA33" s="9" t="s">
        <v>59</v>
      </c>
      <c r="FB33" s="9" t="s">
        <v>59</v>
      </c>
      <c r="FC33" s="9" t="s">
        <v>59</v>
      </c>
      <c r="FD33" s="9" t="s">
        <v>59</v>
      </c>
      <c r="FE33" s="9" t="s">
        <v>59</v>
      </c>
      <c r="FF33" s="9" t="s">
        <v>59</v>
      </c>
    </row>
    <row r="34" spans="1:162" x14ac:dyDescent="0.2">
      <c r="A34" s="3" t="s">
        <v>47</v>
      </c>
      <c r="B34" s="9" t="s">
        <v>28</v>
      </c>
      <c r="C34" s="9" t="s">
        <v>59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28</v>
      </c>
      <c r="I34" s="9" t="s">
        <v>28</v>
      </c>
      <c r="J34" s="9" t="s">
        <v>28</v>
      </c>
      <c r="K34" s="9" t="s">
        <v>59</v>
      </c>
      <c r="L34" s="9" t="s">
        <v>28</v>
      </c>
      <c r="M34" s="9" t="s">
        <v>28</v>
      </c>
      <c r="N34" s="9" t="s">
        <v>28</v>
      </c>
      <c r="O34" s="9" t="s">
        <v>28</v>
      </c>
      <c r="P34" s="9" t="s">
        <v>28</v>
      </c>
      <c r="Q34" s="9" t="s">
        <v>28</v>
      </c>
      <c r="R34" s="9" t="s">
        <v>28</v>
      </c>
      <c r="S34" s="9" t="s">
        <v>59</v>
      </c>
      <c r="T34" s="9" t="s">
        <v>59</v>
      </c>
      <c r="U34" s="9" t="s">
        <v>59</v>
      </c>
      <c r="V34" s="9" t="s">
        <v>59</v>
      </c>
      <c r="W34" s="9" t="s">
        <v>59</v>
      </c>
      <c r="X34" s="9" t="s">
        <v>59</v>
      </c>
      <c r="Y34" s="9" t="s">
        <v>59</v>
      </c>
      <c r="Z34" s="9" t="s">
        <v>59</v>
      </c>
      <c r="AA34" s="9" t="s">
        <v>59</v>
      </c>
      <c r="AB34" s="9" t="s">
        <v>59</v>
      </c>
      <c r="AC34" s="9" t="s">
        <v>59</v>
      </c>
      <c r="AD34" s="9" t="s">
        <v>59</v>
      </c>
      <c r="AE34" s="9" t="s">
        <v>59</v>
      </c>
      <c r="AF34" s="9" t="s">
        <v>59</v>
      </c>
      <c r="AG34" s="9" t="s">
        <v>59</v>
      </c>
      <c r="AH34" s="9" t="s">
        <v>59</v>
      </c>
      <c r="AI34" s="9" t="s">
        <v>59</v>
      </c>
      <c r="AJ34" s="9" t="s">
        <v>59</v>
      </c>
      <c r="AK34" s="9" t="s">
        <v>59</v>
      </c>
      <c r="AL34" s="9" t="s">
        <v>28</v>
      </c>
      <c r="AM34" s="9" t="s">
        <v>59</v>
      </c>
      <c r="AN34" s="9" t="s">
        <v>28</v>
      </c>
      <c r="AO34" s="9" t="s">
        <v>28</v>
      </c>
      <c r="AP34" s="9" t="s">
        <v>59</v>
      </c>
      <c r="AQ34" s="9" t="s">
        <v>28</v>
      </c>
      <c r="AR34" s="9" t="s">
        <v>28</v>
      </c>
      <c r="AS34" s="9" t="s">
        <v>28</v>
      </c>
      <c r="AT34" s="9" t="s">
        <v>59</v>
      </c>
      <c r="AU34" s="9" t="s">
        <v>28</v>
      </c>
      <c r="AV34" s="9" t="s">
        <v>28</v>
      </c>
      <c r="AW34" s="9" t="s">
        <v>28</v>
      </c>
      <c r="AX34" s="9" t="s">
        <v>59</v>
      </c>
      <c r="AY34" s="9" t="s">
        <v>28</v>
      </c>
      <c r="AZ34" s="9" t="s">
        <v>59</v>
      </c>
      <c r="BA34" s="9" t="s">
        <v>28</v>
      </c>
      <c r="BB34" s="9" t="s">
        <v>28</v>
      </c>
      <c r="BC34" s="9" t="s">
        <v>28</v>
      </c>
      <c r="BD34" s="9" t="s">
        <v>59</v>
      </c>
      <c r="BE34" s="9" t="s">
        <v>28</v>
      </c>
      <c r="BF34" s="9" t="s">
        <v>59</v>
      </c>
      <c r="BG34" s="9" t="s">
        <v>28</v>
      </c>
      <c r="BH34" s="9" t="s">
        <v>28</v>
      </c>
      <c r="BI34" s="9" t="s">
        <v>59</v>
      </c>
      <c r="BJ34" s="9" t="s">
        <v>28</v>
      </c>
      <c r="BK34" s="9" t="s">
        <v>28</v>
      </c>
      <c r="BL34" s="9" t="s">
        <v>28</v>
      </c>
      <c r="BM34" s="9" t="s">
        <v>28</v>
      </c>
      <c r="BN34" s="9" t="s">
        <v>59</v>
      </c>
      <c r="BO34" s="9" t="s">
        <v>59</v>
      </c>
      <c r="BP34" s="9" t="s">
        <v>59</v>
      </c>
      <c r="BQ34" s="9" t="s">
        <v>59</v>
      </c>
      <c r="BR34" s="9" t="s">
        <v>59</v>
      </c>
      <c r="BS34" s="9" t="s">
        <v>59</v>
      </c>
      <c r="BT34" s="9" t="s">
        <v>59</v>
      </c>
      <c r="BU34" s="9" t="s">
        <v>59</v>
      </c>
      <c r="BV34" s="9" t="s">
        <v>59</v>
      </c>
      <c r="BW34" s="9" t="s">
        <v>59</v>
      </c>
      <c r="BX34" s="9" t="s">
        <v>28</v>
      </c>
      <c r="BY34" s="9" t="s">
        <v>59</v>
      </c>
      <c r="BZ34" s="9" t="s">
        <v>59</v>
      </c>
      <c r="CA34" s="9" t="s">
        <v>59</v>
      </c>
      <c r="CB34" s="9" t="s">
        <v>59</v>
      </c>
      <c r="CC34" s="9" t="s">
        <v>59</v>
      </c>
      <c r="CD34" s="9" t="s">
        <v>59</v>
      </c>
      <c r="CE34" s="9" t="s">
        <v>59</v>
      </c>
      <c r="CF34" s="9" t="s">
        <v>59</v>
      </c>
      <c r="CG34" s="9" t="s">
        <v>28</v>
      </c>
      <c r="CH34" s="9" t="s">
        <v>28</v>
      </c>
      <c r="CI34" s="9" t="s">
        <v>28</v>
      </c>
      <c r="CJ34" s="9" t="s">
        <v>28</v>
      </c>
      <c r="CK34" s="9" t="s">
        <v>28</v>
      </c>
      <c r="CL34" s="9" t="s">
        <v>59</v>
      </c>
      <c r="CM34" s="9" t="s">
        <v>59</v>
      </c>
      <c r="CN34" s="9" t="s">
        <v>28</v>
      </c>
      <c r="CO34" s="9" t="s">
        <v>28</v>
      </c>
      <c r="CP34" s="9" t="s">
        <v>59</v>
      </c>
      <c r="CQ34" s="9" t="s">
        <v>28</v>
      </c>
      <c r="CR34" s="9" t="s">
        <v>28</v>
      </c>
      <c r="CS34" s="9" t="s">
        <v>59</v>
      </c>
      <c r="CT34" s="9" t="s">
        <v>28</v>
      </c>
      <c r="CU34" s="9" t="s">
        <v>28</v>
      </c>
      <c r="CV34" s="9" t="s">
        <v>59</v>
      </c>
      <c r="CW34" s="9" t="s">
        <v>28</v>
      </c>
      <c r="CX34" s="9" t="s">
        <v>28</v>
      </c>
      <c r="CY34" s="9" t="s">
        <v>59</v>
      </c>
      <c r="CZ34" s="9" t="s">
        <v>59</v>
      </c>
      <c r="DA34" s="9" t="s">
        <v>28</v>
      </c>
      <c r="DB34" s="9" t="s">
        <v>28</v>
      </c>
      <c r="DC34" s="9" t="s">
        <v>28</v>
      </c>
      <c r="DD34" s="9" t="s">
        <v>59</v>
      </c>
      <c r="DE34" s="9" t="s">
        <v>59</v>
      </c>
      <c r="DF34" s="9" t="s">
        <v>28</v>
      </c>
      <c r="DG34" s="9" t="s">
        <v>28</v>
      </c>
      <c r="DH34" s="9" t="s">
        <v>28</v>
      </c>
      <c r="DI34" s="9" t="s">
        <v>28</v>
      </c>
      <c r="DJ34" s="9" t="s">
        <v>28</v>
      </c>
      <c r="DK34" s="9" t="s">
        <v>28</v>
      </c>
      <c r="DL34" s="9" t="s">
        <v>28</v>
      </c>
      <c r="DM34" s="9" t="s">
        <v>59</v>
      </c>
      <c r="DN34" s="9" t="s">
        <v>28</v>
      </c>
      <c r="DO34" s="9" t="s">
        <v>59</v>
      </c>
      <c r="DP34" s="9" t="s">
        <v>28</v>
      </c>
      <c r="DQ34" s="9" t="s">
        <v>28</v>
      </c>
      <c r="DR34" s="9" t="s">
        <v>28</v>
      </c>
      <c r="DS34" s="9" t="s">
        <v>28</v>
      </c>
      <c r="DT34" s="9" t="s">
        <v>28</v>
      </c>
      <c r="DU34" s="9" t="s">
        <v>59</v>
      </c>
      <c r="DV34" s="9" t="s">
        <v>28</v>
      </c>
      <c r="DW34" s="9" t="s">
        <v>28</v>
      </c>
      <c r="DX34" s="9" t="s">
        <v>28</v>
      </c>
      <c r="DY34" s="9" t="s">
        <v>28</v>
      </c>
      <c r="DZ34" s="9" t="s">
        <v>28</v>
      </c>
      <c r="EA34" s="9" t="s">
        <v>28</v>
      </c>
      <c r="EB34" s="9" t="s">
        <v>59</v>
      </c>
      <c r="EC34" s="9" t="s">
        <v>28</v>
      </c>
      <c r="ED34" s="9" t="s">
        <v>28</v>
      </c>
      <c r="EE34" s="9" t="s">
        <v>28</v>
      </c>
      <c r="EF34" s="9" t="s">
        <v>28</v>
      </c>
      <c r="EG34" s="9" t="s">
        <v>59</v>
      </c>
      <c r="EH34" s="9" t="s">
        <v>28</v>
      </c>
      <c r="EI34" s="9" t="s">
        <v>28</v>
      </c>
      <c r="EJ34" s="9" t="s">
        <v>28</v>
      </c>
      <c r="EK34" s="9" t="s">
        <v>59</v>
      </c>
      <c r="EL34" s="9" t="s">
        <v>59</v>
      </c>
      <c r="EM34" s="9" t="s">
        <v>59</v>
      </c>
      <c r="EN34" s="9" t="s">
        <v>59</v>
      </c>
      <c r="EO34" s="9" t="s">
        <v>59</v>
      </c>
      <c r="EP34" s="9" t="s">
        <v>59</v>
      </c>
      <c r="EQ34" s="9" t="s">
        <v>59</v>
      </c>
      <c r="ER34" s="9" t="s">
        <v>59</v>
      </c>
      <c r="ES34" s="9" t="s">
        <v>59</v>
      </c>
      <c r="ET34" s="9" t="s">
        <v>59</v>
      </c>
      <c r="EU34" s="9" t="s">
        <v>28</v>
      </c>
      <c r="EV34" s="9" t="s">
        <v>28</v>
      </c>
      <c r="EW34" s="9" t="s">
        <v>28</v>
      </c>
      <c r="EX34" s="9" t="s">
        <v>59</v>
      </c>
      <c r="EY34" s="9" t="s">
        <v>28</v>
      </c>
      <c r="EZ34" s="9" t="s">
        <v>28</v>
      </c>
      <c r="FA34" s="9" t="s">
        <v>59</v>
      </c>
      <c r="FB34" s="9" t="s">
        <v>28</v>
      </c>
      <c r="FC34" s="9" t="s">
        <v>59</v>
      </c>
      <c r="FD34" s="9" t="s">
        <v>59</v>
      </c>
      <c r="FE34" s="9" t="s">
        <v>59</v>
      </c>
      <c r="FF34" s="9" t="s">
        <v>59</v>
      </c>
    </row>
    <row r="37" spans="1:162" x14ac:dyDescent="0.2">
      <c r="A37" s="5" t="s">
        <v>126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BO37" s="10"/>
      <c r="BP37" s="10"/>
      <c r="BQ37" s="10"/>
      <c r="BR37" s="10"/>
      <c r="BS37" s="10"/>
      <c r="BT37" s="10"/>
      <c r="BU37" s="10"/>
      <c r="BV37" s="10"/>
      <c r="BW37" s="10"/>
    </row>
  </sheetData>
  <sheetProtection formatCells="0" formatColumns="0" formatRows="0" insertColumns="0" insertRows="0" insertHyperlinks="0" deleteColumns="0" deleteRows="0"/>
  <mergeCells count="1">
    <mergeCell ref="A2:BA2"/>
  </mergeCells>
  <hyperlinks>
    <hyperlink ref="BO5" r:id="rId1" xr:uid="{00000000-0004-0000-0300-000000000000}"/>
    <hyperlink ref="BQ5" r:id="rId2" xr:uid="{00000000-0004-0000-0300-000001000000}"/>
    <hyperlink ref="BR5" r:id="rId3" xr:uid="{00000000-0004-0000-0300-000002000000}"/>
    <hyperlink ref="BS5" r:id="rId4" xr:uid="{00000000-0004-0000-0300-000003000000}"/>
    <hyperlink ref="BP5" r:id="rId5" xr:uid="{00000000-0004-0000-0300-000004000000}"/>
    <hyperlink ref="BT5" r:id="rId6" xr:uid="{00000000-0004-0000-0300-000005000000}"/>
    <hyperlink ref="BU5" r:id="rId7" xr:uid="{00000000-0004-0000-0300-000006000000}"/>
    <hyperlink ref="BV5" r:id="rId8" xr:uid="{00000000-0004-0000-0300-000007000000}"/>
    <hyperlink ref="BW5" r:id="rId9" xr:uid="{00000000-0004-0000-0300-000008000000}"/>
    <hyperlink ref="BZ5" r:id="rId10" xr:uid="{00000000-0004-0000-0300-000009000000}"/>
    <hyperlink ref="CA5" r:id="rId11" xr:uid="{00000000-0004-0000-0300-00000A000000}"/>
    <hyperlink ref="CB5" r:id="rId12" xr:uid="{00000000-0004-0000-0300-00000B000000}"/>
    <hyperlink ref="CC5" r:id="rId13" xr:uid="{00000000-0004-0000-0300-00000C000000}"/>
    <hyperlink ref="CD5" r:id="rId14" xr:uid="{00000000-0004-0000-0300-00000D000000}"/>
    <hyperlink ref="CE5" r:id="rId15" xr:uid="{00000000-0004-0000-0300-00000E000000}"/>
    <hyperlink ref="CF5" r:id="rId16" xr:uid="{00000000-0004-0000-0300-00000F000000}"/>
    <hyperlink ref="A37" r:id="rId17" display="© Commonwealth of Australia 2011" xr:uid="{00000000-0004-0000-0300-000010000000}"/>
    <hyperlink ref="BE5" r:id="rId18" xr:uid="{00000000-0004-0000-0300-000011000000}"/>
    <hyperlink ref="EU5" r:id="rId19" xr:uid="{00000000-0004-0000-0300-000012000000}"/>
    <hyperlink ref="R5" r:id="rId20" display="Migration Australia 2016-17- State and Territoty Composition of Country of Birth " xr:uid="{00000000-0004-0000-0300-000013000000}"/>
    <hyperlink ref="Q5" r:id="rId21" xr:uid="{00000000-0004-0000-0300-000014000000}"/>
    <hyperlink ref="P5" r:id="rId22" xr:uid="{00000000-0004-0000-0300-000015000000}"/>
    <hyperlink ref="M5" r:id="rId23" xr:uid="{00000000-0004-0000-0300-000016000000}"/>
    <hyperlink ref="T5" r:id="rId24" xr:uid="{00000000-0004-0000-0300-000017000000}"/>
    <hyperlink ref="U5" r:id="rId25" xr:uid="{00000000-0004-0000-0300-000018000000}"/>
    <hyperlink ref="V5" r:id="rId26" xr:uid="{00000000-0004-0000-0300-000019000000}"/>
    <hyperlink ref="W5" r:id="rId27" xr:uid="{00000000-0004-0000-0300-00001A000000}"/>
    <hyperlink ref="X5" r:id="rId28" xr:uid="{00000000-0004-0000-0300-00001B000000}"/>
    <hyperlink ref="Y5" r:id="rId29" xr:uid="{00000000-0004-0000-0300-00001C000000}"/>
    <hyperlink ref="Z5" r:id="rId30" xr:uid="{00000000-0004-0000-0300-00001D000000}"/>
    <hyperlink ref="AA5" r:id="rId31" xr:uid="{00000000-0004-0000-0300-00001E000000}"/>
    <hyperlink ref="AB5" r:id="rId32" xr:uid="{00000000-0004-0000-0300-00001F000000}"/>
    <hyperlink ref="AO5" r:id="rId33" xr:uid="{00000000-0004-0000-0300-000020000000}"/>
    <hyperlink ref="AN5" r:id="rId34" xr:uid="{00000000-0004-0000-0300-000021000000}"/>
    <hyperlink ref="BL5" r:id="rId35" xr:uid="{00000000-0004-0000-0300-000022000000}"/>
    <hyperlink ref="N5" r:id="rId36" xr:uid="{00000000-0004-0000-0300-000023000000}"/>
    <hyperlink ref="I5" r:id="rId37" xr:uid="{00000000-0004-0000-0300-000024000000}"/>
    <hyperlink ref="O5" r:id="rId38" xr:uid="{00000000-0004-0000-0300-000025000000}"/>
    <hyperlink ref="H5" r:id="rId39" xr:uid="{00000000-0004-0000-0300-000026000000}"/>
    <hyperlink ref="J5" r:id="rId40" xr:uid="{00000000-0004-0000-0300-000027000000}"/>
    <hyperlink ref="E5" r:id="rId41" xr:uid="{00000000-0004-0000-0300-000028000000}"/>
    <hyperlink ref="AC5" r:id="rId42" display="Insights from the Australian Census and Temporary Entrants Integrated Dataset 2016 Datacube - Australia" xr:uid="{00000000-0004-0000-0300-000029000000}"/>
    <hyperlink ref="AD5" r:id="rId43" display="Insights from the Australian Census and Temporary Entrants Integrated Dataset 2016 Datacube - Australian Capital Territory" xr:uid="{00000000-0004-0000-0300-00002A000000}"/>
    <hyperlink ref="AE5" r:id="rId44" display="Insights from the Australian Census and Temporary Entrants Integrated Dataset 2016 Datacube - New South Wales" xr:uid="{00000000-0004-0000-0300-00002B000000}"/>
    <hyperlink ref="AF5" r:id="rId45" display="Insights from the Australian Census and Temporary Entrants Integrated Dataset 2016 Datacube - Northern Territory" xr:uid="{00000000-0004-0000-0300-00002C000000}"/>
    <hyperlink ref="AG5" r:id="rId46" display="Insights from the Australian Census and Temporary Entrants Integrated Dataset 2016 Datacube - Queensland " xr:uid="{00000000-0004-0000-0300-00002D000000}"/>
    <hyperlink ref="AH5" r:id="rId47" display="Insights from the Australian Census and Temporary Entrants Integrated Dataset 2016 Datacube - South Australia" xr:uid="{00000000-0004-0000-0300-00002E000000}"/>
    <hyperlink ref="AI5" r:id="rId48" display="Insights from the Australian Census and Temporary Entrants Integrated Dataset 2016 Datacube - Tasmania " xr:uid="{00000000-0004-0000-0300-00002F000000}"/>
    <hyperlink ref="AJ5" r:id="rId49" display="Insights from the Australian Census and Temporary Entrants Integrated Dataset 2016 Datacube - Victoria " xr:uid="{00000000-0004-0000-0300-000030000000}"/>
    <hyperlink ref="AK5" r:id="rId50" xr:uid="{00000000-0004-0000-0300-000031000000}"/>
    <hyperlink ref="F5" r:id="rId51" display="Marriages and Divorces 2018" xr:uid="{4A042F70-A21A-4BE3-AAEC-F9D0BD3C26A8}"/>
    <hyperlink ref="D5" r:id="rId52" xr:uid="{23196F47-D8B5-49C8-8C9E-1FF4316731F3}"/>
  </hyperlinks>
  <pageMargins left="0.78740157480314965" right="0.78740157480314965" top="1.0236220472440944" bottom="1.0236220472440944" header="0.78740157480314965" footer="0.78740157480314965"/>
  <pageSetup paperSize="9" scale="52" fitToWidth="0" pageOrder="overThenDown" orientation="landscape" horizontalDpi="300" verticalDpi="300" r:id="rId53"/>
  <headerFooter alignWithMargins="0">
    <oddHeader>&amp;C&amp;A</oddHeader>
    <oddFooter>&amp;CPage &amp;P</oddFooter>
  </headerFooter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J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J1"/>
    </sheetView>
  </sheetViews>
  <sheetFormatPr defaultColWidth="11.5703125" defaultRowHeight="12.75" x14ac:dyDescent="0.2"/>
  <cols>
    <col min="1" max="1" width="38.85546875" customWidth="1"/>
    <col min="2" max="9" width="11.5703125" style="8"/>
  </cols>
  <sheetData>
    <row r="1" spans="1:10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</row>
    <row r="2" spans="1:10" ht="22.7" customHeight="1" x14ac:dyDescent="0.25">
      <c r="A2" s="44" t="s">
        <v>124</v>
      </c>
      <c r="B2" s="44"/>
      <c r="C2" s="44"/>
    </row>
    <row r="3" spans="1:10" x14ac:dyDescent="0.2">
      <c r="A3" s="47" t="s">
        <v>139</v>
      </c>
      <c r="B3" s="47"/>
      <c r="C3" s="47"/>
      <c r="D3" s="47"/>
      <c r="E3" s="47"/>
      <c r="F3" s="47"/>
      <c r="G3" s="47"/>
      <c r="H3" s="47"/>
    </row>
    <row r="4" spans="1:10" ht="24.2" customHeight="1" x14ac:dyDescent="0.2">
      <c r="A4" s="4" t="s">
        <v>49</v>
      </c>
      <c r="J4" s="8"/>
    </row>
    <row r="5" spans="1:10" ht="44.25" customHeight="1" x14ac:dyDescent="0.2">
      <c r="A5" s="6"/>
      <c r="B5" s="11" t="str">
        <f>HYPERLINK("http://www.abs.gov.au/ausstats/subscriber.nsf/LookupAttach/3415.0Data+Cubes-26.07.1290/$File/34150DS0067_2010-11_Crime_Victimisation_migrants.xls","Crime Victimisation 2010-11")</f>
        <v>Crime Victimisation 2010-11</v>
      </c>
      <c r="C5" s="11" t="str">
        <f>HYPERLINK("http://www.abs.gov.au/ausstats/subscriber.nsf/LookupAttach/3415.0Data+Cubes-29.11.1190/$File/34150DS0057_2009-10_Crime_Victimisation_migrants.xls","Crime Victimisation 2009-10")</f>
        <v>Crime Victimisation 2009-10</v>
      </c>
      <c r="D5" s="11" t="str">
        <f>HYPERLINK("http://www.abs.gov.au/ausstats/subscriber.nsf/LookupAttach/3415.0Data+Cubes-29.11.11100/$File/34150DS0064_2008-09_Crime_Victimisation_migrants.xls","Crime Victimisation 2008-09")</f>
        <v>Crime Victimisation 2008-09</v>
      </c>
      <c r="E5" s="11" t="str">
        <f>HYPERLINK("http://www.abs.gov.au/ausstats/subscriber.nsf/LookupAttach/3415.0Data+Cubes-29.06.1117/$File/34150DS0003_2005_CSS_Migrants.xls","Crime and Safety 2005")</f>
        <v>Crime and Safety 2005</v>
      </c>
      <c r="F5" s="11" t="str">
        <f>HYPERLINK("http://www.abs.gov.au/ausstats/subscriber.nsf/LookupAttach/3415.0Data+Cubes-19.08.15185/$File/41590do012.xls","General Social Survey 2014 Table 12")</f>
        <v>General Social Survey 2014 Table 12</v>
      </c>
      <c r="G5" s="11" t="str">
        <f>HYPERLINK("http://www.abs.gov.au/ausstats/subscriber.nsf/LookupAttach/3415.0Data+Cubes-29.11.11190/$File/34150DS0062_2010_GSS_migrants.xls","General Social Survey 2010")</f>
        <v>General Social Survey 2010</v>
      </c>
      <c r="H5" s="11" t="str">
        <f>HYPERLINK("http://www.abs.gov.au/ausstats/subscriber.nsf/LookupAttach/3415.0Data+Cubes-29.06.1132/$File/34150DS0007_2006_GSS_Migrants.xls","General Social Survey 2006")</f>
        <v>General Social Survey 2006</v>
      </c>
      <c r="I5" s="11" t="str">
        <f>HYPERLINK("http://www.abs.gov.au/ausstats/subscriber.nsf/LookupAttach/3415.0Data+Cubes-29.06.1133/$File/34150DS0008_2002_GSS_Migrants.xls","General Social Survey 2002")</f>
        <v>General Social Survey 2002</v>
      </c>
      <c r="J5" s="11" t="str">
        <f>HYPERLINK("http://www.abs.gov.au/ausstats/subscriber.nsf/LookupAttach/3415.0Data+Cubes-29.06.1148/$File/34150DS0015_2005_PSS_Migrants.xls","Personal Safety 2005")</f>
        <v>Personal Safety 2005</v>
      </c>
    </row>
    <row r="6" spans="1:10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</row>
    <row r="7" spans="1:10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</row>
    <row r="8" spans="1:10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</row>
    <row r="9" spans="1:10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</row>
    <row r="10" spans="1:10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</row>
    <row r="11" spans="1:10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</row>
    <row r="12" spans="1:10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</row>
    <row r="13" spans="1:10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</row>
    <row r="14" spans="1:10" x14ac:dyDescent="0.2">
      <c r="A14" s="3" t="s">
        <v>76</v>
      </c>
      <c r="B14" s="9" t="s">
        <v>28</v>
      </c>
      <c r="C14" s="9" t="s">
        <v>28</v>
      </c>
      <c r="D14" s="9" t="s">
        <v>28</v>
      </c>
      <c r="E14" s="9" t="s">
        <v>28</v>
      </c>
      <c r="F14" s="9" t="s">
        <v>59</v>
      </c>
      <c r="G14" s="9" t="s">
        <v>59</v>
      </c>
      <c r="H14" s="9" t="s">
        <v>59</v>
      </c>
      <c r="I14" s="9" t="s">
        <v>28</v>
      </c>
      <c r="J14" s="9" t="s">
        <v>28</v>
      </c>
    </row>
    <row r="15" spans="1:10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</row>
    <row r="16" spans="1:10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</row>
    <row r="17" spans="1:10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59</v>
      </c>
      <c r="G17" s="9" t="s">
        <v>28</v>
      </c>
      <c r="H17" s="9" t="s">
        <v>28</v>
      </c>
      <c r="I17" s="9" t="s">
        <v>28</v>
      </c>
      <c r="J17" s="9" t="s">
        <v>28</v>
      </c>
    </row>
    <row r="18" spans="1:10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</row>
    <row r="19" spans="1:10" x14ac:dyDescent="0.2">
      <c r="A19" s="3" t="s">
        <v>36</v>
      </c>
      <c r="B19" s="9" t="s">
        <v>28</v>
      </c>
      <c r="C19" s="9" t="s">
        <v>28</v>
      </c>
      <c r="D19" s="9" t="s">
        <v>28</v>
      </c>
      <c r="E19" s="9" t="s">
        <v>28</v>
      </c>
      <c r="F19" s="9" t="s">
        <v>59</v>
      </c>
      <c r="G19" s="9" t="s">
        <v>59</v>
      </c>
      <c r="H19" s="9" t="s">
        <v>59</v>
      </c>
      <c r="I19" s="9" t="s">
        <v>59</v>
      </c>
      <c r="J19" s="9" t="s">
        <v>59</v>
      </c>
    </row>
    <row r="20" spans="1:10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</row>
    <row r="21" spans="1:10" x14ac:dyDescent="0.2">
      <c r="A21" s="3" t="s">
        <v>38</v>
      </c>
      <c r="B21" s="9" t="s">
        <v>28</v>
      </c>
      <c r="C21" s="9" t="s">
        <v>28</v>
      </c>
      <c r="D21" s="9" t="s">
        <v>28</v>
      </c>
      <c r="E21" s="9" t="s">
        <v>28</v>
      </c>
      <c r="F21" s="9" t="s">
        <v>59</v>
      </c>
      <c r="G21" s="9" t="s">
        <v>59</v>
      </c>
      <c r="H21" s="9" t="s">
        <v>59</v>
      </c>
      <c r="I21" s="9" t="s">
        <v>59</v>
      </c>
      <c r="J21" s="9" t="s">
        <v>28</v>
      </c>
    </row>
    <row r="22" spans="1:10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</row>
    <row r="23" spans="1:10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</row>
    <row r="24" spans="1:10" x14ac:dyDescent="0.2">
      <c r="A24" s="3" t="s">
        <v>40</v>
      </c>
      <c r="B24" s="9" t="s">
        <v>28</v>
      </c>
      <c r="C24" s="9" t="s">
        <v>28</v>
      </c>
      <c r="D24" s="9" t="s">
        <v>28</v>
      </c>
      <c r="E24" s="9" t="s">
        <v>28</v>
      </c>
      <c r="F24" s="9" t="s">
        <v>59</v>
      </c>
      <c r="G24" s="9" t="s">
        <v>59</v>
      </c>
      <c r="H24" s="9" t="s">
        <v>59</v>
      </c>
      <c r="I24" s="9" t="s">
        <v>28</v>
      </c>
      <c r="J24" s="9" t="s">
        <v>28</v>
      </c>
    </row>
    <row r="25" spans="1:10" x14ac:dyDescent="0.2">
      <c r="A25" s="3" t="s">
        <v>77</v>
      </c>
      <c r="B25" s="9" t="s">
        <v>28</v>
      </c>
      <c r="C25" s="9" t="s">
        <v>28</v>
      </c>
      <c r="D25" s="9" t="s">
        <v>28</v>
      </c>
      <c r="E25" s="9" t="s">
        <v>28</v>
      </c>
      <c r="F25" s="9" t="s">
        <v>59</v>
      </c>
      <c r="G25" s="9" t="s">
        <v>28</v>
      </c>
      <c r="H25" s="9" t="s">
        <v>28</v>
      </c>
      <c r="I25" s="9" t="s">
        <v>28</v>
      </c>
      <c r="J25" s="9" t="s">
        <v>28</v>
      </c>
    </row>
    <row r="26" spans="1:10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</row>
    <row r="27" spans="1:10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</row>
    <row r="28" spans="1:10" x14ac:dyDescent="0.2">
      <c r="A28" s="3" t="s">
        <v>43</v>
      </c>
      <c r="B28" s="9" t="s">
        <v>28</v>
      </c>
      <c r="C28" s="9" t="s">
        <v>28</v>
      </c>
      <c r="D28" s="9" t="s">
        <v>28</v>
      </c>
      <c r="E28" s="9" t="s">
        <v>28</v>
      </c>
      <c r="F28" s="9" t="s">
        <v>59</v>
      </c>
      <c r="G28" s="9" t="s">
        <v>59</v>
      </c>
      <c r="H28" s="9" t="s">
        <v>59</v>
      </c>
      <c r="I28" s="9" t="s">
        <v>28</v>
      </c>
      <c r="J28" s="9" t="s">
        <v>28</v>
      </c>
    </row>
    <row r="29" spans="1:10" x14ac:dyDescent="0.2">
      <c r="A29" s="3" t="s">
        <v>65</v>
      </c>
      <c r="B29" s="9" t="s">
        <v>28</v>
      </c>
      <c r="C29" s="9" t="s">
        <v>28</v>
      </c>
      <c r="D29" s="9" t="s">
        <v>28</v>
      </c>
      <c r="E29" s="9" t="s">
        <v>28</v>
      </c>
      <c r="F29" s="9" t="s">
        <v>59</v>
      </c>
      <c r="G29" s="9" t="s">
        <v>28</v>
      </c>
      <c r="H29" s="9" t="s">
        <v>28</v>
      </c>
      <c r="I29" s="9" t="s">
        <v>28</v>
      </c>
      <c r="J29" s="9" t="s">
        <v>28</v>
      </c>
    </row>
    <row r="30" spans="1:10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</row>
    <row r="31" spans="1:10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</row>
    <row r="32" spans="1:10" x14ac:dyDescent="0.2">
      <c r="A32" s="3" t="s">
        <v>45</v>
      </c>
      <c r="B32" s="9" t="s">
        <v>28</v>
      </c>
      <c r="C32" s="9" t="s">
        <v>28</v>
      </c>
      <c r="D32" s="9" t="s">
        <v>28</v>
      </c>
      <c r="E32" s="9" t="s">
        <v>28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28</v>
      </c>
    </row>
    <row r="33" spans="1:10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</row>
    <row r="34" spans="1:10" x14ac:dyDescent="0.2">
      <c r="A34" s="3" t="s">
        <v>47</v>
      </c>
      <c r="B34" s="9" t="s">
        <v>28</v>
      </c>
      <c r="C34" s="9" t="s">
        <v>28</v>
      </c>
      <c r="D34" s="9" t="s">
        <v>28</v>
      </c>
      <c r="E34" s="9" t="s">
        <v>28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28</v>
      </c>
    </row>
    <row r="37" spans="1:10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2:C2"/>
    <mergeCell ref="A3:H3"/>
    <mergeCell ref="A1:J1"/>
  </mergeCells>
  <hyperlinks>
    <hyperlink ref="A37" r:id="rId1" display="© Commonwealth of Australia 2011" xr:uid="{00000000-0004-0000-0400-000000000000}"/>
  </hyperlinks>
  <pageMargins left="0.78749999999999998" right="0.78749999999999998" top="1.0249999999999999" bottom="1.0249999999999999" header="0.78749999999999998" footer="0.78749999999999998"/>
  <pageSetup paperSize="9" scale="78" fitToWidth="0" orientation="landscape" horizontalDpi="300" verticalDpi="300" r:id="rId2"/>
  <headerFooter alignWithMargins="0">
    <oddHeader>&amp;C&amp;A</oddHeader>
    <oddFooter>&amp;CPage 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L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L1"/>
    </sheetView>
  </sheetViews>
  <sheetFormatPr defaultColWidth="11.5703125" defaultRowHeight="12.75" x14ac:dyDescent="0.2"/>
  <cols>
    <col min="1" max="1" width="38.85546875" customWidth="1"/>
    <col min="2" max="3" width="12.28515625" style="8" customWidth="1"/>
    <col min="4" max="8" width="11.5703125" style="8"/>
    <col min="9" max="9" width="12.28515625" style="8" customWidth="1"/>
    <col min="10" max="11" width="11.5703125" style="8"/>
  </cols>
  <sheetData>
    <row r="1" spans="1:12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  <c r="K1" s="52"/>
      <c r="L1" s="52"/>
    </row>
    <row r="2" spans="1:12" ht="22.7" customHeight="1" x14ac:dyDescent="0.25">
      <c r="A2" s="44" t="s">
        <v>124</v>
      </c>
      <c r="B2" s="44"/>
      <c r="C2" s="44"/>
    </row>
    <row r="3" spans="1:12" x14ac:dyDescent="0.2">
      <c r="A3" s="47" t="s">
        <v>139</v>
      </c>
      <c r="B3" s="47"/>
      <c r="C3" s="47"/>
      <c r="D3" s="47"/>
      <c r="E3" s="47"/>
      <c r="F3" s="47"/>
      <c r="G3" s="47"/>
      <c r="H3" s="47"/>
    </row>
    <row r="4" spans="1:12" ht="24.2" customHeight="1" x14ac:dyDescent="0.2">
      <c r="A4" s="4" t="s">
        <v>50</v>
      </c>
      <c r="L4" s="8"/>
    </row>
    <row r="5" spans="1:12" ht="75.599999999999994" customHeight="1" x14ac:dyDescent="0.2">
      <c r="A5" s="6"/>
      <c r="B5" s="11" t="str">
        <f>HYPERLINK("http://www.abs.gov.au/ausstats/subscriber.nsf/LookupAttach/3415.0Data+Cubes-26.07.1230/$File/34150DS0075_2009-10_AttCulturalVenues_Migrants.xls","Attendance at Selected Cultural Venues and Events 2009–10")</f>
        <v>Attendance at Selected Cultural Venues and Events 2009–10</v>
      </c>
      <c r="C5" s="11" t="str">
        <f>HYPERLINK("http://www.abs.gov.au/ausstats/subscriber.nsf/LookupAttach/3415.0Data+Cubes-29.06.114/$File/34150DS0001_2005-06_AttCulturalVenues_Migrants.xls","Attendance at Selected Cultural Venues and Events 2005–06")</f>
        <v>Attendance at Selected Cultural Venues and Events 2005–06</v>
      </c>
      <c r="D5" s="11" t="str">
        <f>HYPERLINK("http://www.abs.gov.au/ausstats/subscriber.nsf/LookupAttach/3415.0Data+Cubes-29.06.1116/$File/34150DS0025_2006_CPCLA_Migrants.xls","Children's Participation in Culture and Leisure Activities 2006")</f>
        <v>Children's Participation in Culture and Leisure Activities 2006</v>
      </c>
      <c r="E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F5" s="11" t="str">
        <f>HYPERLINK("http://www.abs.gov.au/ausstats/subscriber.nsf/LookupAttach/3415.0Data+Cubes-19.08.15185/$File/41590do012.xls","General Social Survey 2014 Table 12")</f>
        <v>General Social Survey 2014 Table 12</v>
      </c>
      <c r="G5" s="11" t="str">
        <f>HYPERLINK("http://www.abs.gov.au/ausstats/subscriber.nsf/LookupAttach/3415.0Data+Cubes-29.11.11190/$File/34150DS0062_2010_GSS_migrants.xls","General Social Survey 2010")</f>
        <v>General Social Survey 2010</v>
      </c>
      <c r="H5" s="11" t="str">
        <f>HYPERLINK("http://www.abs.gov.au/ausstats/subscriber.nsf/LookupAttach/3415.0Data+Cubes-29.06.1132/$File/34150DS0007_2006_GSS_Migrants.xls","General Social Survey 2006")</f>
        <v>General Social Survey 2006</v>
      </c>
      <c r="I5" s="11" t="str">
        <f>HYPERLINK("http://www.abs.gov.au/ausstats/subscriber.nsf/LookupAttach/3415.0Data+Cubes-29.06.1133/$File/34150DS0008_2002_GSS_Migrants.xls","General Social Survey 2002")</f>
        <v>General Social Survey 2002</v>
      </c>
      <c r="J5" s="11" t="str">
        <f>HYPERLINK("http://www.abs.gov.au/ausstats/subscriber.nsf/LookupAttach/3415.0Data+Cubes-29.06.1147/$File/34150DS0014_2005-06_MPHS_SportsParticipation_Migrants.xls","Participation in Sports and Physical Recreation 2005–06")</f>
        <v>Participation in Sports and Physical Recreation 2005–06</v>
      </c>
      <c r="K5" s="11" t="str">
        <f>HYPERLINK("http://www.abs.gov.au/ausstats/subscriber.nsf/LookupAttach/3415.0Data+Cubes-29.06.1151/$File/34150DS0016_2005-06_MPHS_SportsAttendance_Migrants.xls","Sports Attendance 2005–06")</f>
        <v>Sports Attendance 2005–06</v>
      </c>
      <c r="L5" s="11" t="str">
        <f>HYPERLINK("http://www.abs.gov.au/ausstats/subscriber.nsf/LookupAttach/3415.0Data+Cubes-29.06.1154/$File/34150DS0038_2007_WSCLA_Migrants.xls","Work in Selected Culture and Leisure Activities 2007")</f>
        <v>Work in Selected Culture and Leisure Activities 2007</v>
      </c>
    </row>
    <row r="6" spans="1:12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</row>
    <row r="7" spans="1:12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</row>
    <row r="8" spans="1:12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</row>
    <row r="9" spans="1:12" x14ac:dyDescent="0.2">
      <c r="A9" s="3" t="s">
        <v>31</v>
      </c>
      <c r="B9" s="9" t="s">
        <v>28</v>
      </c>
      <c r="C9" s="9" t="s">
        <v>28</v>
      </c>
      <c r="D9" s="9" t="s">
        <v>59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</row>
    <row r="10" spans="1:12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</row>
    <row r="11" spans="1:12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</row>
    <row r="12" spans="1:12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</row>
    <row r="13" spans="1:12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</row>
    <row r="14" spans="1:12" x14ac:dyDescent="0.2">
      <c r="A14" s="3" t="s">
        <v>76</v>
      </c>
      <c r="B14" s="9" t="s">
        <v>28</v>
      </c>
      <c r="C14" s="9" t="s">
        <v>28</v>
      </c>
      <c r="D14" s="9" t="s">
        <v>28</v>
      </c>
      <c r="E14" s="9" t="s">
        <v>28</v>
      </c>
      <c r="F14" s="9" t="s">
        <v>59</v>
      </c>
      <c r="G14" s="9" t="s">
        <v>59</v>
      </c>
      <c r="H14" s="9" t="s">
        <v>59</v>
      </c>
      <c r="I14" s="9" t="s">
        <v>28</v>
      </c>
      <c r="J14" s="9" t="s">
        <v>28</v>
      </c>
      <c r="K14" s="9" t="s">
        <v>28</v>
      </c>
      <c r="L14" s="9" t="s">
        <v>28</v>
      </c>
    </row>
    <row r="15" spans="1:12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</row>
    <row r="16" spans="1:12" x14ac:dyDescent="0.2">
      <c r="A16" s="3" t="s">
        <v>34</v>
      </c>
      <c r="B16" s="9" t="s">
        <v>59</v>
      </c>
      <c r="C16" s="9" t="s">
        <v>59</v>
      </c>
      <c r="D16" s="9" t="s">
        <v>28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28</v>
      </c>
    </row>
    <row r="17" spans="1:12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59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</row>
    <row r="18" spans="1:12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</row>
    <row r="19" spans="1:12" x14ac:dyDescent="0.2">
      <c r="A19" s="3" t="s">
        <v>36</v>
      </c>
      <c r="B19" s="9" t="s">
        <v>28</v>
      </c>
      <c r="C19" s="9" t="s">
        <v>28</v>
      </c>
      <c r="D19" s="9" t="s">
        <v>28</v>
      </c>
      <c r="E19" s="9" t="s">
        <v>28</v>
      </c>
      <c r="F19" s="9" t="s">
        <v>59</v>
      </c>
      <c r="G19" s="9" t="s">
        <v>59</v>
      </c>
      <c r="H19" s="9" t="s">
        <v>59</v>
      </c>
      <c r="I19" s="9" t="s">
        <v>59</v>
      </c>
      <c r="J19" s="9" t="s">
        <v>28</v>
      </c>
      <c r="K19" s="9" t="s">
        <v>28</v>
      </c>
      <c r="L19" s="9" t="s">
        <v>28</v>
      </c>
    </row>
    <row r="20" spans="1:12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</row>
    <row r="21" spans="1:12" x14ac:dyDescent="0.2">
      <c r="A21" s="3" t="s">
        <v>38</v>
      </c>
      <c r="B21" s="9" t="s">
        <v>28</v>
      </c>
      <c r="C21" s="9" t="s">
        <v>28</v>
      </c>
      <c r="D21" s="9" t="s">
        <v>28</v>
      </c>
      <c r="E21" s="9" t="s">
        <v>28</v>
      </c>
      <c r="F21" s="9" t="s">
        <v>59</v>
      </c>
      <c r="G21" s="9" t="s">
        <v>59</v>
      </c>
      <c r="H21" s="9" t="s">
        <v>59</v>
      </c>
      <c r="I21" s="9" t="s">
        <v>59</v>
      </c>
      <c r="J21" s="9" t="s">
        <v>28</v>
      </c>
      <c r="K21" s="9" t="s">
        <v>28</v>
      </c>
      <c r="L21" s="9" t="s">
        <v>28</v>
      </c>
    </row>
    <row r="22" spans="1:12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</row>
    <row r="23" spans="1:12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</row>
    <row r="24" spans="1:12" x14ac:dyDescent="0.2">
      <c r="A24" s="3" t="s">
        <v>40</v>
      </c>
      <c r="B24" s="9" t="s">
        <v>28</v>
      </c>
      <c r="C24" s="9" t="s">
        <v>28</v>
      </c>
      <c r="D24" s="9" t="s">
        <v>28</v>
      </c>
      <c r="E24" s="9" t="s">
        <v>28</v>
      </c>
      <c r="F24" s="9" t="s">
        <v>59</v>
      </c>
      <c r="G24" s="9" t="s">
        <v>59</v>
      </c>
      <c r="H24" s="9" t="s">
        <v>59</v>
      </c>
      <c r="I24" s="9" t="s">
        <v>28</v>
      </c>
      <c r="J24" s="9" t="s">
        <v>28</v>
      </c>
      <c r="K24" s="9" t="s">
        <v>28</v>
      </c>
      <c r="L24" s="9" t="s">
        <v>28</v>
      </c>
    </row>
    <row r="25" spans="1:12" x14ac:dyDescent="0.2">
      <c r="A25" s="3" t="s">
        <v>77</v>
      </c>
      <c r="B25" s="9" t="s">
        <v>28</v>
      </c>
      <c r="C25" s="9" t="s">
        <v>28</v>
      </c>
      <c r="D25" s="9" t="s">
        <v>28</v>
      </c>
      <c r="E25" s="9" t="s">
        <v>28</v>
      </c>
      <c r="F25" s="9" t="s">
        <v>59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</row>
    <row r="26" spans="1:12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</row>
    <row r="27" spans="1:12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</row>
    <row r="28" spans="1:12" x14ac:dyDescent="0.2">
      <c r="A28" s="3" t="s">
        <v>43</v>
      </c>
      <c r="B28" s="9" t="s">
        <v>28</v>
      </c>
      <c r="C28" s="9" t="s">
        <v>28</v>
      </c>
      <c r="D28" s="9" t="s">
        <v>28</v>
      </c>
      <c r="E28" s="9" t="s">
        <v>28</v>
      </c>
      <c r="F28" s="9" t="s">
        <v>59</v>
      </c>
      <c r="G28" s="9" t="s">
        <v>59</v>
      </c>
      <c r="H28" s="9" t="s">
        <v>59</v>
      </c>
      <c r="I28" s="9" t="s">
        <v>28</v>
      </c>
      <c r="J28" s="9" t="s">
        <v>28</v>
      </c>
      <c r="K28" s="9" t="s">
        <v>28</v>
      </c>
      <c r="L28" s="9" t="s">
        <v>28</v>
      </c>
    </row>
    <row r="29" spans="1:12" x14ac:dyDescent="0.2">
      <c r="A29" s="3" t="s">
        <v>65</v>
      </c>
      <c r="B29" s="9" t="s">
        <v>28</v>
      </c>
      <c r="C29" s="9" t="s">
        <v>28</v>
      </c>
      <c r="D29" s="9" t="s">
        <v>28</v>
      </c>
      <c r="E29" s="9" t="s">
        <v>28</v>
      </c>
      <c r="F29" s="9" t="s">
        <v>59</v>
      </c>
      <c r="G29" s="9" t="s">
        <v>28</v>
      </c>
      <c r="H29" s="9" t="s">
        <v>28</v>
      </c>
      <c r="I29" s="9" t="s">
        <v>28</v>
      </c>
      <c r="J29" s="9" t="s">
        <v>28</v>
      </c>
      <c r="K29" s="9" t="s">
        <v>28</v>
      </c>
      <c r="L29" s="9" t="s">
        <v>28</v>
      </c>
    </row>
    <row r="30" spans="1:12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  <c r="L30" s="9" t="s">
        <v>28</v>
      </c>
    </row>
    <row r="31" spans="1:12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</row>
    <row r="32" spans="1:12" x14ac:dyDescent="0.2">
      <c r="A32" s="3" t="s">
        <v>45</v>
      </c>
      <c r="B32" s="9" t="s">
        <v>59</v>
      </c>
      <c r="C32" s="9" t="s">
        <v>59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</row>
    <row r="33" spans="1:12" x14ac:dyDescent="0.2">
      <c r="A33" s="3" t="s">
        <v>46</v>
      </c>
      <c r="B33" s="9" t="s">
        <v>59</v>
      </c>
      <c r="C33" s="9" t="s">
        <v>59</v>
      </c>
      <c r="D33" s="9" t="s">
        <v>28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28</v>
      </c>
    </row>
    <row r="34" spans="1:12" x14ac:dyDescent="0.2">
      <c r="A34" s="3" t="s">
        <v>47</v>
      </c>
      <c r="B34" s="9" t="s">
        <v>59</v>
      </c>
      <c r="C34" s="9" t="s">
        <v>59</v>
      </c>
      <c r="D34" s="9" t="s">
        <v>28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59</v>
      </c>
      <c r="L34" s="9" t="s">
        <v>59</v>
      </c>
    </row>
    <row r="37" spans="1:12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1:L1"/>
    <mergeCell ref="A2:C2"/>
    <mergeCell ref="A3:H3"/>
  </mergeCells>
  <hyperlinks>
    <hyperlink ref="A37" r:id="rId1" display="© Commonwealth of Australia 2011" xr:uid="{00000000-0004-0000-0500-000000000000}"/>
  </hyperlinks>
  <pageMargins left="0.78749999999999998" right="0.78749999999999998" top="1.0249999999999999" bottom="1.0249999999999999" header="0.78749999999999998" footer="0.78749999999999998"/>
  <pageSetup paperSize="9" scale="74" orientation="landscape" horizontalDpi="300" verticalDpi="300" r:id="rId2"/>
  <headerFooter alignWithMargins="0">
    <oddHeader>&amp;C&amp;A</oddHeader>
    <oddFooter>&amp;CPage &amp;P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V1"/>
    </sheetView>
  </sheetViews>
  <sheetFormatPr defaultColWidth="11.5703125" defaultRowHeight="12.75" x14ac:dyDescent="0.2"/>
  <cols>
    <col min="1" max="1" width="38.85546875" customWidth="1"/>
    <col min="2" max="3" width="11.5703125" style="8"/>
    <col min="4" max="5" width="12.28515625" style="8" customWidth="1"/>
    <col min="6" max="11" width="11.5703125" style="8"/>
    <col min="12" max="14" width="12.7109375" style="8" customWidth="1"/>
    <col min="15" max="16" width="11.5703125" style="8"/>
    <col min="17" max="18" width="11.5703125" style="8" customWidth="1"/>
    <col min="22" max="22" width="11.5703125" style="8"/>
  </cols>
  <sheetData>
    <row r="1" spans="1:22" ht="68.099999999999994" customHeight="1" x14ac:dyDescent="0.2">
      <c r="A1" s="42" t="s">
        <v>94</v>
      </c>
      <c r="B1" s="42"/>
      <c r="C1" s="42"/>
      <c r="D1" s="4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22.7" customHeight="1" x14ac:dyDescent="0.25">
      <c r="A2" s="44" t="s">
        <v>124</v>
      </c>
      <c r="B2" s="44"/>
      <c r="C2" s="44"/>
      <c r="D2" s="36"/>
      <c r="F2" s="1"/>
    </row>
    <row r="3" spans="1:22" x14ac:dyDescent="0.2">
      <c r="A3" s="47" t="s">
        <v>139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2" ht="24.2" customHeight="1" x14ac:dyDescent="0.2">
      <c r="A4" s="4" t="s">
        <v>51</v>
      </c>
      <c r="S4" s="8"/>
      <c r="T4" s="8"/>
      <c r="U4" s="15"/>
    </row>
    <row r="5" spans="1:22" ht="68.25" customHeight="1" x14ac:dyDescent="0.2">
      <c r="A5" s="6"/>
      <c r="B5" s="11" t="str">
        <f>HYPERLINK("http://www.abs.gov.au/ausstats/subscriber.nsf/LookupAttach/3415.0Data+Cubes-29.06.112/$File/34150DS0019_2006_07_Adult_Learning_Migrants.xls","Adult Learning 2006")</f>
        <v>Adult Learning 2006</v>
      </c>
      <c r="C5" s="11" t="str">
        <f>HYPERLINK("http://www.abs.gov.au/ausstats/subscriber.nsf/LookupAttach/3415.0Data+Cubes-29.06.113/$File/34150DS0020_2006_ALLS_Migrants.xls","Adult Literacy and Life Skills 2006")</f>
        <v>Adult Literacy and Life Skills 2006</v>
      </c>
      <c r="D5" s="11" t="str">
        <f>HYPERLINK("https://www.abs.gov.au/statistics/people/people-and-communities/characteristics-recent-migrants/nov-2019/62500do001_201911.xls"," Characteristics of Recent Migrants 2019")</f>
        <v xml:space="preserve"> Characteristics of Recent Migrants 2019</v>
      </c>
      <c r="E5" s="11" t="str">
        <f>HYPERLINK("http://www.abs.gov.au/AUSSTATS/subscriber.nsf/LookupAttach/6250.0Data+Cubes-14.06.171/$File/62500DO001_201611.xls"," Characteristics of Recent Migrants 2016")</f>
        <v xml:space="preserve"> Characteristics of Recent Migrants 2016</v>
      </c>
      <c r="F5" s="11" t="str">
        <f>HYPERLINK(" http://www.abs.gov.au/AUSSTATS/subscriber.nsf/LookupAttach/6250.0Data+Cubes-30.06.141/$File/62500DO001_201311.xls"," Characteristics of Recent Migrants 2013")</f>
        <v xml:space="preserve"> Characteristics of Recent Migrants 2013</v>
      </c>
      <c r="G5" s="11" t="str">
        <f>HYPERLINK("http://www.abs.gov.au/ausstats/subscriber.nsf/LookupAttach/6250.0Data+Cubes-03.06.111/$File/62500Do001_201011replacement.xls"," Characteristics of Recent Migrants 2010")</f>
        <v xml:space="preserve"> Characteristics of Recent Migrants 2010</v>
      </c>
      <c r="H5" s="11" t="str">
        <f>HYPERLINK("http://www.abs.gov.au/ausstats/subscriber.nsf/LookupAttach/3415.0Data+Cubes-26.07.12130/$File/34150DS0071_2009_SET_Migrants.xls","Education and Training Experience 2009")</f>
        <v>Education and Training Experience 2009</v>
      </c>
      <c r="I5" s="11" t="str">
        <f>HYPERLINK("http://www.abs.gov.au/ausstats/subscriber.nsf/LookupAttach/3415.0Data+Cubes-29.06.1124/$File/34150DS0005_2005_SET_Migrants.xls","Education and Training Experience 2005")</f>
        <v>Education and Training Experience 2005</v>
      </c>
      <c r="J5" s="27" t="s">
        <v>125</v>
      </c>
      <c r="K5" s="27" t="s">
        <v>123</v>
      </c>
      <c r="L5" s="27" t="s">
        <v>110</v>
      </c>
      <c r="M5" s="11" t="str">
        <f>HYPERLINK("http://www.abs.gov.au/ausstats/Subscriber.nsf/LookupAttach/6227.0Data+Cubes-29.11.161/$File/62270Do001_201605.xls","Education and Work 2016")</f>
        <v>Education and Work 2016</v>
      </c>
      <c r="N5" s="11" t="str">
        <f>HYPERLINK("http://www.abs.gov.au/ausstats/subscriber.nsf/LookupAttach/3415.0Data+Cubes-28.06.16142/$File/34150DS0088_2015_Education and Work_Migrants.xls","Education and Work 2015")</f>
        <v>Education and Work 2015</v>
      </c>
      <c r="O5" s="11" t="str">
        <f>HYPERLINK("http://www.abs.gov.au/ausstats/subscriber.nsf/LookupAttach/3415.0Data+Cubes-19.08.15141/$File/34150DS0086_2013_Education and Work_Migrants.xls","Education and Work 2013")</f>
        <v>Education and Work 2013</v>
      </c>
      <c r="P5" s="11" t="str">
        <f>HYPERLINK("http://www.abs.gov.au/ausstats/subscriber.nsf/LookupAttach/3415.0Data+Cubes-29.06.1125/$File/34150DS0051_2010_Education and Work_Migrants.xls","Education and Work 2010")</f>
        <v>Education and Work 2010</v>
      </c>
      <c r="Q5" s="11" t="str">
        <f>HYPERLINK("http://www.abs.gov.au/ausstats/subscriber.nsf/LookupAttach/3415.0Data+Cubes-29.06.1126/$File/34150DS0034_2007_Educ and Work_Migrants.xls","Education and Work 2007")</f>
        <v>Education and Work 2007</v>
      </c>
      <c r="R5" s="11" t="str">
        <f>HYPERLINK("http://www.abs.gov.au/ausstats/subscriber.nsf/LookupAttach/3415.0Data+Cubes-29.06.1127/$File/34150DS0006_2006_SEW_Migrants.xls","Education and Work 2006")</f>
        <v>Education and Work 2006</v>
      </c>
      <c r="S5" s="11" t="str">
        <f>HYPERLINK("http://www.abs.gov.au/ausstats/subscriber.nsf/LookupAttach/3415.0Data+Cubes-29.06.1139/$File/34150DS0024_2007_LFS_CoRMS_Migrants.xls","Labour Force Status and Other Characteristics of Recent Migrants 2007")</f>
        <v>Labour Force Status and Other Characteristics of Recent Migrants 2007</v>
      </c>
      <c r="T5" s="11" t="str">
        <f>HYPERLINK("http://www.abs.gov.au/ausstats/subscriber.nsf/LookupAttach/3415.0Data+Cubes-29.06.1140/$File/34150DS0012_2004_CoMS_Migrants.xls","Labour Force Status and Other Characteristics of Migrants 2004")</f>
        <v>Labour Force Status and Other Characteristics of Migrants 2004</v>
      </c>
      <c r="U5" s="11" t="str">
        <f>HYPERLINK("http://www.abs.gov.au/ausstats/subscriber.nsf/LookupAttach/3415.0Data+Cubes-26.07.12295/$File/34150DS0073_2010-11_Learning and Work_Migrants.xls","Learning and Work 2010-11")</f>
        <v>Learning and Work 2010-11</v>
      </c>
      <c r="V5" s="11" t="str">
        <f>HYPERLINK("http://www.abs.gov.au/ausstats/subscriber.nsf/LookupAttach/4235.0Data+Cubes-22.06.164/$File/42350Do004_2015.xls","Qualifications and Work 2015")</f>
        <v>Qualifications and Work 2015</v>
      </c>
    </row>
    <row r="6" spans="1:22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</row>
    <row r="7" spans="1:22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59</v>
      </c>
      <c r="I7" s="9" t="s">
        <v>59</v>
      </c>
      <c r="J7" s="9" t="s">
        <v>28</v>
      </c>
      <c r="K7" s="9" t="s">
        <v>28</v>
      </c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</row>
    <row r="8" spans="1:22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59</v>
      </c>
      <c r="I8" s="9" t="s">
        <v>59</v>
      </c>
      <c r="J8" s="9" t="s">
        <v>28</v>
      </c>
      <c r="K8" s="9" t="s">
        <v>28</v>
      </c>
      <c r="L8" s="9" t="s">
        <v>28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</row>
    <row r="9" spans="1:22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</row>
    <row r="10" spans="1:22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</row>
    <row r="11" spans="1:22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</row>
    <row r="12" spans="1:22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</row>
    <row r="13" spans="1:22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59</v>
      </c>
      <c r="U13" s="9" t="s">
        <v>28</v>
      </c>
      <c r="V13" s="9" t="s">
        <v>28</v>
      </c>
    </row>
    <row r="14" spans="1:22" x14ac:dyDescent="0.2">
      <c r="A14" s="3" t="s">
        <v>76</v>
      </c>
      <c r="B14" s="9" t="s">
        <v>28</v>
      </c>
      <c r="C14" s="9" t="s">
        <v>28</v>
      </c>
      <c r="D14" s="9" t="s">
        <v>59</v>
      </c>
      <c r="E14" s="9" t="s">
        <v>59</v>
      </c>
      <c r="F14" s="9" t="s">
        <v>59</v>
      </c>
      <c r="G14" s="9" t="s">
        <v>59</v>
      </c>
      <c r="H14" s="9" t="s">
        <v>28</v>
      </c>
      <c r="I14" s="9" t="s">
        <v>28</v>
      </c>
      <c r="J14" s="9" t="s">
        <v>59</v>
      </c>
      <c r="K14" s="9" t="s">
        <v>59</v>
      </c>
      <c r="L14" s="9" t="s">
        <v>59</v>
      </c>
      <c r="M14" s="9" t="s">
        <v>59</v>
      </c>
      <c r="N14" s="9" t="s">
        <v>59</v>
      </c>
      <c r="O14" s="9" t="s">
        <v>59</v>
      </c>
      <c r="P14" s="9" t="s">
        <v>28</v>
      </c>
      <c r="Q14" s="9" t="s">
        <v>28</v>
      </c>
      <c r="R14" s="9" t="s">
        <v>28</v>
      </c>
      <c r="S14" s="9" t="s">
        <v>59</v>
      </c>
      <c r="T14" s="9" t="s">
        <v>59</v>
      </c>
      <c r="U14" s="9" t="s">
        <v>28</v>
      </c>
      <c r="V14" s="9" t="s">
        <v>28</v>
      </c>
    </row>
    <row r="15" spans="1:22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59</v>
      </c>
      <c r="T15" s="9" t="s">
        <v>59</v>
      </c>
      <c r="U15" s="9" t="s">
        <v>28</v>
      </c>
      <c r="V15" s="9" t="s">
        <v>28</v>
      </c>
    </row>
    <row r="16" spans="1:22" x14ac:dyDescent="0.2">
      <c r="A16" s="3" t="s">
        <v>34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59</v>
      </c>
      <c r="U16" s="9" t="s">
        <v>59</v>
      </c>
      <c r="V16" s="9" t="s">
        <v>59</v>
      </c>
    </row>
    <row r="17" spans="1:22" x14ac:dyDescent="0.2">
      <c r="A17" s="3" t="s">
        <v>35</v>
      </c>
      <c r="B17" s="9" t="s">
        <v>28</v>
      </c>
      <c r="C17" s="9" t="s">
        <v>28</v>
      </c>
      <c r="D17" s="9" t="s">
        <v>59</v>
      </c>
      <c r="E17" s="9" t="s">
        <v>59</v>
      </c>
      <c r="F17" s="9" t="s">
        <v>59</v>
      </c>
      <c r="G17" s="9" t="s">
        <v>59</v>
      </c>
      <c r="H17" s="9" t="s">
        <v>59</v>
      </c>
      <c r="I17" s="9" t="s">
        <v>59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59</v>
      </c>
      <c r="T17" s="9" t="s">
        <v>59</v>
      </c>
      <c r="U17" s="9" t="s">
        <v>59</v>
      </c>
      <c r="V17" s="9" t="s">
        <v>59</v>
      </c>
    </row>
    <row r="18" spans="1:22" x14ac:dyDescent="0.2">
      <c r="A18" s="3" t="s">
        <v>60</v>
      </c>
      <c r="B18" s="9" t="s">
        <v>28</v>
      </c>
      <c r="C18" s="9" t="s">
        <v>28</v>
      </c>
      <c r="D18" s="9" t="s">
        <v>59</v>
      </c>
      <c r="E18" s="9" t="s">
        <v>59</v>
      </c>
      <c r="F18" s="9" t="s">
        <v>59</v>
      </c>
      <c r="G18" s="9" t="s">
        <v>59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59</v>
      </c>
      <c r="V18" s="9" t="s">
        <v>59</v>
      </c>
    </row>
    <row r="19" spans="1:22" x14ac:dyDescent="0.2">
      <c r="A19" s="3" t="s">
        <v>36</v>
      </c>
      <c r="B19" s="9" t="s">
        <v>28</v>
      </c>
      <c r="C19" s="9" t="s">
        <v>28</v>
      </c>
      <c r="D19" s="9" t="s">
        <v>59</v>
      </c>
      <c r="E19" s="9" t="s">
        <v>59</v>
      </c>
      <c r="F19" s="9" t="s">
        <v>59</v>
      </c>
      <c r="G19" s="9" t="s">
        <v>59</v>
      </c>
      <c r="H19" s="9" t="s">
        <v>59</v>
      </c>
      <c r="I19" s="9" t="s">
        <v>59</v>
      </c>
      <c r="J19" s="9" t="s">
        <v>28</v>
      </c>
      <c r="K19" s="9" t="s">
        <v>28</v>
      </c>
      <c r="L19" s="9" t="s">
        <v>28</v>
      </c>
      <c r="M19" s="9" t="s">
        <v>28</v>
      </c>
      <c r="N19" s="9" t="s">
        <v>28</v>
      </c>
      <c r="O19" s="9" t="s">
        <v>28</v>
      </c>
      <c r="P19" s="9" t="s">
        <v>28</v>
      </c>
      <c r="Q19" s="9" t="s">
        <v>28</v>
      </c>
      <c r="R19" s="9" t="s">
        <v>28</v>
      </c>
      <c r="S19" s="9" t="s">
        <v>59</v>
      </c>
      <c r="T19" s="9" t="s">
        <v>59</v>
      </c>
      <c r="U19" s="9" t="s">
        <v>59</v>
      </c>
      <c r="V19" s="9" t="s">
        <v>59</v>
      </c>
    </row>
    <row r="20" spans="1:22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59</v>
      </c>
      <c r="I20" s="9" t="s">
        <v>59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59</v>
      </c>
      <c r="V20" s="9" t="s">
        <v>59</v>
      </c>
    </row>
    <row r="21" spans="1:22" x14ac:dyDescent="0.2">
      <c r="A21" s="3" t="s">
        <v>38</v>
      </c>
      <c r="B21" s="9" t="s">
        <v>28</v>
      </c>
      <c r="C21" s="9" t="s">
        <v>59</v>
      </c>
      <c r="D21" s="9" t="s">
        <v>59</v>
      </c>
      <c r="E21" s="9" t="s">
        <v>59</v>
      </c>
      <c r="F21" s="9" t="s">
        <v>59</v>
      </c>
      <c r="G21" s="9" t="s">
        <v>59</v>
      </c>
      <c r="H21" s="9" t="s">
        <v>59</v>
      </c>
      <c r="I21" s="9" t="s">
        <v>59</v>
      </c>
      <c r="J21" s="9" t="s">
        <v>28</v>
      </c>
      <c r="K21" s="9" t="s">
        <v>28</v>
      </c>
      <c r="L21" s="9" t="s">
        <v>28</v>
      </c>
      <c r="M21" s="9" t="s">
        <v>28</v>
      </c>
      <c r="N21" s="9" t="s">
        <v>28</v>
      </c>
      <c r="O21" s="9" t="s">
        <v>28</v>
      </c>
      <c r="P21" s="9" t="s">
        <v>28</v>
      </c>
      <c r="Q21" s="9" t="s">
        <v>28</v>
      </c>
      <c r="R21" s="9" t="s">
        <v>28</v>
      </c>
      <c r="S21" s="9" t="s">
        <v>59</v>
      </c>
      <c r="T21" s="9" t="s">
        <v>59</v>
      </c>
      <c r="U21" s="9" t="s">
        <v>28</v>
      </c>
      <c r="V21" s="9" t="s">
        <v>59</v>
      </c>
    </row>
    <row r="22" spans="1:22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59</v>
      </c>
      <c r="V22" s="9" t="s">
        <v>59</v>
      </c>
    </row>
    <row r="23" spans="1:22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28</v>
      </c>
      <c r="U23" s="9" t="s">
        <v>59</v>
      </c>
      <c r="V23" s="9" t="s">
        <v>59</v>
      </c>
    </row>
    <row r="24" spans="1:22" x14ac:dyDescent="0.2">
      <c r="A24" s="3" t="s">
        <v>40</v>
      </c>
      <c r="B24" s="9" t="s">
        <v>28</v>
      </c>
      <c r="C24" s="9" t="s">
        <v>28</v>
      </c>
      <c r="D24" s="9" t="s">
        <v>59</v>
      </c>
      <c r="E24" s="9" t="s">
        <v>59</v>
      </c>
      <c r="F24" s="9" t="s">
        <v>59</v>
      </c>
      <c r="G24" s="9" t="s">
        <v>59</v>
      </c>
      <c r="H24" s="9" t="s">
        <v>59</v>
      </c>
      <c r="I24" s="9" t="s">
        <v>59</v>
      </c>
      <c r="J24" s="9" t="s">
        <v>59</v>
      </c>
      <c r="K24" s="9" t="s">
        <v>59</v>
      </c>
      <c r="L24" s="9" t="s">
        <v>59</v>
      </c>
      <c r="M24" s="9" t="s">
        <v>59</v>
      </c>
      <c r="N24" s="9" t="s">
        <v>59</v>
      </c>
      <c r="O24" s="9" t="s">
        <v>59</v>
      </c>
      <c r="P24" s="9" t="s">
        <v>28</v>
      </c>
      <c r="Q24" s="9" t="s">
        <v>28</v>
      </c>
      <c r="R24" s="9" t="s">
        <v>28</v>
      </c>
      <c r="S24" s="9" t="s">
        <v>59</v>
      </c>
      <c r="T24" s="9" t="s">
        <v>59</v>
      </c>
      <c r="U24" s="9" t="s">
        <v>59</v>
      </c>
      <c r="V24" s="9" t="s">
        <v>59</v>
      </c>
    </row>
    <row r="25" spans="1:22" x14ac:dyDescent="0.2">
      <c r="A25" s="3" t="s">
        <v>77</v>
      </c>
      <c r="B25" s="9" t="s">
        <v>28</v>
      </c>
      <c r="C25" s="9" t="s">
        <v>28</v>
      </c>
      <c r="D25" s="9" t="s">
        <v>59</v>
      </c>
      <c r="E25" s="9" t="s">
        <v>59</v>
      </c>
      <c r="F25" s="9" t="s">
        <v>59</v>
      </c>
      <c r="G25" s="9" t="s">
        <v>59</v>
      </c>
      <c r="H25" s="9" t="s">
        <v>28</v>
      </c>
      <c r="I25" s="9" t="s">
        <v>28</v>
      </c>
      <c r="J25" s="9" t="s">
        <v>59</v>
      </c>
      <c r="K25" s="9" t="s">
        <v>59</v>
      </c>
      <c r="L25" s="9" t="s">
        <v>59</v>
      </c>
      <c r="M25" s="9" t="s">
        <v>59</v>
      </c>
      <c r="N25" s="9" t="s">
        <v>59</v>
      </c>
      <c r="O25" s="9" t="s">
        <v>59</v>
      </c>
      <c r="P25" s="9" t="s">
        <v>28</v>
      </c>
      <c r="Q25" s="9" t="s">
        <v>28</v>
      </c>
      <c r="R25" s="9" t="s">
        <v>28</v>
      </c>
      <c r="S25" s="9" t="s">
        <v>59</v>
      </c>
      <c r="T25" s="9" t="s">
        <v>28</v>
      </c>
      <c r="U25" s="9" t="s">
        <v>28</v>
      </c>
      <c r="V25" s="9" t="s">
        <v>59</v>
      </c>
    </row>
    <row r="26" spans="1:22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</row>
    <row r="27" spans="1:22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28</v>
      </c>
      <c r="U27" s="9" t="s">
        <v>28</v>
      </c>
      <c r="V27" s="9" t="s">
        <v>28</v>
      </c>
    </row>
    <row r="28" spans="1:22" x14ac:dyDescent="0.2">
      <c r="A28" s="3" t="s">
        <v>43</v>
      </c>
      <c r="B28" s="9" t="s">
        <v>28</v>
      </c>
      <c r="C28" s="9" t="s">
        <v>28</v>
      </c>
      <c r="D28" s="9" t="s">
        <v>59</v>
      </c>
      <c r="E28" s="9" t="s">
        <v>59</v>
      </c>
      <c r="F28" s="9" t="s">
        <v>59</v>
      </c>
      <c r="G28" s="9" t="s">
        <v>59</v>
      </c>
      <c r="H28" s="9" t="s">
        <v>28</v>
      </c>
      <c r="I28" s="9" t="s">
        <v>28</v>
      </c>
      <c r="J28" s="9" t="s">
        <v>59</v>
      </c>
      <c r="K28" s="9" t="s">
        <v>59</v>
      </c>
      <c r="L28" s="9" t="s">
        <v>59</v>
      </c>
      <c r="M28" s="9" t="s">
        <v>59</v>
      </c>
      <c r="N28" s="9" t="s">
        <v>59</v>
      </c>
      <c r="O28" s="9" t="s">
        <v>59</v>
      </c>
      <c r="P28" s="9" t="s">
        <v>28</v>
      </c>
      <c r="Q28" s="9" t="s">
        <v>28</v>
      </c>
      <c r="R28" s="9" t="s">
        <v>28</v>
      </c>
      <c r="S28" s="9" t="s">
        <v>59</v>
      </c>
      <c r="T28" s="9" t="s">
        <v>59</v>
      </c>
      <c r="U28" s="9" t="s">
        <v>28</v>
      </c>
      <c r="V28" s="9" t="s">
        <v>59</v>
      </c>
    </row>
    <row r="29" spans="1:22" x14ac:dyDescent="0.2">
      <c r="A29" s="3" t="s">
        <v>65</v>
      </c>
      <c r="B29" s="9" t="s">
        <v>28</v>
      </c>
      <c r="C29" s="9" t="s">
        <v>28</v>
      </c>
      <c r="D29" s="9" t="s">
        <v>59</v>
      </c>
      <c r="E29" s="9" t="s">
        <v>59</v>
      </c>
      <c r="F29" s="9" t="s">
        <v>59</v>
      </c>
      <c r="G29" s="9" t="s">
        <v>59</v>
      </c>
      <c r="H29" s="9" t="s">
        <v>28</v>
      </c>
      <c r="I29" s="9" t="s">
        <v>28</v>
      </c>
      <c r="J29" s="9" t="s">
        <v>59</v>
      </c>
      <c r="K29" s="9" t="s">
        <v>59</v>
      </c>
      <c r="L29" s="9" t="s">
        <v>59</v>
      </c>
      <c r="M29" s="9" t="s">
        <v>59</v>
      </c>
      <c r="N29" s="9" t="s">
        <v>59</v>
      </c>
      <c r="O29" s="9" t="s">
        <v>59</v>
      </c>
      <c r="P29" s="9" t="s">
        <v>28</v>
      </c>
      <c r="Q29" s="9" t="s">
        <v>28</v>
      </c>
      <c r="R29" s="9" t="s">
        <v>28</v>
      </c>
      <c r="S29" s="9" t="s">
        <v>28</v>
      </c>
      <c r="T29" s="9" t="s">
        <v>28</v>
      </c>
      <c r="U29" s="9" t="s">
        <v>28</v>
      </c>
      <c r="V29" s="9" t="s">
        <v>28</v>
      </c>
    </row>
    <row r="30" spans="1:22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59</v>
      </c>
      <c r="K30" s="9" t="s">
        <v>59</v>
      </c>
      <c r="L30" s="9" t="s">
        <v>59</v>
      </c>
      <c r="M30" s="9" t="s">
        <v>59</v>
      </c>
      <c r="N30" s="9" t="s">
        <v>59</v>
      </c>
      <c r="O30" s="9" t="s">
        <v>59</v>
      </c>
      <c r="P30" s="9" t="s">
        <v>28</v>
      </c>
      <c r="Q30" s="9" t="s">
        <v>28</v>
      </c>
      <c r="R30" s="9" t="s">
        <v>28</v>
      </c>
      <c r="S30" s="9" t="s">
        <v>28</v>
      </c>
      <c r="T30" s="9" t="s">
        <v>28</v>
      </c>
      <c r="U30" s="9" t="s">
        <v>28</v>
      </c>
      <c r="V30" s="9" t="s">
        <v>28</v>
      </c>
    </row>
    <row r="31" spans="1:22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</row>
    <row r="32" spans="1:22" x14ac:dyDescent="0.2">
      <c r="A32" s="3" t="s">
        <v>45</v>
      </c>
      <c r="B32" s="9" t="s">
        <v>59</v>
      </c>
      <c r="C32" s="9" t="s">
        <v>28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</row>
    <row r="33" spans="1:22" x14ac:dyDescent="0.2">
      <c r="A33" s="3" t="s">
        <v>46</v>
      </c>
      <c r="B33" s="9" t="s">
        <v>59</v>
      </c>
      <c r="C33" s="9" t="s">
        <v>59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59</v>
      </c>
      <c r="U33" s="9" t="s">
        <v>59</v>
      </c>
      <c r="V33" s="9" t="s">
        <v>59</v>
      </c>
    </row>
    <row r="34" spans="1:22" x14ac:dyDescent="0.2">
      <c r="A34" s="3" t="s">
        <v>47</v>
      </c>
      <c r="B34" s="9" t="s">
        <v>28</v>
      </c>
      <c r="C34" s="9" t="s">
        <v>28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 t="s">
        <v>59</v>
      </c>
      <c r="J34" s="9" t="s">
        <v>28</v>
      </c>
      <c r="K34" s="9" t="s">
        <v>28</v>
      </c>
      <c r="L34" s="9" t="s">
        <v>28</v>
      </c>
      <c r="M34" s="9" t="s">
        <v>28</v>
      </c>
      <c r="N34" s="9" t="s">
        <v>28</v>
      </c>
      <c r="O34" s="9" t="s">
        <v>28</v>
      </c>
      <c r="P34" s="9" t="s">
        <v>28</v>
      </c>
      <c r="Q34" s="9" t="s">
        <v>28</v>
      </c>
      <c r="R34" s="9" t="s">
        <v>28</v>
      </c>
      <c r="S34" s="9" t="s">
        <v>28</v>
      </c>
      <c r="T34" s="9" t="s">
        <v>28</v>
      </c>
      <c r="U34" s="9" t="s">
        <v>59</v>
      </c>
      <c r="V34" s="9" t="s">
        <v>59</v>
      </c>
    </row>
    <row r="37" spans="1:22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2:C2"/>
    <mergeCell ref="A3:P3"/>
    <mergeCell ref="A1:V1"/>
  </mergeCells>
  <hyperlinks>
    <hyperlink ref="A37" r:id="rId1" display="© Commonwealth of Australia 2011" xr:uid="{00000000-0004-0000-0600-000000000000}"/>
    <hyperlink ref="K5" r:id="rId2" xr:uid="{00000000-0004-0000-0600-000001000000}"/>
    <hyperlink ref="L5" r:id="rId3" xr:uid="{00000000-0004-0000-0600-000002000000}"/>
    <hyperlink ref="J5" r:id="rId4" xr:uid="{00000000-0004-0000-0600-000003000000}"/>
  </hyperlinks>
  <pageMargins left="0.78749999999999998" right="0.78749999999999998" top="1.0249999999999999" bottom="1.0249999999999999" header="0.78749999999999998" footer="0.78749999999999998"/>
  <pageSetup paperSize="9" scale="69" fitToHeight="0" orientation="landscape" horizontalDpi="300" verticalDpi="300" r:id="rId5"/>
  <headerFooter alignWithMargins="0">
    <oddHeader>&amp;C&amp;A</oddHeader>
    <oddFooter>&amp;CPage &amp;P</oddFooter>
  </headerFooter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W1"/>
    </sheetView>
  </sheetViews>
  <sheetFormatPr defaultColWidth="11.5703125" defaultRowHeight="12.75" x14ac:dyDescent="0.2"/>
  <cols>
    <col min="1" max="1" width="38.85546875" customWidth="1"/>
    <col min="2" max="5" width="11.5703125" style="8"/>
    <col min="6" max="7" width="12.5703125" style="8" customWidth="1"/>
    <col min="8" max="11" width="11.5703125" style="8"/>
    <col min="12" max="13" width="12.7109375" style="8" customWidth="1"/>
    <col min="14" max="22" width="11.5703125" style="8"/>
  </cols>
  <sheetData>
    <row r="1" spans="1:23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22.7" customHeight="1" x14ac:dyDescent="0.25">
      <c r="A2" s="44" t="s">
        <v>124</v>
      </c>
      <c r="B2" s="44"/>
      <c r="C2" s="44"/>
    </row>
    <row r="3" spans="1:23" x14ac:dyDescent="0.2">
      <c r="A3" s="47" t="s">
        <v>139</v>
      </c>
      <c r="B3" s="47"/>
      <c r="C3" s="47"/>
      <c r="D3" s="47"/>
      <c r="E3" s="47"/>
      <c r="F3" s="47"/>
      <c r="G3" s="47"/>
      <c r="H3" s="47"/>
    </row>
    <row r="4" spans="1:23" ht="24.2" customHeight="1" x14ac:dyDescent="0.2">
      <c r="A4" s="4" t="s">
        <v>52</v>
      </c>
      <c r="F4" s="11"/>
      <c r="G4" s="11"/>
      <c r="W4" s="8"/>
    </row>
    <row r="5" spans="1:23" ht="44.25" customHeight="1" x14ac:dyDescent="0.2">
      <c r="A5" s="6"/>
      <c r="B5" s="11" t="str">
        <f>HYPERLINK("http://www.abs.gov.au/ausstats/subscriber.nsf/LookupAttach/3415.0Data+Cubes-29.06.1115/$File/34150DS0023_2005_Child_Care_Migrants.xls","Child Care 2005")</f>
        <v>Child Care 2005</v>
      </c>
      <c r="C5" s="11" t="str">
        <f>HYPERLINK("http://www.abs.gov.au/ausstats/subscriber.nsf/LookupAttach/3415.0Data+Cubes-26.07.12120/$File/34150DS0058_2009_SDAC_Migrants.xls","Disability Ageing and Carers 2009")</f>
        <v>Disability Ageing and Carers 2009</v>
      </c>
      <c r="D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E5" s="11" t="str">
        <f>HYPERLINK("http://www.abs.gov.au/ausstats/subscriber.nsf/LookupAttach/3415.0Data+Cubes-29.06.1123/$File/34150DS0027_2007_Divorces_Migrants.xls","Divorces 2007")</f>
        <v>Divorces 2007</v>
      </c>
      <c r="F5" s="11" t="str">
        <f>HYPERLINK("http://www.abs.gov.au/ausstats/subscriber.nsf/LookupAttach/3415.0Data+Cubes-29.11.11170/$File/34150DS0059_2009-10_Family Characteristics_migrants.xls","Family Characteristics 2009-10")</f>
        <v>Family Characteristics 2009-10</v>
      </c>
      <c r="G5" s="11" t="str">
        <f>HYPERLINK("http://www.abs.gov.au/ausstats/subscriber.nsf/LookupAttach/3415.0Data+Cubes-19.08.15185/$File/41590do012.xls","General Social Survey 2014 Table 12")</f>
        <v>General Social Survey 2014 Table 12</v>
      </c>
      <c r="H5" s="11" t="str">
        <f>HYPERLINK("http://www.abs.gov.au/ausstats/subscriber.nsf/LookupAttach/3415.0Data+Cubes-29.11.11190/$File/34150DS0062_2010_GSS_migrants.xls","General Social Survey 2010")</f>
        <v>General Social Survey 2010</v>
      </c>
      <c r="I5" s="11" t="str">
        <f>HYPERLINK("http://www.abs.gov.au/ausstats/subscriber.nsf/LookupAttach/3415.0Data+Cubes-29.06.1132/$File/34150DS0007_2006_GSS_Migrants.xls","General Social Survey 2006")</f>
        <v>General Social Survey 2006</v>
      </c>
      <c r="J5" s="11" t="str">
        <f>HYPERLINK("http://www.abs.gov.au/ausstats/subscriber.nsf/LookupAttach/3415.0Data+Cubes-29.06.1133/$File/34150DS0008_2002_GSS_Migrants.xls","General Social Survey 2002")</f>
        <v>General Social Survey 2002</v>
      </c>
      <c r="K5" s="11" t="str">
        <f>HYPERLINK("http://www.abs.gov.au/ausstats/subscriber.nsf/LookupAttach/3415.0Data+Cubes-29.06.1142/$File/34150DS0029_2007_Marriages_Migrants.xls","Marriages 2007")</f>
        <v>Marriages 2007</v>
      </c>
      <c r="L5" s="27" t="s">
        <v>141</v>
      </c>
      <c r="M5" s="27" t="s">
        <v>128</v>
      </c>
      <c r="N5" s="27" t="s">
        <v>120</v>
      </c>
      <c r="O5" s="26" t="str">
        <f>HYPERLINK("http://www.abs.gov.au/ausstats/subscriber.nsf/LookupAttach/3415.0Data+Cubes-18.12.17300/$File/34150DS0091_2016_Marriages and Divorces_Migrants.xls","Marriages and Divorces 2016")</f>
        <v>Marriages and Divorces 2016</v>
      </c>
      <c r="P5" s="11" t="str">
        <f>HYPERLINK("http://www.abs.gov.au/ausstats/subscriber.nsf/LookupAttach/3415.0Data+Cubes-28.06.16303/$File/34150DS0087_2014_Marriages and Divorces_Migrants.xls","Marriages and Divorces 2014")</f>
        <v>Marriages and Divorces 2014</v>
      </c>
      <c r="Q5" s="11" t="str">
        <f>HYPERLINK("http://www.abs.gov.au/ausstats/subscriber.nsf/LookupAttach/3415.0Data+Cubes-19.08.15301/$File/34150DS0085_2013_Marriages and Divorces_Migrants.xls","Marriages and Divorces 2013")</f>
        <v>Marriages and Divorces 2013</v>
      </c>
      <c r="R5" s="11" t="str">
        <f>HYPERLINK("http://www.abs.gov.au/ausstats/subscriber.nsf/LookupAttach/3415.0Data+Cubes-19.08.15302/$File/34150DS0084_2012_Marriages and Divorces_Migrants.xls","Marriages and Divorces 2012")</f>
        <v>Marriages and Divorces 2012</v>
      </c>
      <c r="S5" s="11" t="str">
        <f>HYPERLINK("http://www.abs.gov.au/ausstats/subscriber.nsf/LookupAttach/3415.0Data+Cubes-23.07.13300/$File/34150DS0079_2011_Marriages and Divorces_Migrants.xls","Marriages and Divorces 2011")</f>
        <v>Marriages and Divorces 2011</v>
      </c>
      <c r="T5" s="11" t="str">
        <f>HYPERLINK("http://www.abs.gov.au/ausstats/subscriber.nsf/LookupAttach/3415.0Data+Cubes-26.07.12300/$File/34150DS0069_2010_Marriages and Divorces_Migrants.xls","Marriages and Divorces 2010")</f>
        <v>Marriages and Divorces 2010</v>
      </c>
      <c r="U5" s="11" t="str">
        <f>HYPERLINK("http://www.abs.gov.au/ausstats/subscriber.nsf/LookupAttach/3415.0Data+Cubes-29.06.1143/$File/34150DS0049_2009_Marriages and Divorces_Migrants.xls","Marriages and Divorces 2009")</f>
        <v>Marriages and Divorces 2009</v>
      </c>
      <c r="V5" s="11" t="str">
        <f>HYPERLINK("http://www.abs.gov.au/ausstats/subscriber.nsf/LookupAttach/3415.0Data+Cubes-29.06.1144/$File/34150DS0048_2008_Marriages and Divorces_Migrants.xls","Marriages and Divorces 2008")</f>
        <v>Marriages and Divorces 2008</v>
      </c>
      <c r="W5" s="11" t="str">
        <f>HYPERLINK("http://www.abs.gov.au/ausstats/subscriber.nsf/LookupAttach/3415.0Data+Cubes-29.06.1153/$File/34150DS0037_2006_Volunteers_Migrants.xls","Voluntary Work 2006")</f>
        <v>Voluntary Work 2006</v>
      </c>
    </row>
    <row r="6" spans="1:23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</row>
    <row r="7" spans="1:23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</row>
    <row r="8" spans="1:23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  <c r="W8" s="9" t="s">
        <v>28</v>
      </c>
    </row>
    <row r="9" spans="1:23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</row>
    <row r="10" spans="1:23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</row>
    <row r="11" spans="1:23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  <c r="W11" s="9" t="s">
        <v>28</v>
      </c>
    </row>
    <row r="12" spans="1:23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  <c r="W12" s="9" t="s">
        <v>28</v>
      </c>
    </row>
    <row r="13" spans="1:23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28</v>
      </c>
      <c r="W13" s="9" t="s">
        <v>28</v>
      </c>
    </row>
    <row r="14" spans="1:23" x14ac:dyDescent="0.2">
      <c r="A14" s="3" t="s">
        <v>76</v>
      </c>
      <c r="B14" s="9" t="s">
        <v>28</v>
      </c>
      <c r="C14" s="9" t="s">
        <v>28</v>
      </c>
      <c r="D14" s="9" t="s">
        <v>28</v>
      </c>
      <c r="E14" s="9" t="s">
        <v>28</v>
      </c>
      <c r="F14" s="9" t="s">
        <v>28</v>
      </c>
      <c r="G14" s="9" t="s">
        <v>59</v>
      </c>
      <c r="H14" s="9" t="s">
        <v>59</v>
      </c>
      <c r="I14" s="9" t="s">
        <v>59</v>
      </c>
      <c r="J14" s="9" t="s">
        <v>28</v>
      </c>
      <c r="K14" s="9" t="s">
        <v>28</v>
      </c>
      <c r="L14" s="9" t="s">
        <v>28</v>
      </c>
      <c r="M14" s="9" t="s">
        <v>28</v>
      </c>
      <c r="N14" s="9" t="s">
        <v>28</v>
      </c>
      <c r="O14" s="9" t="s">
        <v>28</v>
      </c>
      <c r="P14" s="9" t="s">
        <v>28</v>
      </c>
      <c r="Q14" s="9" t="s">
        <v>28</v>
      </c>
      <c r="R14" s="9" t="s">
        <v>28</v>
      </c>
      <c r="S14" s="9" t="s">
        <v>28</v>
      </c>
      <c r="T14" s="9" t="s">
        <v>28</v>
      </c>
      <c r="U14" s="9" t="s">
        <v>28</v>
      </c>
      <c r="V14" s="9" t="s">
        <v>28</v>
      </c>
      <c r="W14" s="9" t="s">
        <v>28</v>
      </c>
    </row>
    <row r="15" spans="1:23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28</v>
      </c>
      <c r="V15" s="9" t="s">
        <v>28</v>
      </c>
      <c r="W15" s="9" t="s">
        <v>28</v>
      </c>
    </row>
    <row r="16" spans="1:23" x14ac:dyDescent="0.2">
      <c r="A16" s="3" t="s">
        <v>34</v>
      </c>
      <c r="B16" s="9" t="s">
        <v>28</v>
      </c>
      <c r="C16" s="9" t="s">
        <v>59</v>
      </c>
      <c r="D16" s="9" t="s">
        <v>59</v>
      </c>
      <c r="E16" s="9" t="s">
        <v>28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K16" s="9" t="s">
        <v>28</v>
      </c>
      <c r="L16" s="9" t="s">
        <v>28</v>
      </c>
      <c r="M16" s="9" t="s">
        <v>28</v>
      </c>
      <c r="N16" s="9" t="s">
        <v>28</v>
      </c>
      <c r="O16" s="9" t="s">
        <v>28</v>
      </c>
      <c r="P16" s="9" t="s">
        <v>28</v>
      </c>
      <c r="Q16" s="9" t="s">
        <v>28</v>
      </c>
      <c r="R16" s="9" t="s">
        <v>28</v>
      </c>
      <c r="S16" s="9" t="s">
        <v>28</v>
      </c>
      <c r="T16" s="9" t="s">
        <v>28</v>
      </c>
      <c r="U16" s="9" t="s">
        <v>28</v>
      </c>
      <c r="V16" s="9" t="s">
        <v>28</v>
      </c>
      <c r="W16" s="9" t="s">
        <v>59</v>
      </c>
    </row>
    <row r="17" spans="1:23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59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</row>
    <row r="18" spans="1:23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</row>
    <row r="19" spans="1:23" x14ac:dyDescent="0.2">
      <c r="A19" s="3" t="s">
        <v>36</v>
      </c>
      <c r="B19" s="9" t="s">
        <v>28</v>
      </c>
      <c r="C19" s="9" t="s">
        <v>59</v>
      </c>
      <c r="D19" s="9" t="s">
        <v>28</v>
      </c>
      <c r="E19" s="9" t="s">
        <v>28</v>
      </c>
      <c r="F19" s="9" t="s">
        <v>28</v>
      </c>
      <c r="G19" s="9" t="s">
        <v>59</v>
      </c>
      <c r="H19" s="9" t="s">
        <v>59</v>
      </c>
      <c r="I19" s="9" t="s">
        <v>59</v>
      </c>
      <c r="J19" s="9" t="s">
        <v>59</v>
      </c>
      <c r="K19" s="9" t="s">
        <v>28</v>
      </c>
      <c r="L19" s="9" t="s">
        <v>28</v>
      </c>
      <c r="M19" s="9" t="s">
        <v>28</v>
      </c>
      <c r="N19" s="9" t="s">
        <v>28</v>
      </c>
      <c r="O19" s="9" t="s">
        <v>28</v>
      </c>
      <c r="P19" s="9" t="s">
        <v>28</v>
      </c>
      <c r="Q19" s="9" t="s">
        <v>28</v>
      </c>
      <c r="R19" s="9" t="s">
        <v>28</v>
      </c>
      <c r="S19" s="9" t="s">
        <v>28</v>
      </c>
      <c r="T19" s="9" t="s">
        <v>28</v>
      </c>
      <c r="U19" s="9" t="s">
        <v>28</v>
      </c>
      <c r="V19" s="9" t="s">
        <v>28</v>
      </c>
      <c r="W19" s="9" t="s">
        <v>59</v>
      </c>
    </row>
    <row r="20" spans="1:23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</row>
    <row r="21" spans="1:23" x14ac:dyDescent="0.2">
      <c r="A21" s="3" t="s">
        <v>38</v>
      </c>
      <c r="B21" s="9" t="s">
        <v>59</v>
      </c>
      <c r="C21" s="9" t="s">
        <v>28</v>
      </c>
      <c r="D21" s="9" t="s">
        <v>28</v>
      </c>
      <c r="E21" s="9" t="s">
        <v>28</v>
      </c>
      <c r="F21" s="9" t="s">
        <v>28</v>
      </c>
      <c r="G21" s="9" t="s">
        <v>59</v>
      </c>
      <c r="H21" s="9" t="s">
        <v>59</v>
      </c>
      <c r="I21" s="9" t="s">
        <v>59</v>
      </c>
      <c r="J21" s="9" t="s">
        <v>59</v>
      </c>
      <c r="K21" s="9" t="s">
        <v>28</v>
      </c>
      <c r="L21" s="9" t="s">
        <v>28</v>
      </c>
      <c r="M21" s="9" t="s">
        <v>28</v>
      </c>
      <c r="N21" s="9" t="s">
        <v>28</v>
      </c>
      <c r="O21" s="9" t="s">
        <v>28</v>
      </c>
      <c r="P21" s="9" t="s">
        <v>28</v>
      </c>
      <c r="Q21" s="9" t="s">
        <v>28</v>
      </c>
      <c r="R21" s="9" t="s">
        <v>28</v>
      </c>
      <c r="S21" s="9" t="s">
        <v>28</v>
      </c>
      <c r="T21" s="9" t="s">
        <v>28</v>
      </c>
      <c r="U21" s="9" t="s">
        <v>28</v>
      </c>
      <c r="V21" s="9" t="s">
        <v>28</v>
      </c>
      <c r="W21" s="9" t="s">
        <v>28</v>
      </c>
    </row>
    <row r="22" spans="1:23" x14ac:dyDescent="0.2">
      <c r="A22" s="3" t="s">
        <v>39</v>
      </c>
      <c r="B22" s="9" t="s">
        <v>59</v>
      </c>
      <c r="C22" s="9" t="s">
        <v>59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</row>
    <row r="23" spans="1:23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28</v>
      </c>
      <c r="U23" s="9" t="s">
        <v>28</v>
      </c>
      <c r="V23" s="9" t="s">
        <v>28</v>
      </c>
      <c r="W23" s="9" t="s">
        <v>28</v>
      </c>
    </row>
    <row r="24" spans="1:23" x14ac:dyDescent="0.2">
      <c r="A24" s="3" t="s">
        <v>40</v>
      </c>
      <c r="B24" s="9" t="s">
        <v>28</v>
      </c>
      <c r="C24" s="9" t="s">
        <v>28</v>
      </c>
      <c r="D24" s="9" t="s">
        <v>28</v>
      </c>
      <c r="E24" s="9" t="s">
        <v>28</v>
      </c>
      <c r="F24" s="9" t="s">
        <v>28</v>
      </c>
      <c r="G24" s="9" t="s">
        <v>59</v>
      </c>
      <c r="H24" s="9" t="s">
        <v>59</v>
      </c>
      <c r="I24" s="9" t="s">
        <v>59</v>
      </c>
      <c r="J24" s="9" t="s">
        <v>28</v>
      </c>
      <c r="K24" s="9" t="s">
        <v>28</v>
      </c>
      <c r="L24" s="9" t="s">
        <v>28</v>
      </c>
      <c r="M24" s="9" t="s">
        <v>28</v>
      </c>
      <c r="N24" s="9" t="s">
        <v>28</v>
      </c>
      <c r="O24" s="9" t="s">
        <v>28</v>
      </c>
      <c r="P24" s="9" t="s">
        <v>28</v>
      </c>
      <c r="Q24" s="9" t="s">
        <v>28</v>
      </c>
      <c r="R24" s="9" t="s">
        <v>28</v>
      </c>
      <c r="S24" s="9" t="s">
        <v>28</v>
      </c>
      <c r="T24" s="9" t="s">
        <v>28</v>
      </c>
      <c r="U24" s="9" t="s">
        <v>28</v>
      </c>
      <c r="V24" s="9" t="s">
        <v>28</v>
      </c>
      <c r="W24" s="9" t="s">
        <v>28</v>
      </c>
    </row>
    <row r="25" spans="1:23" x14ac:dyDescent="0.2">
      <c r="A25" s="3" t="s">
        <v>77</v>
      </c>
      <c r="B25" s="9" t="s">
        <v>28</v>
      </c>
      <c r="C25" s="9" t="s">
        <v>28</v>
      </c>
      <c r="D25" s="9" t="s">
        <v>28</v>
      </c>
      <c r="E25" s="9" t="s">
        <v>28</v>
      </c>
      <c r="F25" s="9" t="s">
        <v>28</v>
      </c>
      <c r="G25" s="9" t="s">
        <v>59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28</v>
      </c>
      <c r="Q25" s="9" t="s">
        <v>28</v>
      </c>
      <c r="R25" s="9" t="s">
        <v>28</v>
      </c>
      <c r="S25" s="9" t="s">
        <v>28</v>
      </c>
      <c r="T25" s="9" t="s">
        <v>28</v>
      </c>
      <c r="U25" s="9" t="s">
        <v>28</v>
      </c>
      <c r="V25" s="9" t="s">
        <v>28</v>
      </c>
      <c r="W25" s="9" t="s">
        <v>28</v>
      </c>
    </row>
    <row r="26" spans="1:23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9" t="s">
        <v>28</v>
      </c>
    </row>
    <row r="27" spans="1:23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28</v>
      </c>
      <c r="U27" s="9" t="s">
        <v>28</v>
      </c>
      <c r="V27" s="9" t="s">
        <v>28</v>
      </c>
      <c r="W27" s="9" t="s">
        <v>28</v>
      </c>
    </row>
    <row r="28" spans="1:23" x14ac:dyDescent="0.2">
      <c r="A28" s="3" t="s">
        <v>43</v>
      </c>
      <c r="B28" s="9" t="s">
        <v>28</v>
      </c>
      <c r="C28" s="9" t="s">
        <v>28</v>
      </c>
      <c r="D28" s="9" t="s">
        <v>28</v>
      </c>
      <c r="E28" s="9" t="s">
        <v>28</v>
      </c>
      <c r="F28" s="9" t="s">
        <v>28</v>
      </c>
      <c r="G28" s="9" t="s">
        <v>59</v>
      </c>
      <c r="H28" s="9" t="s">
        <v>59</v>
      </c>
      <c r="I28" s="9" t="s">
        <v>59</v>
      </c>
      <c r="J28" s="9" t="s">
        <v>28</v>
      </c>
      <c r="K28" s="9" t="s">
        <v>28</v>
      </c>
      <c r="L28" s="9" t="s">
        <v>28</v>
      </c>
      <c r="M28" s="9" t="s">
        <v>28</v>
      </c>
      <c r="N28" s="9" t="s">
        <v>28</v>
      </c>
      <c r="O28" s="9" t="s">
        <v>28</v>
      </c>
      <c r="P28" s="9" t="s">
        <v>28</v>
      </c>
      <c r="Q28" s="9" t="s">
        <v>28</v>
      </c>
      <c r="R28" s="9" t="s">
        <v>28</v>
      </c>
      <c r="S28" s="9" t="s">
        <v>28</v>
      </c>
      <c r="T28" s="9" t="s">
        <v>28</v>
      </c>
      <c r="U28" s="9" t="s">
        <v>28</v>
      </c>
      <c r="V28" s="9" t="s">
        <v>28</v>
      </c>
      <c r="W28" s="9" t="s">
        <v>28</v>
      </c>
    </row>
    <row r="29" spans="1:23" x14ac:dyDescent="0.2">
      <c r="A29" s="3" t="s">
        <v>65</v>
      </c>
      <c r="B29" s="9" t="s">
        <v>28</v>
      </c>
      <c r="C29" s="9" t="s">
        <v>28</v>
      </c>
      <c r="D29" s="9" t="s">
        <v>28</v>
      </c>
      <c r="E29" s="9" t="s">
        <v>28</v>
      </c>
      <c r="F29" s="9" t="s">
        <v>28</v>
      </c>
      <c r="G29" s="9" t="s">
        <v>59</v>
      </c>
      <c r="H29" s="9" t="s">
        <v>28</v>
      </c>
      <c r="I29" s="9" t="s">
        <v>28</v>
      </c>
      <c r="J29" s="9" t="s">
        <v>28</v>
      </c>
      <c r="K29" s="9" t="s">
        <v>28</v>
      </c>
      <c r="L29" s="9" t="s">
        <v>28</v>
      </c>
      <c r="M29" s="9" t="s">
        <v>28</v>
      </c>
      <c r="N29" s="9" t="s">
        <v>28</v>
      </c>
      <c r="O29" s="9" t="s">
        <v>28</v>
      </c>
      <c r="P29" s="9" t="s">
        <v>28</v>
      </c>
      <c r="Q29" s="9" t="s">
        <v>28</v>
      </c>
      <c r="R29" s="9" t="s">
        <v>28</v>
      </c>
      <c r="S29" s="9" t="s">
        <v>28</v>
      </c>
      <c r="T29" s="9" t="s">
        <v>28</v>
      </c>
      <c r="U29" s="9" t="s">
        <v>28</v>
      </c>
      <c r="V29" s="9" t="s">
        <v>28</v>
      </c>
      <c r="W29" s="9" t="s">
        <v>28</v>
      </c>
    </row>
    <row r="30" spans="1:23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  <c r="L30" s="9" t="s">
        <v>28</v>
      </c>
      <c r="M30" s="9" t="s">
        <v>28</v>
      </c>
      <c r="N30" s="9" t="s">
        <v>28</v>
      </c>
      <c r="O30" s="9" t="s">
        <v>28</v>
      </c>
      <c r="P30" s="9" t="s">
        <v>28</v>
      </c>
      <c r="Q30" s="9" t="s">
        <v>28</v>
      </c>
      <c r="R30" s="9" t="s">
        <v>28</v>
      </c>
      <c r="S30" s="9" t="s">
        <v>28</v>
      </c>
      <c r="T30" s="9" t="s">
        <v>28</v>
      </c>
      <c r="U30" s="9" t="s">
        <v>28</v>
      </c>
      <c r="V30" s="9" t="s">
        <v>28</v>
      </c>
      <c r="W30" s="9" t="s">
        <v>28</v>
      </c>
    </row>
    <row r="31" spans="1:23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</row>
    <row r="32" spans="1:23" x14ac:dyDescent="0.2">
      <c r="A32" s="3" t="s">
        <v>45</v>
      </c>
      <c r="B32" s="9" t="s">
        <v>28</v>
      </c>
      <c r="C32" s="9" t="s">
        <v>59</v>
      </c>
      <c r="D32" s="9" t="s">
        <v>59</v>
      </c>
      <c r="E32" s="9" t="s">
        <v>28</v>
      </c>
      <c r="F32" s="9" t="s">
        <v>59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28</v>
      </c>
      <c r="L32" s="9" t="s">
        <v>28</v>
      </c>
      <c r="M32" s="9" t="s">
        <v>28</v>
      </c>
      <c r="N32" s="9" t="s">
        <v>28</v>
      </c>
      <c r="O32" s="9" t="s">
        <v>28</v>
      </c>
      <c r="P32" s="9" t="s">
        <v>28</v>
      </c>
      <c r="Q32" s="9" t="s">
        <v>28</v>
      </c>
      <c r="R32" s="9" t="s">
        <v>28</v>
      </c>
      <c r="S32" s="9" t="s">
        <v>28</v>
      </c>
      <c r="T32" s="9" t="s">
        <v>28</v>
      </c>
      <c r="U32" s="9" t="s">
        <v>28</v>
      </c>
      <c r="V32" s="9" t="s">
        <v>28</v>
      </c>
      <c r="W32" s="9" t="s">
        <v>59</v>
      </c>
    </row>
    <row r="33" spans="1:23" x14ac:dyDescent="0.2">
      <c r="A33" s="3" t="s">
        <v>46</v>
      </c>
      <c r="B33" s="9" t="s">
        <v>28</v>
      </c>
      <c r="C33" s="9" t="s">
        <v>59</v>
      </c>
      <c r="D33" s="9" t="s">
        <v>59</v>
      </c>
      <c r="E33" s="9" t="s">
        <v>28</v>
      </c>
      <c r="F33" s="9" t="s">
        <v>59</v>
      </c>
      <c r="G33" s="9" t="s">
        <v>59</v>
      </c>
      <c r="H33" s="9" t="s">
        <v>59</v>
      </c>
      <c r="I33" s="9" t="s">
        <v>59</v>
      </c>
      <c r="J33" s="9" t="s">
        <v>59</v>
      </c>
      <c r="K33" s="9" t="s">
        <v>28</v>
      </c>
      <c r="L33" s="9" t="s">
        <v>28</v>
      </c>
      <c r="M33" s="9" t="s">
        <v>28</v>
      </c>
      <c r="N33" s="9" t="s">
        <v>28</v>
      </c>
      <c r="O33" s="9" t="s">
        <v>28</v>
      </c>
      <c r="P33" s="9" t="s">
        <v>28</v>
      </c>
      <c r="Q33" s="9" t="s">
        <v>28</v>
      </c>
      <c r="R33" s="9" t="s">
        <v>28</v>
      </c>
      <c r="S33" s="9" t="s">
        <v>28</v>
      </c>
      <c r="T33" s="9" t="s">
        <v>28</v>
      </c>
      <c r="U33" s="9" t="s">
        <v>28</v>
      </c>
      <c r="V33" s="9" t="s">
        <v>28</v>
      </c>
      <c r="W33" s="9" t="s">
        <v>59</v>
      </c>
    </row>
    <row r="34" spans="1:23" x14ac:dyDescent="0.2">
      <c r="A34" s="3" t="s">
        <v>47</v>
      </c>
      <c r="B34" s="9" t="s">
        <v>28</v>
      </c>
      <c r="C34" s="9" t="s">
        <v>59</v>
      </c>
      <c r="D34" s="9" t="s">
        <v>59</v>
      </c>
      <c r="E34" s="9" t="s">
        <v>28</v>
      </c>
      <c r="F34" s="9" t="s">
        <v>28</v>
      </c>
      <c r="G34" s="9" t="s">
        <v>59</v>
      </c>
      <c r="H34" s="9" t="s">
        <v>59</v>
      </c>
      <c r="I34" s="9" t="s">
        <v>59</v>
      </c>
      <c r="J34" s="9" t="s">
        <v>59</v>
      </c>
      <c r="K34" s="9" t="s">
        <v>28</v>
      </c>
      <c r="L34" s="9" t="s">
        <v>28</v>
      </c>
      <c r="M34" s="9" t="s">
        <v>28</v>
      </c>
      <c r="N34" s="9" t="s">
        <v>28</v>
      </c>
      <c r="O34" s="9" t="s">
        <v>28</v>
      </c>
      <c r="P34" s="9" t="s">
        <v>28</v>
      </c>
      <c r="Q34" s="9" t="s">
        <v>28</v>
      </c>
      <c r="R34" s="9" t="s">
        <v>28</v>
      </c>
      <c r="S34" s="9" t="s">
        <v>28</v>
      </c>
      <c r="T34" s="9" t="s">
        <v>28</v>
      </c>
      <c r="U34" s="9" t="s">
        <v>28</v>
      </c>
      <c r="V34" s="9" t="s">
        <v>28</v>
      </c>
      <c r="W34" s="9" t="s">
        <v>59</v>
      </c>
    </row>
    <row r="37" spans="1:23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1:W1"/>
    <mergeCell ref="A2:C2"/>
    <mergeCell ref="A3:H3"/>
  </mergeCells>
  <hyperlinks>
    <hyperlink ref="A37" r:id="rId1" display="© Commonwealth of Australia 2011" xr:uid="{00000000-0004-0000-0700-000000000000}"/>
    <hyperlink ref="N5" r:id="rId2" xr:uid="{00000000-0004-0000-0700-000001000000}"/>
    <hyperlink ref="M5" r:id="rId3" xr:uid="{00000000-0004-0000-0700-000002000000}"/>
    <hyperlink ref="L5" r:id="rId4" display="Marriages and Divorces 2018" xr:uid="{354D36EF-ACB0-4DF6-BAC7-31BE20BC0A3C}"/>
  </hyperlinks>
  <pageMargins left="0.78740157480314965" right="0.78740157480314965" top="1.0236220472440944" bottom="1.0236220472440944" header="0.78740157480314965" footer="0.78740157480314965"/>
  <pageSetup paperSize="9" scale="78" pageOrder="overThenDown" orientation="landscape" horizontalDpi="300" verticalDpi="300" r:id="rId5"/>
  <headerFooter alignWithMargins="0">
    <oddHeader>&amp;C&amp;A</oddHeader>
    <oddFooter>&amp;CPage &amp;P</oddFooter>
  </headerFooter>
  <colBreaks count="1" manualBreakCount="1">
    <brk id="9" max="36" man="1"/>
  </colBrea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Y37"/>
  <sheetViews>
    <sheetView zoomScaleNormal="100" workbookViewId="0">
      <pane xSplit="1" ySplit="5" topLeftCell="B6" activePane="bottomRight" state="frozen"/>
      <selection activeCell="A3" sqref="A3:C3"/>
      <selection pane="topRight" activeCell="A3" sqref="A3:C3"/>
      <selection pane="bottomLeft" activeCell="A3" sqref="A3:C3"/>
      <selection pane="bottomRight" sqref="A1:Y1"/>
    </sheetView>
  </sheetViews>
  <sheetFormatPr defaultColWidth="11.5703125" defaultRowHeight="12.75" x14ac:dyDescent="0.2"/>
  <cols>
    <col min="1" max="1" width="38.85546875" customWidth="1"/>
    <col min="2" max="19" width="11.5703125" style="8"/>
    <col min="20" max="20" width="12.140625" style="8" customWidth="1"/>
    <col min="21" max="23" width="11.5703125" style="8"/>
    <col min="24" max="24" width="12.28515625" style="8" customWidth="1"/>
  </cols>
  <sheetData>
    <row r="1" spans="1:25" ht="68.099999999999994" customHeight="1" x14ac:dyDescent="0.2">
      <c r="A1" s="42" t="s">
        <v>94</v>
      </c>
      <c r="B1" s="42"/>
      <c r="C1" s="4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22.7" customHeight="1" x14ac:dyDescent="0.25">
      <c r="A2" s="44" t="s">
        <v>124</v>
      </c>
      <c r="B2" s="44"/>
      <c r="C2" s="44"/>
    </row>
    <row r="3" spans="1:25" x14ac:dyDescent="0.2">
      <c r="A3" s="47" t="s">
        <v>139</v>
      </c>
      <c r="B3" s="47"/>
      <c r="C3" s="47"/>
      <c r="D3" s="47"/>
      <c r="E3" s="47"/>
      <c r="F3" s="47"/>
      <c r="G3" s="47"/>
    </row>
    <row r="4" spans="1:25" ht="24.2" customHeight="1" x14ac:dyDescent="0.2">
      <c r="A4" s="4" t="s">
        <v>53</v>
      </c>
      <c r="Y4" s="8"/>
    </row>
    <row r="5" spans="1:25" ht="109.5" customHeight="1" x14ac:dyDescent="0.2">
      <c r="A5" s="6"/>
      <c r="B5" s="11" t="str">
        <f>HYPERLINK("http://www.abs.gov.au/ausstats/subscriber.nsf/LookupAttach/3415.0Data+Cubes-26.07.1250/$File/34150DS0074_2010_Causes of Death_Migrants.xls","Causes of Death 2010")</f>
        <v>Causes of Death 2010</v>
      </c>
      <c r="C5" s="11" t="str">
        <f>HYPERLINK("http://www.abs.gov.au/ausstats/subscriber.nsf/LookupAttach/3415.0Data+Cubes-29.11.1150/$File/34150DS0063_2009_Causes of Death_Migrants.xls","Causes of Death 2009")</f>
        <v>Causes of Death 2009</v>
      </c>
      <c r="D5" s="11" t="str">
        <f>HYPERLINK("http://www.abs.gov.au/ausstats/subscriber.nsf/LookupAttach/3415.0Data+Cubes-29.06.119/$File/34150DS0047_2008_Causes of Death_Migrants.xls","Causes of Death 2008")</f>
        <v>Causes of Death 2008</v>
      </c>
      <c r="E5" s="11" t="str">
        <f>HYPERLINK("http://www.abs.gov.au/ausstats/subscriber.nsf/LookupAttach/3415.0Data+Cubes-29.06.1110/$File/34150DS0046_2007_Causes of Death_Migrants.xls","Causes of Death 2007")</f>
        <v>Causes of Death 2007</v>
      </c>
      <c r="F5" s="11" t="str">
        <f>HYPERLINK("http://www.abs.gov.au/ausstats/subscriber.nsf/LookupAttach/3415.0Data+Cubes-29.06.1111/$File/34150DS0022_2006_Causes of Death_Migrants.xls","Causes of Death 2006")</f>
        <v>Causes of Death 2006</v>
      </c>
      <c r="G5" s="11" t="s">
        <v>109</v>
      </c>
      <c r="H5" s="11" t="s">
        <v>95</v>
      </c>
      <c r="I5" s="11" t="s">
        <v>96</v>
      </c>
      <c r="J5" s="11" t="s">
        <v>97</v>
      </c>
      <c r="K5" s="11" t="s">
        <v>98</v>
      </c>
      <c r="L5" s="11" t="s">
        <v>99</v>
      </c>
      <c r="M5" s="11" t="s">
        <v>100</v>
      </c>
      <c r="N5" s="11" t="s">
        <v>101</v>
      </c>
      <c r="O5" s="11" t="str">
        <f>HYPERLINK("http://www.abs.gov.au/ausstats/subscriber.nsf/LookupAttach/3415.0Data+Cubes-26.07.12120/$File/34150DS0058_2009_SDAC_Migrants.xls","Disability Ageing and Carers 2009")</f>
        <v>Disability Ageing and Carers 2009</v>
      </c>
      <c r="P5" s="11" t="str">
        <f>HYPERLINK("http://www.abs.gov.au/ausstats/subscriber.nsf/LookupAttach/3415.0Data+Cubes-29.06.1122/$File/34150DS0004_2003_SDAC_Migrants.xls","Disability Ageing and Carers 2003")</f>
        <v>Disability Ageing and Carers 2003</v>
      </c>
      <c r="Q5" s="11" t="s">
        <v>80</v>
      </c>
      <c r="R5" s="11" t="s">
        <v>81</v>
      </c>
      <c r="S5" s="11" t="s">
        <v>82</v>
      </c>
      <c r="T5" s="11" t="str">
        <f>HYPERLINK("http://www.abs.gov.au/ausstats/subscriber.nsf/LookupAttach/3415.0Data+Cubes-19.07.17315/$File/34150DS0089_2014-15_NHS_Migrants.xls","National Health Survey 2014-15")</f>
        <v>National Health Survey 2014-15</v>
      </c>
      <c r="U5" s="11" t="str">
        <f>HYPERLINK("http://www.abs.gov.au/ausstats/subscriber.nsf/LookupAttach/3415.0Data+Cubes-29.11.11310/$File/34150DS0065_2007-08_NHS_second release_Migrants.xls","National Health Survey 2007–08  Second release")</f>
        <v>National Health Survey 2007–08  Second release</v>
      </c>
      <c r="V5" s="11" t="str">
        <f>HYPERLINK("http://www.abs.gov.au/ausstats/subscriber.nsf/LookupAttach/3415.0Data+Cubes-29.11.11320/$File/34150DS0060_2007-08_NHS_Migrants.xls","National Health Survey 2007–08 First release")</f>
        <v>National Health Survey 2007–08 First release</v>
      </c>
      <c r="W5" s="11" t="str">
        <f>HYPERLINK("http://www.abs.gov.au/ausstats/subscriber.nsf/LookupAttach/3415.0Data+Cubes-29.06.1145/$File/34150DS0032_2004_05_NHS_second release_Migrants.xls","National Health Survey 2004–05 Second release")</f>
        <v>National Health Survey 2004–05 Second release</v>
      </c>
      <c r="X5" s="11" t="str">
        <f>HYPERLINK("http://www.abs.gov.au/ausstats/subscriber.nsf/LookupAttach/3415.0Data+Cubes-29.06.1146/$File/34150DS0013_2004-05_NHS_Migrants.xls","National Health Survey 2004–05 First release")</f>
        <v>National Health Survey 2004–05 First release</v>
      </c>
      <c r="Y5" s="11" t="str">
        <f>HYPERLINK("http://www.abs.gov.au/ausstats/subscriber.nsf/LookupAttach/3415.0Data+Cubes-29.06.1147/$File/34150DS0014_2005-06_MPHS_SportsParticipation_Migrants.xls","Participation in Sports and Physical Recreation 2005–06")</f>
        <v>Participation in Sports and Physical Recreation 2005–06</v>
      </c>
    </row>
    <row r="6" spans="1:25" x14ac:dyDescent="0.2">
      <c r="A6" s="3" t="s">
        <v>27</v>
      </c>
      <c r="B6" s="9" t="s">
        <v>59</v>
      </c>
      <c r="C6" s="9" t="s">
        <v>59</v>
      </c>
      <c r="D6" s="9" t="s">
        <v>59</v>
      </c>
      <c r="E6" s="9" t="s">
        <v>59</v>
      </c>
      <c r="F6" s="9" t="s">
        <v>59</v>
      </c>
      <c r="G6" s="9" t="s">
        <v>59</v>
      </c>
      <c r="H6" s="9" t="s">
        <v>59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9" t="s">
        <v>59</v>
      </c>
      <c r="T6" s="9" t="s">
        <v>59</v>
      </c>
      <c r="U6" s="9" t="s">
        <v>59</v>
      </c>
      <c r="V6" s="9" t="s">
        <v>59</v>
      </c>
      <c r="W6" s="9" t="s">
        <v>59</v>
      </c>
      <c r="X6" s="9" t="s">
        <v>59</v>
      </c>
      <c r="Y6" s="9" t="s">
        <v>59</v>
      </c>
    </row>
    <row r="7" spans="1:25" x14ac:dyDescent="0.2">
      <c r="A7" s="3" t="s">
        <v>29</v>
      </c>
      <c r="B7" s="9" t="s">
        <v>28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  <c r="Y7" s="9" t="s">
        <v>28</v>
      </c>
    </row>
    <row r="8" spans="1:25" x14ac:dyDescent="0.2">
      <c r="A8" s="3" t="s">
        <v>30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  <c r="M8" s="9" t="s">
        <v>28</v>
      </c>
      <c r="N8" s="9" t="s">
        <v>28</v>
      </c>
      <c r="O8" s="9" t="s">
        <v>28</v>
      </c>
      <c r="P8" s="9" t="s">
        <v>28</v>
      </c>
      <c r="Q8" s="9" t="s">
        <v>28</v>
      </c>
      <c r="R8" s="9" t="s">
        <v>28</v>
      </c>
      <c r="S8" s="9" t="s">
        <v>28</v>
      </c>
      <c r="T8" s="9" t="s">
        <v>28</v>
      </c>
      <c r="U8" s="9" t="s">
        <v>28</v>
      </c>
      <c r="V8" s="9" t="s">
        <v>28</v>
      </c>
      <c r="W8" s="9" t="s">
        <v>28</v>
      </c>
      <c r="X8" s="9" t="s">
        <v>28</v>
      </c>
      <c r="Y8" s="9" t="s">
        <v>28</v>
      </c>
    </row>
    <row r="9" spans="1:25" x14ac:dyDescent="0.2">
      <c r="A9" s="3" t="s">
        <v>31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28</v>
      </c>
      <c r="Y9" s="9" t="s">
        <v>28</v>
      </c>
    </row>
    <row r="10" spans="1:25" x14ac:dyDescent="0.2">
      <c r="A10" s="3" t="s">
        <v>61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59</v>
      </c>
      <c r="I10" s="9" t="s">
        <v>59</v>
      </c>
      <c r="J10" s="9" t="s">
        <v>59</v>
      </c>
      <c r="K10" s="9" t="s">
        <v>59</v>
      </c>
      <c r="L10" s="9" t="s">
        <v>59</v>
      </c>
      <c r="M10" s="9" t="s">
        <v>59</v>
      </c>
      <c r="N10" s="9" t="s">
        <v>59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  <c r="X10" s="9" t="s">
        <v>28</v>
      </c>
      <c r="Y10" s="9" t="s">
        <v>28</v>
      </c>
    </row>
    <row r="11" spans="1:25" x14ac:dyDescent="0.2">
      <c r="A11" s="3" t="s">
        <v>62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59</v>
      </c>
      <c r="I11" s="9" t="s">
        <v>59</v>
      </c>
      <c r="J11" s="9" t="s">
        <v>59</v>
      </c>
      <c r="K11" s="9" t="s">
        <v>59</v>
      </c>
      <c r="L11" s="9" t="s">
        <v>59</v>
      </c>
      <c r="M11" s="9" t="s">
        <v>59</v>
      </c>
      <c r="N11" s="9" t="s">
        <v>59</v>
      </c>
      <c r="O11" s="9" t="s">
        <v>28</v>
      </c>
      <c r="P11" s="9" t="s">
        <v>28</v>
      </c>
      <c r="Q11" s="9" t="s">
        <v>28</v>
      </c>
      <c r="R11" s="9" t="s">
        <v>28</v>
      </c>
      <c r="S11" s="9" t="s">
        <v>28</v>
      </c>
      <c r="T11" s="9" t="s">
        <v>28</v>
      </c>
      <c r="U11" s="9" t="s">
        <v>28</v>
      </c>
      <c r="V11" s="9" t="s">
        <v>28</v>
      </c>
      <c r="W11" s="9" t="s">
        <v>28</v>
      </c>
      <c r="X11" s="9" t="s">
        <v>28</v>
      </c>
      <c r="Y11" s="9" t="s">
        <v>28</v>
      </c>
    </row>
    <row r="12" spans="1:25" x14ac:dyDescent="0.2">
      <c r="A12" s="3" t="s">
        <v>63</v>
      </c>
      <c r="B12" s="9" t="s">
        <v>28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59</v>
      </c>
      <c r="I12" s="9" t="s">
        <v>59</v>
      </c>
      <c r="J12" s="9" t="s">
        <v>59</v>
      </c>
      <c r="K12" s="9" t="s">
        <v>59</v>
      </c>
      <c r="L12" s="9" t="s">
        <v>59</v>
      </c>
      <c r="M12" s="9" t="s">
        <v>59</v>
      </c>
      <c r="N12" s="9" t="s">
        <v>59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  <c r="W12" s="9" t="s">
        <v>28</v>
      </c>
      <c r="X12" s="9" t="s">
        <v>28</v>
      </c>
      <c r="Y12" s="9" t="s">
        <v>28</v>
      </c>
    </row>
    <row r="13" spans="1:25" x14ac:dyDescent="0.2">
      <c r="A13" s="3" t="s">
        <v>32</v>
      </c>
      <c r="B13" s="9" t="s">
        <v>28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28</v>
      </c>
      <c r="R13" s="9" t="s">
        <v>28</v>
      </c>
      <c r="S13" s="9" t="s">
        <v>28</v>
      </c>
      <c r="T13" s="9" t="s">
        <v>28</v>
      </c>
      <c r="U13" s="9" t="s">
        <v>28</v>
      </c>
      <c r="V13" s="9" t="s">
        <v>59</v>
      </c>
      <c r="W13" s="9" t="s">
        <v>28</v>
      </c>
      <c r="X13" s="9" t="s">
        <v>59</v>
      </c>
      <c r="Y13" s="9" t="s">
        <v>28</v>
      </c>
    </row>
    <row r="14" spans="1:25" x14ac:dyDescent="0.2">
      <c r="A14" s="3" t="s">
        <v>76</v>
      </c>
      <c r="B14" s="9" t="s">
        <v>28</v>
      </c>
      <c r="C14" s="9" t="s">
        <v>28</v>
      </c>
      <c r="D14" s="9" t="s">
        <v>28</v>
      </c>
      <c r="E14" s="9" t="s">
        <v>28</v>
      </c>
      <c r="F14" s="9" t="s">
        <v>28</v>
      </c>
      <c r="G14" s="9" t="s">
        <v>28</v>
      </c>
      <c r="H14" s="9" t="s">
        <v>28</v>
      </c>
      <c r="I14" s="9" t="s">
        <v>28</v>
      </c>
      <c r="J14" s="9" t="s">
        <v>28</v>
      </c>
      <c r="K14" s="9" t="s">
        <v>28</v>
      </c>
      <c r="L14" s="9" t="s">
        <v>28</v>
      </c>
      <c r="M14" s="9" t="s">
        <v>28</v>
      </c>
      <c r="N14" s="9" t="s">
        <v>28</v>
      </c>
      <c r="O14" s="9" t="s">
        <v>28</v>
      </c>
      <c r="P14" s="9" t="s">
        <v>28</v>
      </c>
      <c r="Q14" s="9" t="s">
        <v>59</v>
      </c>
      <c r="R14" s="9" t="s">
        <v>59</v>
      </c>
      <c r="S14" s="9" t="s">
        <v>28</v>
      </c>
      <c r="T14" s="9" t="s">
        <v>28</v>
      </c>
      <c r="U14" s="9" t="s">
        <v>28</v>
      </c>
      <c r="V14" s="9" t="s">
        <v>28</v>
      </c>
      <c r="W14" s="9" t="s">
        <v>28</v>
      </c>
      <c r="X14" s="9" t="s">
        <v>28</v>
      </c>
      <c r="Y14" s="9" t="s">
        <v>28</v>
      </c>
    </row>
    <row r="15" spans="1:25" x14ac:dyDescent="0.2">
      <c r="A15" s="3" t="s">
        <v>33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9" t="s">
        <v>28</v>
      </c>
      <c r="N15" s="9" t="s">
        <v>28</v>
      </c>
      <c r="O15" s="9" t="s">
        <v>28</v>
      </c>
      <c r="P15" s="9" t="s">
        <v>28</v>
      </c>
      <c r="Q15" s="9" t="s">
        <v>28</v>
      </c>
      <c r="R15" s="9" t="s">
        <v>28</v>
      </c>
      <c r="S15" s="9" t="s">
        <v>28</v>
      </c>
      <c r="T15" s="9" t="s">
        <v>28</v>
      </c>
      <c r="U15" s="9" t="s">
        <v>28</v>
      </c>
      <c r="V15" s="9" t="s">
        <v>28</v>
      </c>
      <c r="W15" s="9" t="s">
        <v>28</v>
      </c>
      <c r="X15" s="9" t="s">
        <v>28</v>
      </c>
      <c r="Y15" s="9" t="s">
        <v>28</v>
      </c>
    </row>
    <row r="16" spans="1:25" x14ac:dyDescent="0.2">
      <c r="A16" s="3" t="s">
        <v>34</v>
      </c>
      <c r="B16" s="9" t="s">
        <v>28</v>
      </c>
      <c r="C16" s="9" t="s">
        <v>28</v>
      </c>
      <c r="D16" s="9" t="s">
        <v>28</v>
      </c>
      <c r="E16" s="9" t="s">
        <v>28</v>
      </c>
      <c r="F16" s="9" t="s">
        <v>28</v>
      </c>
      <c r="G16" s="9" t="s">
        <v>28</v>
      </c>
      <c r="H16" s="9" t="s">
        <v>59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9" t="s">
        <v>28</v>
      </c>
      <c r="U16" s="9" t="s">
        <v>28</v>
      </c>
      <c r="V16" s="9" t="s">
        <v>59</v>
      </c>
      <c r="W16" s="9" t="s">
        <v>28</v>
      </c>
      <c r="X16" s="9" t="s">
        <v>59</v>
      </c>
      <c r="Y16" s="9" t="s">
        <v>59</v>
      </c>
    </row>
    <row r="17" spans="1:25" x14ac:dyDescent="0.2">
      <c r="A17" s="3" t="s">
        <v>35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28</v>
      </c>
      <c r="N17" s="9" t="s">
        <v>28</v>
      </c>
      <c r="O17" s="9" t="s">
        <v>28</v>
      </c>
      <c r="P17" s="9" t="s">
        <v>28</v>
      </c>
      <c r="Q17" s="9" t="s">
        <v>59</v>
      </c>
      <c r="R17" s="9" t="s">
        <v>28</v>
      </c>
      <c r="S17" s="9" t="s">
        <v>28</v>
      </c>
      <c r="T17" s="9" t="s">
        <v>28</v>
      </c>
      <c r="U17" s="9" t="s">
        <v>28</v>
      </c>
      <c r="V17" s="9" t="s">
        <v>28</v>
      </c>
      <c r="W17" s="9" t="s">
        <v>28</v>
      </c>
      <c r="X17" s="9" t="s">
        <v>28</v>
      </c>
      <c r="Y17" s="9" t="s">
        <v>28</v>
      </c>
    </row>
    <row r="18" spans="1:25" x14ac:dyDescent="0.2">
      <c r="A18" s="3" t="s">
        <v>60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28</v>
      </c>
      <c r="Y18" s="9" t="s">
        <v>28</v>
      </c>
    </row>
    <row r="19" spans="1:25" x14ac:dyDescent="0.2">
      <c r="A19" s="3" t="s">
        <v>36</v>
      </c>
      <c r="B19" s="9" t="s">
        <v>28</v>
      </c>
      <c r="C19" s="9" t="s">
        <v>28</v>
      </c>
      <c r="D19" s="9" t="s">
        <v>28</v>
      </c>
      <c r="E19" s="9" t="s">
        <v>28</v>
      </c>
      <c r="F19" s="9" t="s">
        <v>28</v>
      </c>
      <c r="G19" s="9" t="s">
        <v>28</v>
      </c>
      <c r="H19" s="9" t="s">
        <v>59</v>
      </c>
      <c r="I19" s="9" t="s">
        <v>59</v>
      </c>
      <c r="J19" s="9" t="s">
        <v>59</v>
      </c>
      <c r="K19" s="9" t="s">
        <v>59</v>
      </c>
      <c r="L19" s="9" t="s">
        <v>59</v>
      </c>
      <c r="M19" s="9" t="s">
        <v>59</v>
      </c>
      <c r="N19" s="9" t="s">
        <v>59</v>
      </c>
      <c r="O19" s="9" t="s">
        <v>59</v>
      </c>
      <c r="P19" s="9" t="s">
        <v>28</v>
      </c>
      <c r="Q19" s="9" t="s">
        <v>59</v>
      </c>
      <c r="R19" s="9" t="s">
        <v>59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9" t="s">
        <v>59</v>
      </c>
      <c r="Y19" s="9" t="s">
        <v>28</v>
      </c>
    </row>
    <row r="20" spans="1:25" x14ac:dyDescent="0.2">
      <c r="A20" s="3" t="s">
        <v>37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9" t="s">
        <v>28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  <c r="Y20" s="9" t="s">
        <v>28</v>
      </c>
    </row>
    <row r="21" spans="1:25" x14ac:dyDescent="0.2">
      <c r="A21" s="3" t="s">
        <v>38</v>
      </c>
      <c r="B21" s="9" t="s">
        <v>28</v>
      </c>
      <c r="C21" s="9" t="s">
        <v>28</v>
      </c>
      <c r="D21" s="9" t="s">
        <v>28</v>
      </c>
      <c r="E21" s="9" t="s">
        <v>28</v>
      </c>
      <c r="F21" s="9" t="s">
        <v>28</v>
      </c>
      <c r="G21" s="9" t="s">
        <v>28</v>
      </c>
      <c r="H21" s="9" t="s">
        <v>59</v>
      </c>
      <c r="I21" s="9" t="s">
        <v>59</v>
      </c>
      <c r="J21" s="9" t="s">
        <v>59</v>
      </c>
      <c r="K21" s="9" t="s">
        <v>59</v>
      </c>
      <c r="L21" s="9" t="s">
        <v>59</v>
      </c>
      <c r="M21" s="9" t="s">
        <v>59</v>
      </c>
      <c r="N21" s="9" t="s">
        <v>59</v>
      </c>
      <c r="O21" s="9" t="s">
        <v>28</v>
      </c>
      <c r="P21" s="9" t="s">
        <v>28</v>
      </c>
      <c r="Q21" s="9" t="s">
        <v>59</v>
      </c>
      <c r="R21" s="9" t="s">
        <v>59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9" t="s">
        <v>59</v>
      </c>
      <c r="Y21" s="9" t="s">
        <v>28</v>
      </c>
    </row>
    <row r="22" spans="1:25" x14ac:dyDescent="0.2">
      <c r="A22" s="3" t="s">
        <v>39</v>
      </c>
      <c r="B22" s="9" t="s">
        <v>28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59</v>
      </c>
      <c r="I22" s="9" t="s">
        <v>59</v>
      </c>
      <c r="J22" s="9" t="s">
        <v>59</v>
      </c>
      <c r="K22" s="9" t="s">
        <v>59</v>
      </c>
      <c r="L22" s="9" t="s">
        <v>59</v>
      </c>
      <c r="M22" s="9" t="s">
        <v>59</v>
      </c>
      <c r="N22" s="9" t="s">
        <v>59</v>
      </c>
      <c r="O22" s="9" t="s">
        <v>59</v>
      </c>
      <c r="P22" s="9" t="s">
        <v>28</v>
      </c>
      <c r="Q22" s="9" t="s">
        <v>28</v>
      </c>
      <c r="R22" s="9" t="s">
        <v>28</v>
      </c>
      <c r="S22" s="9" t="s">
        <v>28</v>
      </c>
      <c r="T22" s="9" t="s">
        <v>28</v>
      </c>
      <c r="U22" s="9" t="s">
        <v>28</v>
      </c>
      <c r="V22" s="9" t="s">
        <v>28</v>
      </c>
      <c r="W22" s="9" t="s">
        <v>28</v>
      </c>
      <c r="X22" s="9" t="s">
        <v>28</v>
      </c>
      <c r="Y22" s="9" t="s">
        <v>28</v>
      </c>
    </row>
    <row r="23" spans="1:25" x14ac:dyDescent="0.2">
      <c r="A23" s="3" t="s">
        <v>64</v>
      </c>
      <c r="B23" s="9" t="s">
        <v>28</v>
      </c>
      <c r="C23" s="9" t="s">
        <v>28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59</v>
      </c>
      <c r="I23" s="9" t="s">
        <v>59</v>
      </c>
      <c r="J23" s="9" t="s">
        <v>59</v>
      </c>
      <c r="K23" s="9" t="s">
        <v>59</v>
      </c>
      <c r="L23" s="9" t="s">
        <v>59</v>
      </c>
      <c r="M23" s="9" t="s">
        <v>59</v>
      </c>
      <c r="N23" s="9" t="s">
        <v>59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9" t="s">
        <v>28</v>
      </c>
      <c r="U23" s="9" t="s">
        <v>28</v>
      </c>
      <c r="V23" s="9" t="s">
        <v>28</v>
      </c>
      <c r="W23" s="9" t="s">
        <v>28</v>
      </c>
      <c r="X23" s="9" t="s">
        <v>28</v>
      </c>
      <c r="Y23" s="9" t="s">
        <v>28</v>
      </c>
    </row>
    <row r="24" spans="1:25" x14ac:dyDescent="0.2">
      <c r="A24" s="3" t="s">
        <v>40</v>
      </c>
      <c r="B24" s="9" t="s">
        <v>28</v>
      </c>
      <c r="C24" s="9" t="s">
        <v>28</v>
      </c>
      <c r="D24" s="9" t="s">
        <v>28</v>
      </c>
      <c r="E24" s="9" t="s">
        <v>28</v>
      </c>
      <c r="F24" s="9" t="s">
        <v>28</v>
      </c>
      <c r="G24" s="9" t="s">
        <v>28</v>
      </c>
      <c r="H24" s="9" t="s">
        <v>59</v>
      </c>
      <c r="I24" s="9" t="s">
        <v>59</v>
      </c>
      <c r="J24" s="9" t="s">
        <v>59</v>
      </c>
      <c r="K24" s="9" t="s">
        <v>59</v>
      </c>
      <c r="L24" s="9" t="s">
        <v>59</v>
      </c>
      <c r="M24" s="9" t="s">
        <v>59</v>
      </c>
      <c r="N24" s="9" t="s">
        <v>59</v>
      </c>
      <c r="O24" s="9" t="s">
        <v>28</v>
      </c>
      <c r="P24" s="9" t="s">
        <v>28</v>
      </c>
      <c r="Q24" s="9" t="s">
        <v>59</v>
      </c>
      <c r="R24" s="9" t="s">
        <v>59</v>
      </c>
      <c r="S24" s="9" t="s">
        <v>28</v>
      </c>
      <c r="T24" s="9" t="s">
        <v>28</v>
      </c>
      <c r="U24" s="9" t="s">
        <v>28</v>
      </c>
      <c r="V24" s="9" t="s">
        <v>28</v>
      </c>
      <c r="W24" s="9" t="s">
        <v>28</v>
      </c>
      <c r="X24" s="9" t="s">
        <v>28</v>
      </c>
      <c r="Y24" s="9" t="s">
        <v>28</v>
      </c>
    </row>
    <row r="25" spans="1:25" x14ac:dyDescent="0.2">
      <c r="A25" s="3" t="s">
        <v>77</v>
      </c>
      <c r="B25" s="9" t="s">
        <v>28</v>
      </c>
      <c r="C25" s="9" t="s">
        <v>28</v>
      </c>
      <c r="D25" s="9" t="s">
        <v>28</v>
      </c>
      <c r="E25" s="9" t="s">
        <v>28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28</v>
      </c>
      <c r="K25" s="9" t="s">
        <v>28</v>
      </c>
      <c r="L25" s="9" t="s">
        <v>28</v>
      </c>
      <c r="M25" s="9" t="s">
        <v>28</v>
      </c>
      <c r="N25" s="9" t="s">
        <v>28</v>
      </c>
      <c r="O25" s="9" t="s">
        <v>28</v>
      </c>
      <c r="P25" s="9" t="s">
        <v>28</v>
      </c>
      <c r="Q25" s="9" t="s">
        <v>59</v>
      </c>
      <c r="R25" s="9" t="s">
        <v>28</v>
      </c>
      <c r="S25" s="9" t="s">
        <v>28</v>
      </c>
      <c r="T25" s="9" t="s">
        <v>28</v>
      </c>
      <c r="U25" s="9" t="s">
        <v>28</v>
      </c>
      <c r="V25" s="9" t="s">
        <v>28</v>
      </c>
      <c r="W25" s="9" t="s">
        <v>28</v>
      </c>
      <c r="X25" s="9" t="s">
        <v>28</v>
      </c>
      <c r="Y25" s="9" t="s">
        <v>28</v>
      </c>
    </row>
    <row r="26" spans="1:25" x14ac:dyDescent="0.2">
      <c r="A26" s="3" t="s">
        <v>41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59</v>
      </c>
      <c r="I26" s="9" t="s">
        <v>59</v>
      </c>
      <c r="J26" s="9" t="s">
        <v>59</v>
      </c>
      <c r="K26" s="9" t="s">
        <v>59</v>
      </c>
      <c r="L26" s="9" t="s">
        <v>59</v>
      </c>
      <c r="M26" s="9" t="s">
        <v>59</v>
      </c>
      <c r="N26" s="9" t="s">
        <v>59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9" t="s">
        <v>28</v>
      </c>
      <c r="X26" s="9" t="s">
        <v>28</v>
      </c>
      <c r="Y26" s="9" t="s">
        <v>28</v>
      </c>
    </row>
    <row r="27" spans="1:25" x14ac:dyDescent="0.2">
      <c r="A27" s="3" t="s">
        <v>42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59</v>
      </c>
      <c r="I27" s="9" t="s">
        <v>59</v>
      </c>
      <c r="J27" s="9" t="s">
        <v>59</v>
      </c>
      <c r="K27" s="9" t="s">
        <v>59</v>
      </c>
      <c r="L27" s="9" t="s">
        <v>59</v>
      </c>
      <c r="M27" s="9" t="s">
        <v>59</v>
      </c>
      <c r="N27" s="9" t="s">
        <v>59</v>
      </c>
      <c r="O27" s="9" t="s">
        <v>28</v>
      </c>
      <c r="P27" s="9" t="s">
        <v>28</v>
      </c>
      <c r="Q27" s="9" t="s">
        <v>28</v>
      </c>
      <c r="R27" s="9" t="s">
        <v>28</v>
      </c>
      <c r="S27" s="9" t="s">
        <v>28</v>
      </c>
      <c r="T27" s="9" t="s">
        <v>28</v>
      </c>
      <c r="U27" s="9" t="s">
        <v>28</v>
      </c>
      <c r="V27" s="9" t="s">
        <v>28</v>
      </c>
      <c r="W27" s="9" t="s">
        <v>28</v>
      </c>
      <c r="X27" s="9" t="s">
        <v>28</v>
      </c>
      <c r="Y27" s="9" t="s">
        <v>28</v>
      </c>
    </row>
    <row r="28" spans="1:25" x14ac:dyDescent="0.2">
      <c r="A28" s="3" t="s">
        <v>43</v>
      </c>
      <c r="B28" s="9" t="s">
        <v>28</v>
      </c>
      <c r="C28" s="9" t="s">
        <v>28</v>
      </c>
      <c r="D28" s="9" t="s">
        <v>28</v>
      </c>
      <c r="E28" s="9" t="s">
        <v>28</v>
      </c>
      <c r="F28" s="9" t="s">
        <v>28</v>
      </c>
      <c r="G28" s="9" t="s">
        <v>28</v>
      </c>
      <c r="H28" s="9" t="s">
        <v>28</v>
      </c>
      <c r="I28" s="9" t="s">
        <v>28</v>
      </c>
      <c r="J28" s="9" t="s">
        <v>28</v>
      </c>
      <c r="K28" s="9" t="s">
        <v>28</v>
      </c>
      <c r="L28" s="9" t="s">
        <v>28</v>
      </c>
      <c r="M28" s="9" t="s">
        <v>28</v>
      </c>
      <c r="N28" s="9" t="s">
        <v>28</v>
      </c>
      <c r="O28" s="9" t="s">
        <v>28</v>
      </c>
      <c r="P28" s="9" t="s">
        <v>28</v>
      </c>
      <c r="Q28" s="9" t="s">
        <v>59</v>
      </c>
      <c r="R28" s="9" t="s">
        <v>59</v>
      </c>
      <c r="S28" s="9" t="s">
        <v>28</v>
      </c>
      <c r="T28" s="9" t="s">
        <v>28</v>
      </c>
      <c r="U28" s="9" t="s">
        <v>28</v>
      </c>
      <c r="V28" s="9" t="s">
        <v>28</v>
      </c>
      <c r="W28" s="9" t="s">
        <v>28</v>
      </c>
      <c r="X28" s="9" t="s">
        <v>28</v>
      </c>
      <c r="Y28" s="9" t="s">
        <v>28</v>
      </c>
    </row>
    <row r="29" spans="1:25" x14ac:dyDescent="0.2">
      <c r="A29" s="3" t="s">
        <v>65</v>
      </c>
      <c r="B29" s="9" t="s">
        <v>28</v>
      </c>
      <c r="C29" s="9" t="s">
        <v>28</v>
      </c>
      <c r="D29" s="9" t="s">
        <v>28</v>
      </c>
      <c r="E29" s="9" t="s">
        <v>28</v>
      </c>
      <c r="F29" s="9" t="s">
        <v>28</v>
      </c>
      <c r="G29" s="9" t="s">
        <v>28</v>
      </c>
      <c r="H29" s="9" t="s">
        <v>28</v>
      </c>
      <c r="I29" s="9" t="s">
        <v>28</v>
      </c>
      <c r="J29" s="9" t="s">
        <v>28</v>
      </c>
      <c r="K29" s="9" t="s">
        <v>28</v>
      </c>
      <c r="L29" s="9" t="s">
        <v>28</v>
      </c>
      <c r="M29" s="9" t="s">
        <v>28</v>
      </c>
      <c r="N29" s="9" t="s">
        <v>28</v>
      </c>
      <c r="O29" s="9" t="s">
        <v>28</v>
      </c>
      <c r="P29" s="9" t="s">
        <v>28</v>
      </c>
      <c r="Q29" s="9" t="s">
        <v>59</v>
      </c>
      <c r="R29" s="9" t="s">
        <v>28</v>
      </c>
      <c r="S29" s="9" t="s">
        <v>28</v>
      </c>
      <c r="T29" s="9" t="s">
        <v>28</v>
      </c>
      <c r="U29" s="9" t="s">
        <v>28</v>
      </c>
      <c r="V29" s="9" t="s">
        <v>28</v>
      </c>
      <c r="W29" s="9" t="s">
        <v>28</v>
      </c>
      <c r="X29" s="9" t="s">
        <v>28</v>
      </c>
      <c r="Y29" s="9" t="s">
        <v>28</v>
      </c>
    </row>
    <row r="30" spans="1:25" x14ac:dyDescent="0.2">
      <c r="A30" s="3" t="s">
        <v>66</v>
      </c>
      <c r="B30" s="9" t="s">
        <v>28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  <c r="L30" s="9" t="s">
        <v>28</v>
      </c>
      <c r="M30" s="9" t="s">
        <v>28</v>
      </c>
      <c r="N30" s="9" t="s">
        <v>28</v>
      </c>
      <c r="O30" s="9" t="s">
        <v>28</v>
      </c>
      <c r="P30" s="9" t="s">
        <v>28</v>
      </c>
      <c r="Q30" s="9" t="s">
        <v>28</v>
      </c>
      <c r="R30" s="9" t="s">
        <v>28</v>
      </c>
      <c r="S30" s="9" t="s">
        <v>28</v>
      </c>
      <c r="T30" s="9" t="s">
        <v>28</v>
      </c>
      <c r="U30" s="9" t="s">
        <v>28</v>
      </c>
      <c r="V30" s="9" t="s">
        <v>28</v>
      </c>
      <c r="W30" s="9" t="s">
        <v>28</v>
      </c>
      <c r="X30" s="9" t="s">
        <v>28</v>
      </c>
      <c r="Y30" s="9" t="s">
        <v>28</v>
      </c>
    </row>
    <row r="31" spans="1:25" x14ac:dyDescent="0.2">
      <c r="A31" s="3" t="s">
        <v>44</v>
      </c>
      <c r="B31" s="9" t="s">
        <v>59</v>
      </c>
      <c r="C31" s="9" t="s">
        <v>59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 t="s">
        <v>59</v>
      </c>
      <c r="J31" s="9" t="s">
        <v>59</v>
      </c>
      <c r="K31" s="9" t="s">
        <v>59</v>
      </c>
      <c r="L31" s="9" t="s">
        <v>59</v>
      </c>
      <c r="M31" s="9" t="s">
        <v>59</v>
      </c>
      <c r="N31" s="9" t="s">
        <v>59</v>
      </c>
      <c r="O31" s="9" t="s">
        <v>59</v>
      </c>
      <c r="P31" s="9" t="s">
        <v>59</v>
      </c>
      <c r="Q31" s="9" t="s">
        <v>59</v>
      </c>
      <c r="R31" s="9" t="s">
        <v>59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9" t="s">
        <v>59</v>
      </c>
      <c r="Y31" s="9" t="s">
        <v>59</v>
      </c>
    </row>
    <row r="32" spans="1:25" x14ac:dyDescent="0.2">
      <c r="A32" s="3" t="s">
        <v>45</v>
      </c>
      <c r="B32" s="9" t="s">
        <v>28</v>
      </c>
      <c r="C32" s="9" t="s">
        <v>28</v>
      </c>
      <c r="D32" s="9" t="s">
        <v>28</v>
      </c>
      <c r="E32" s="9" t="s">
        <v>28</v>
      </c>
      <c r="F32" s="9" t="s">
        <v>28</v>
      </c>
      <c r="G32" s="9" t="s">
        <v>59</v>
      </c>
      <c r="H32" s="9" t="s">
        <v>59</v>
      </c>
      <c r="I32" s="9" t="s">
        <v>59</v>
      </c>
      <c r="J32" s="9" t="s">
        <v>59</v>
      </c>
      <c r="K32" s="9" t="s">
        <v>59</v>
      </c>
      <c r="L32" s="9" t="s">
        <v>59</v>
      </c>
      <c r="M32" s="9" t="s">
        <v>59</v>
      </c>
      <c r="N32" s="9" t="s">
        <v>59</v>
      </c>
      <c r="O32" s="9" t="s">
        <v>59</v>
      </c>
      <c r="P32" s="9" t="s">
        <v>59</v>
      </c>
      <c r="Q32" s="9" t="s">
        <v>59</v>
      </c>
      <c r="R32" s="9" t="s">
        <v>59</v>
      </c>
      <c r="S32" s="9" t="s">
        <v>59</v>
      </c>
      <c r="T32" s="9" t="s">
        <v>28</v>
      </c>
      <c r="U32" s="9" t="s">
        <v>28</v>
      </c>
      <c r="V32" s="9" t="s">
        <v>59</v>
      </c>
      <c r="W32" s="9" t="s">
        <v>28</v>
      </c>
      <c r="X32" s="9" t="s">
        <v>59</v>
      </c>
      <c r="Y32" s="9" t="s">
        <v>59</v>
      </c>
    </row>
    <row r="33" spans="1:25" x14ac:dyDescent="0.2">
      <c r="A33" s="3" t="s">
        <v>46</v>
      </c>
      <c r="B33" s="9" t="s">
        <v>28</v>
      </c>
      <c r="C33" s="9" t="s">
        <v>28</v>
      </c>
      <c r="D33" s="9" t="s">
        <v>28</v>
      </c>
      <c r="E33" s="9" t="s">
        <v>28</v>
      </c>
      <c r="F33" s="9" t="s">
        <v>28</v>
      </c>
      <c r="G33" s="9" t="s">
        <v>28</v>
      </c>
      <c r="H33" s="9" t="s">
        <v>59</v>
      </c>
      <c r="I33" s="9" t="s">
        <v>59</v>
      </c>
      <c r="J33" s="9" t="s">
        <v>59</v>
      </c>
      <c r="K33" s="9" t="s">
        <v>59</v>
      </c>
      <c r="L33" s="9" t="s">
        <v>59</v>
      </c>
      <c r="M33" s="9" t="s">
        <v>59</v>
      </c>
      <c r="N33" s="9" t="s">
        <v>59</v>
      </c>
      <c r="O33" s="9" t="s">
        <v>59</v>
      </c>
      <c r="P33" s="9" t="s">
        <v>59</v>
      </c>
      <c r="Q33" s="9" t="s">
        <v>59</v>
      </c>
      <c r="R33" s="9" t="s">
        <v>59</v>
      </c>
      <c r="S33" s="9" t="s">
        <v>59</v>
      </c>
      <c r="T33" s="9" t="s">
        <v>28</v>
      </c>
      <c r="U33" s="9" t="s">
        <v>28</v>
      </c>
      <c r="V33" s="9" t="s">
        <v>59</v>
      </c>
      <c r="W33" s="9" t="s">
        <v>28</v>
      </c>
      <c r="X33" s="9" t="s">
        <v>59</v>
      </c>
      <c r="Y33" s="9" t="s">
        <v>59</v>
      </c>
    </row>
    <row r="34" spans="1:25" x14ac:dyDescent="0.2">
      <c r="A34" s="3" t="s">
        <v>47</v>
      </c>
      <c r="B34" s="9" t="s">
        <v>28</v>
      </c>
      <c r="C34" s="9" t="s">
        <v>28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59</v>
      </c>
      <c r="I34" s="9" t="s">
        <v>59</v>
      </c>
      <c r="J34" s="9" t="s">
        <v>59</v>
      </c>
      <c r="K34" s="9" t="s">
        <v>59</v>
      </c>
      <c r="L34" s="9" t="s">
        <v>59</v>
      </c>
      <c r="M34" s="9" t="s">
        <v>59</v>
      </c>
      <c r="N34" s="9" t="s">
        <v>59</v>
      </c>
      <c r="O34" s="9" t="s">
        <v>59</v>
      </c>
      <c r="P34" s="9" t="s">
        <v>59</v>
      </c>
      <c r="Q34" s="9" t="s">
        <v>59</v>
      </c>
      <c r="R34" s="9" t="s">
        <v>59</v>
      </c>
      <c r="S34" s="9" t="s">
        <v>59</v>
      </c>
      <c r="T34" s="9" t="s">
        <v>28</v>
      </c>
      <c r="U34" s="9" t="s">
        <v>28</v>
      </c>
      <c r="V34" s="9" t="s">
        <v>59</v>
      </c>
      <c r="W34" s="9" t="s">
        <v>28</v>
      </c>
      <c r="X34" s="9" t="s">
        <v>59</v>
      </c>
      <c r="Y34" s="9" t="s">
        <v>59</v>
      </c>
    </row>
    <row r="37" spans="1:25" x14ac:dyDescent="0.2">
      <c r="A37" s="5" t="s">
        <v>126</v>
      </c>
    </row>
  </sheetData>
  <sheetProtection formatCells="0" formatColumns="0" formatRows="0" insertColumns="0" insertRows="0" insertHyperlinks="0" deleteColumns="0" deleteRows="0"/>
  <mergeCells count="3">
    <mergeCell ref="A1:Y1"/>
    <mergeCell ref="A2:C2"/>
    <mergeCell ref="A3:G3"/>
  </mergeCells>
  <hyperlinks>
    <hyperlink ref="H5" r:id="rId1" xr:uid="{00000000-0004-0000-0800-000000000000}"/>
    <hyperlink ref="I5" r:id="rId2" xr:uid="{00000000-0004-0000-0800-000001000000}"/>
    <hyperlink ref="J5" r:id="rId3" xr:uid="{00000000-0004-0000-0800-000002000000}"/>
    <hyperlink ref="K5" r:id="rId4" xr:uid="{00000000-0004-0000-0800-000003000000}"/>
    <hyperlink ref="L5" r:id="rId5" xr:uid="{00000000-0004-0000-0800-000004000000}"/>
    <hyperlink ref="M5" r:id="rId6" xr:uid="{00000000-0004-0000-0800-000005000000}"/>
    <hyperlink ref="N5" r:id="rId7" xr:uid="{00000000-0004-0000-0800-000006000000}"/>
    <hyperlink ref="A37" r:id="rId8" display="© Commonwealth of Australia 2011" xr:uid="{00000000-0004-0000-0800-000007000000}"/>
    <hyperlink ref="G5" r:id="rId9" xr:uid="{00000000-0004-0000-0800-000008000000}"/>
  </hyperlinks>
  <pageMargins left="0.78740157480314965" right="0.78740157480314965" top="1.0236220472440944" bottom="1.0236220472440944" header="0.78740157480314965" footer="0.78740157480314965"/>
  <pageSetup paperSize="9" scale="75" orientation="landscape" horizontalDpi="300" verticalDpi="300" r:id="rId10"/>
  <headerFooter alignWithMargins="0">
    <oddHeader>&amp;C&amp;A</oddHeader>
    <oddFooter>&amp;CPage &amp;P</oddFooter>
  </headerFooter>
  <colBreaks count="1" manualBreakCount="1">
    <brk id="16" max="36" man="1"/>
  </colBreak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33</vt:i4>
      </vt:variant>
    </vt:vector>
  </HeadingPairs>
  <TitlesOfParts>
    <vt:vector size="46" baseType="lpstr">
      <vt:lpstr>Contents</vt:lpstr>
      <vt:lpstr>A. Filter Table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Table_1!_34150DS0054_Migrants__Migrant_Data_Matrices__2015</vt:lpstr>
      <vt:lpstr>Table_2!_34150DS0054_Migrants__Migrant_Data_Matrices__2015</vt:lpstr>
      <vt:lpstr>Contents!Print_Area</vt:lpstr>
      <vt:lpstr>Table_1!Print_Area</vt:lpstr>
      <vt:lpstr>Table_10!Print_Area</vt:lpstr>
      <vt:lpstr>Table_11!Print_Area</vt:lpstr>
      <vt:lpstr>Table_2!Print_Area</vt:lpstr>
      <vt:lpstr>Table_3!Print_Area</vt:lpstr>
      <vt:lpstr>Table_4!Print_Area</vt:lpstr>
      <vt:lpstr>Table_5!Print_Area</vt:lpstr>
      <vt:lpstr>Table_6!Print_Area</vt:lpstr>
      <vt:lpstr>Table_7!Print_Area</vt:lpstr>
      <vt:lpstr>Table_8!Print_Area</vt:lpstr>
      <vt:lpstr>Table_9!Print_Area</vt:lpstr>
      <vt:lpstr>'A. Filter Table'!Print_Titles</vt:lpstr>
      <vt:lpstr>Table_1!Print_Titles</vt:lpstr>
      <vt:lpstr>Table_10!Print_Titles</vt:lpstr>
      <vt:lpstr>Table_11!Print_Titles</vt:lpstr>
      <vt:lpstr>Table_2!Print_Titles</vt:lpstr>
      <vt:lpstr>Table_6!Print_Titles</vt:lpstr>
      <vt:lpstr>Table_7!Print_Titles</vt:lpstr>
      <vt:lpstr>Table_9!Print_Titles</vt:lpstr>
      <vt:lpstr>Table_1!TopOfTable_Table_1</vt:lpstr>
      <vt:lpstr>TopOfTable_Table_10</vt:lpstr>
      <vt:lpstr>TopOfTable_Table_11</vt:lpstr>
      <vt:lpstr>Table_2!TopOfTable_Table_2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2020-12-16T01:40:46Z</dcterms:created>
  <dcterms:modified xsi:type="dcterms:W3CDTF">2020-12-16T01:42:32Z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