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699816122\Downloads\"/>
    </mc:Choice>
  </mc:AlternateContent>
  <bookViews>
    <workbookView xWindow="0" yWindow="0" windowWidth="28800" windowHeight="11715" tabRatio="345"/>
  </bookViews>
  <sheets>
    <sheet name="APP" sheetId="1" r:id="rId1"/>
    <sheet name="Planilha2" sheetId="2" r:id="rId2"/>
  </sheets>
  <definedNames>
    <definedName name="aporte">APP!$D$20</definedName>
    <definedName name="aporte_perfil">APP!$D$28:$D$28</definedName>
    <definedName name="patrimonio">APP!$D$23</definedName>
    <definedName name="qtd_anos">APP!$D$21</definedName>
    <definedName name="rendimento_carteira">APP!$D$16</definedName>
    <definedName name="salario">APP!$D$15</definedName>
    <definedName name="sugestao_investimento">APP!$D$17</definedName>
    <definedName name="taxa_mensal">APP!$D$22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H21" i="1"/>
  <c r="H22" i="1"/>
  <c r="H23" i="1"/>
  <c r="H24" i="1"/>
  <c r="H20" i="1"/>
  <c r="D28" i="1" l="1"/>
  <c r="C30" i="1"/>
  <c r="C31" i="1"/>
  <c r="C32" i="1"/>
  <c r="C33" i="1"/>
  <c r="C34" i="1"/>
  <c r="C35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D23" i="1"/>
  <c r="D24" i="1" s="1"/>
  <c r="I23" i="1"/>
  <c r="I22" i="1"/>
  <c r="I21" i="1"/>
  <c r="I24" i="1"/>
  <c r="I20" i="1"/>
  <c r="D34" i="1" l="1" a="1"/>
  <c r="D34" i="1" s="1"/>
  <c r="D33" i="1" a="1"/>
  <c r="D33" i="1" s="1"/>
  <c r="D35" i="1" a="1"/>
  <c r="D35" i="1" s="1"/>
  <c r="D32" i="1" a="1"/>
  <c r="D32" i="1" s="1"/>
  <c r="D31" i="1" a="1"/>
  <c r="D31" i="1" s="1"/>
  <c r="D30" i="1" a="1"/>
  <c r="D30" i="1" s="1"/>
  <c r="D36" i="1" l="1"/>
</calcChain>
</file>

<file path=xl/comments1.xml><?xml version="1.0" encoding="utf-8"?>
<comments xmlns="http://schemas.openxmlformats.org/spreadsheetml/2006/main">
  <authors>
    <author>Sidmar Mascarenhas Borges de Souza</author>
  </authors>
  <commentList>
    <comment ref="D15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Preencha com seu salario, ou o valor desejado.</t>
        </r>
      </text>
    </comment>
    <comment ref="D16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Informe o rendimento atual de sua carteira de investimentos.
</t>
        </r>
      </text>
    </comment>
    <comment ref="D20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Digite o valor de aporte que quer simular.</t>
        </r>
      </text>
    </comment>
    <comment ref="D21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Insira a quantidade de tempo em anos.
</t>
        </r>
      </text>
    </comment>
    <comment ref="D22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Insira qual taxa de juros quer siimular.
</t>
        </r>
      </text>
    </comment>
    <comment ref="D27" authorId="0" shapeId="0">
      <text>
        <r>
          <rPr>
            <b/>
            <sz val="9"/>
            <color indexed="81"/>
            <rFont val="Segoe UI"/>
            <charset val="1"/>
          </rPr>
          <t>Sidmar Mascarenhas Borges de Souza:</t>
        </r>
        <r>
          <rPr>
            <sz val="9"/>
            <color indexed="81"/>
            <rFont val="Segoe UI"/>
            <charset val="1"/>
          </rPr>
          <t xml:space="preserve">
Selecione seu perfil de investidor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<sst xmlns="http://schemas.openxmlformats.org/spreadsheetml/2006/main" count="72" uniqueCount="35">
  <si>
    <t>CONFIGURAÇÕES</t>
  </si>
  <si>
    <t>PERFIL</t>
  </si>
  <si>
    <t>Conservador</t>
  </si>
  <si>
    <t>Salário</t>
  </si>
  <si>
    <t>VALOR A SER INVESTIDO POR MÊS</t>
  </si>
  <si>
    <t>Rendimento Carteira</t>
  </si>
  <si>
    <t>Sugestão de Investimento (30%)</t>
  </si>
  <si>
    <t>TIPO DE FII</t>
  </si>
  <si>
    <t>Percentual Sugerido</t>
  </si>
  <si>
    <t>Valores</t>
  </si>
  <si>
    <t>PAPEL</t>
  </si>
  <si>
    <t>INVESTIMENTO MENSAL</t>
  </si>
  <si>
    <t>TIJOLO</t>
  </si>
  <si>
    <t>Quanto investir por mês ?</t>
  </si>
  <si>
    <t>HÍBRIDOS</t>
  </si>
  <si>
    <t>Por Quantos Anos ?</t>
  </si>
  <si>
    <t>FOFs</t>
  </si>
  <si>
    <t>Taxa de Rendimento mensal ?</t>
  </si>
  <si>
    <t>DESENVOLVIMENTO</t>
  </si>
  <si>
    <t>Patrimônio acumulado ?</t>
  </si>
  <si>
    <t>HOTELARIAS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</si>
  <si>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</si>
  <si>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</si>
  <si>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</si>
  <si>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</si>
  <si>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</si>
  <si>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</si>
  <si>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</si>
  <si>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</si>
  <si>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CHAVE</t>
  </si>
  <si>
    <t>%</t>
  </si>
  <si>
    <t>Moderado-TIJOLO</t>
  </si>
  <si>
    <t>Moderado</t>
  </si>
  <si>
    <t>Agressivo</t>
  </si>
  <si>
    <t>Anos - 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</si>
</sst>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20"/>
      <color theme="0"/>
      <name val="Segoe UI Semibold"/>
      <family val="2"/>
    </font>
    <font>
      <sz val="12"/>
      <color theme="0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hair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7" fillId="3" borderId="5" xfId="0" applyFont="1" applyFill="1" applyBorder="1" applyAlignment="1">
      <alignment horizontal="left" indent="3"/>
    </xf>
    <xf numFmtId="164" fontId="8" fillId="3" borderId="6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left" indent="3"/>
    </xf>
    <xf numFmtId="164" fontId="8" fillId="3" borderId="9" xfId="0" applyNumberFormat="1" applyFont="1" applyFill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0" fontId="9" fillId="0" borderId="15" xfId="0" applyNumberFormat="1" applyFont="1" applyBorder="1" applyAlignment="1">
      <alignment horizontal="center"/>
    </xf>
    <xf numFmtId="8" fontId="9" fillId="3" borderId="15" xfId="0" applyNumberFormat="1" applyFont="1" applyFill="1" applyBorder="1" applyAlignment="1">
      <alignment horizontal="center"/>
    </xf>
    <xf numFmtId="8" fontId="9" fillId="3" borderId="18" xfId="0" applyNumberFormat="1" applyFont="1" applyFill="1" applyBorder="1" applyAlignment="1">
      <alignment horizontal="center"/>
    </xf>
    <xf numFmtId="164" fontId="8" fillId="0" borderId="12" xfId="1" applyNumberFormat="1" applyFont="1" applyBorder="1" applyAlignment="1">
      <alignment horizontal="center"/>
    </xf>
    <xf numFmtId="10" fontId="8" fillId="0" borderId="15" xfId="0" applyNumberFormat="1" applyFont="1" applyBorder="1" applyAlignment="1">
      <alignment horizontal="center"/>
    </xf>
    <xf numFmtId="164" fontId="8" fillId="4" borderId="18" xfId="0" applyNumberFormat="1" applyFont="1" applyFill="1" applyBorder="1" applyAlignment="1">
      <alignment horizontal="center"/>
    </xf>
    <xf numFmtId="0" fontId="2" fillId="2" borderId="0" xfId="3"/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2" fillId="2" borderId="0" xfId="2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164" fontId="3" fillId="4" borderId="24" xfId="1" applyNumberFormat="1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0" fontId="3" fillId="5" borderId="22" xfId="0" applyFont="1" applyFill="1" applyBorder="1"/>
    <xf numFmtId="0" fontId="3" fillId="5" borderId="23" xfId="0" applyFont="1" applyFill="1" applyBorder="1"/>
    <xf numFmtId="164" fontId="3" fillId="5" borderId="24" xfId="0" applyNumberFormat="1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7" fillId="4" borderId="10" xfId="0" applyFont="1" applyFill="1" applyBorder="1" applyAlignment="1">
      <alignment horizontal="left" indent="3"/>
    </xf>
    <xf numFmtId="0" fontId="7" fillId="4" borderId="11" xfId="0" applyFont="1" applyFill="1" applyBorder="1" applyAlignment="1">
      <alignment horizontal="left" indent="3"/>
    </xf>
    <xf numFmtId="0" fontId="7" fillId="4" borderId="13" xfId="0" applyFont="1" applyFill="1" applyBorder="1" applyAlignment="1">
      <alignment horizontal="left" indent="3"/>
    </xf>
    <xf numFmtId="0" fontId="7" fillId="4" borderId="14" xfId="0" applyFont="1" applyFill="1" applyBorder="1" applyAlignment="1">
      <alignment horizontal="left" indent="3"/>
    </xf>
    <xf numFmtId="0" fontId="7" fillId="4" borderId="16" xfId="0" applyFont="1" applyFill="1" applyBorder="1" applyAlignment="1">
      <alignment horizontal="left" indent="3"/>
    </xf>
    <xf numFmtId="0" fontId="7" fillId="4" borderId="17" xfId="0" applyFont="1" applyFill="1" applyBorder="1" applyAlignment="1">
      <alignment horizontal="left" indent="3"/>
    </xf>
    <xf numFmtId="0" fontId="10" fillId="3" borderId="13" xfId="0" applyFont="1" applyFill="1" applyBorder="1" applyAlignment="1">
      <alignment horizontal="left" indent="3"/>
    </xf>
    <xf numFmtId="0" fontId="10" fillId="3" borderId="14" xfId="0" applyFont="1" applyFill="1" applyBorder="1" applyAlignment="1">
      <alignment horizontal="left" indent="3"/>
    </xf>
    <xf numFmtId="0" fontId="10" fillId="3" borderId="16" xfId="0" applyFont="1" applyFill="1" applyBorder="1" applyAlignment="1">
      <alignment horizontal="left" indent="3"/>
    </xf>
    <xf numFmtId="0" fontId="10" fillId="3" borderId="17" xfId="0" applyFont="1" applyFill="1" applyBorder="1" applyAlignment="1">
      <alignment horizontal="left" indent="3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indent="3"/>
    </xf>
    <xf numFmtId="164" fontId="8" fillId="3" borderId="28" xfId="0" applyNumberFormat="1" applyFont="1" applyFill="1" applyBorder="1" applyAlignment="1">
      <alignment horizontal="center"/>
    </xf>
    <xf numFmtId="164" fontId="8" fillId="3" borderId="29" xfId="0" applyNumberFormat="1" applyFont="1" applyFill="1" applyBorder="1" applyAlignment="1">
      <alignment horizontal="center"/>
    </xf>
    <xf numFmtId="164" fontId="8" fillId="3" borderId="30" xfId="0" applyNumberFormat="1" applyFont="1" applyFill="1" applyBorder="1" applyAlignment="1">
      <alignment horizontal="center"/>
    </xf>
    <xf numFmtId="0" fontId="13" fillId="7" borderId="19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21" xfId="3" applyFont="1" applyFill="1" applyBorder="1" applyAlignment="1">
      <alignment horizontal="center" vertical="center"/>
    </xf>
  </cellXfs>
  <cellStyles count="4">
    <cellStyle name="Moeda" xfId="1" builtinId="4"/>
    <cellStyle name="Neutra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APP!$C$29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22D-46B0-9B87-5983CF90D8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22D-46B0-9B87-5983CF90D8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22D-46B0-9B87-5983CF90D8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22D-46B0-9B87-5983CF90D8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22D-46B0-9B87-5983CF90D8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22D-46B0-9B87-5983CF90D8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APP!$B$30:$B$35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APP!$C$30:$C$35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25</xdr:row>
      <xdr:rowOff>127000</xdr:rowOff>
    </xdr:from>
    <xdr:to>
      <xdr:col>8</xdr:col>
      <xdr:colOff>857250</xdr:colOff>
      <xdr:row>36</xdr:row>
      <xdr:rowOff>152057</xdr:rowOff>
    </xdr:to>
    <xdr:graphicFrame macro="">
      <xdr:nvGraphicFramePr>
        <xdr:cNvPr id="6" name="Gráfico 5">
          <a:extLst>
            <a:ext uri="{FF2B5EF4-FFF2-40B4-BE49-F238E27FC236}">
              <a16:creationId xmlns="" xmlns:a16="http://schemas.microsoft.com/office/drawing/2014/main" id="{C4B8E7C0-F2C3-7792-03A6-894CBA5335FE}"/>
            </a:ext>
            <a:ext uri="{147F2762-F138-4A5C-976F-8EAC2B608ADB}">
              <a16:predDERef xmlns="" xmlns:a16="http://schemas.microsoft.com/office/drawing/2014/main" pred="{A06C0C26-EE62-D9A1-8A3D-A7E61EE75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0</xdr:row>
      <xdr:rowOff>158751</xdr:rowOff>
    </xdr:from>
    <xdr:to>
      <xdr:col>9</xdr:col>
      <xdr:colOff>232833</xdr:colOff>
      <xdr:row>11</xdr:row>
      <xdr:rowOff>127001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" y="158751"/>
          <a:ext cx="12869333" cy="206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BA60"/>
  <sheetViews>
    <sheetView showGridLines="0" tabSelected="1" topLeftCell="A4" zoomScale="90" zoomScaleNormal="90" workbookViewId="0">
      <selection activeCell="A36" sqref="A36"/>
    </sheetView>
  </sheetViews>
  <sheetFormatPr defaultColWidth="0" defaultRowHeight="15" customHeight="1"/>
  <cols>
    <col min="1" max="1" width="5.375" customWidth="1"/>
    <col min="2" max="2" width="46.875" customWidth="1"/>
    <col min="3" max="3" width="19.375" bestFit="1" customWidth="1"/>
    <col min="4" max="4" width="18.5" customWidth="1"/>
    <col min="5" max="6" width="3.625" customWidth="1"/>
    <col min="7" max="7" width="37.375" customWidth="1"/>
    <col min="8" max="8" width="20.375" customWidth="1"/>
    <col min="9" max="9" width="16" customWidth="1"/>
    <col min="10" max="10" width="3.625" customWidth="1"/>
    <col min="11" max="32" width="3.625" hidden="1" customWidth="1"/>
    <col min="33" max="46" width="8.75" hidden="1" customWidth="1"/>
    <col min="47" max="53" width="3.625" hidden="1" customWidth="1"/>
    <col min="54" max="16384" width="8.75" hidden="1"/>
  </cols>
  <sheetData>
    <row r="13" spans="2:4" ht="15" customHeight="1" thickBot="1"/>
    <row r="14" spans="2:4" ht="30.75">
      <c r="B14" s="50" t="s">
        <v>0</v>
      </c>
      <c r="C14" s="51"/>
      <c r="D14" s="52"/>
    </row>
    <row r="15" spans="2:4" ht="17.25">
      <c r="B15" s="40" t="s">
        <v>3</v>
      </c>
      <c r="C15" s="41"/>
      <c r="D15" s="15">
        <v>2000</v>
      </c>
    </row>
    <row r="16" spans="2:4" ht="17.25">
      <c r="B16" s="42" t="s">
        <v>5</v>
      </c>
      <c r="C16" s="43"/>
      <c r="D16" s="16">
        <v>1.0789999999999999E-2</v>
      </c>
    </row>
    <row r="17" spans="1:29" ht="18" thickBot="1">
      <c r="B17" s="44" t="s">
        <v>6</v>
      </c>
      <c r="C17" s="45"/>
      <c r="D17" s="17">
        <f>D15*30%</f>
        <v>600</v>
      </c>
    </row>
    <row r="18" spans="1:29" thickBot="1"/>
    <row r="19" spans="1:29" ht="28.5" customHeight="1">
      <c r="B19" s="50" t="s">
        <v>11</v>
      </c>
      <c r="C19" s="51"/>
      <c r="D19" s="52"/>
      <c r="G19" s="50" t="s">
        <v>22</v>
      </c>
      <c r="H19" s="51"/>
      <c r="I19" s="53" t="s">
        <v>23</v>
      </c>
    </row>
    <row r="20" spans="1:29" ht="17.25">
      <c r="B20" s="40" t="s">
        <v>13</v>
      </c>
      <c r="C20" s="41"/>
      <c r="D20" s="10">
        <v>300</v>
      </c>
      <c r="G20" s="5" t="s">
        <v>24</v>
      </c>
      <c r="H20" s="6">
        <f>FV(taxa_mensal,Planilha2!$A24*12,aporte*-1)</f>
        <v>8168.2881892935648</v>
      </c>
      <c r="I20" s="7">
        <f>H20*rendimento_carteira</f>
        <v>88.135829562477554</v>
      </c>
    </row>
    <row r="21" spans="1:29" ht="17.25">
      <c r="B21" s="42" t="s">
        <v>15</v>
      </c>
      <c r="C21" s="43"/>
      <c r="D21" s="11">
        <v>20</v>
      </c>
      <c r="G21" s="8" t="s">
        <v>25</v>
      </c>
      <c r="H21" s="6">
        <f>FV(taxa_mensal,Planilha2!$A25*12,aporte*-1)</f>
        <v>25133.074199546292</v>
      </c>
      <c r="I21" s="9">
        <f>H21*rendimento_carteira</f>
        <v>271.1858706131045</v>
      </c>
    </row>
    <row r="22" spans="1:29" ht="17.25">
      <c r="B22" s="42" t="s">
        <v>17</v>
      </c>
      <c r="C22" s="43"/>
      <c r="D22" s="12">
        <v>1.0789999999999999E-2</v>
      </c>
      <c r="G22" s="8" t="s">
        <v>26</v>
      </c>
      <c r="H22" s="6">
        <f>FV(taxa_mensal,Planilha2!$A26*12,aporte*-1)</f>
        <v>72985.263759051653</v>
      </c>
      <c r="I22" s="9">
        <f>H22*rendimento_carteira</f>
        <v>787.51099596016729</v>
      </c>
    </row>
    <row r="23" spans="1:29" ht="17.25">
      <c r="B23" s="46" t="s">
        <v>19</v>
      </c>
      <c r="C23" s="47"/>
      <c r="D23" s="13">
        <f>FV(taxa_mensal,qtd_anos*12,aporte*-1)</f>
        <v>337559.52002912416</v>
      </c>
      <c r="G23" s="8" t="s">
        <v>27</v>
      </c>
      <c r="H23" s="56">
        <f>FV(taxa_mensal,Planilha2!$A27*12,aporte*-1)</f>
        <v>337559.52002912416</v>
      </c>
      <c r="I23" s="9">
        <f>H23*rendimento_carteira</f>
        <v>3642.2672211142494</v>
      </c>
    </row>
    <row r="24" spans="1:29" ht="18" thickBot="1">
      <c r="B24" s="48" t="s">
        <v>21</v>
      </c>
      <c r="C24" s="49"/>
      <c r="D24" s="14">
        <f>patrimonio*rendimento_carteira</f>
        <v>3642.2672211142494</v>
      </c>
      <c r="G24" s="54" t="s">
        <v>28</v>
      </c>
      <c r="H24" s="57">
        <f>FV(taxa_mensal,Planilha2!$A28*12,aporte*-1)</f>
        <v>1296650.8965014142</v>
      </c>
      <c r="I24" s="55">
        <f>H24*rendimento_carteira</f>
        <v>13990.863173250258</v>
      </c>
      <c r="AC24" s="3"/>
    </row>
    <row r="25" spans="1:29" ht="14.25"/>
    <row r="26" spans="1:29" thickBot="1"/>
    <row r="27" spans="1:29" ht="30.75">
      <c r="A27" s="1"/>
      <c r="B27" s="58" t="s">
        <v>1</v>
      </c>
      <c r="C27" s="59"/>
      <c r="D27" s="60" t="s">
        <v>33</v>
      </c>
    </row>
    <row r="28" spans="1:29" ht="15.75" thickBot="1">
      <c r="A28" s="1"/>
      <c r="B28" s="34" t="s">
        <v>4</v>
      </c>
      <c r="C28" s="35"/>
      <c r="D28" s="25">
        <f>aporte</f>
        <v>300</v>
      </c>
    </row>
    <row r="29" spans="1:29">
      <c r="A29" s="1"/>
      <c r="B29" s="26" t="s">
        <v>7</v>
      </c>
      <c r="C29" s="27" t="s">
        <v>8</v>
      </c>
      <c r="D29" s="28" t="s">
        <v>9</v>
      </c>
    </row>
    <row r="30" spans="1:29" ht="14.25">
      <c r="A30" s="1"/>
      <c r="B30" s="29" t="s">
        <v>10</v>
      </c>
      <c r="C30" s="4">
        <f>VLOOKUP($D$27&amp;"-"&amp;B30,Planilha2!$A:$D,4,FALSE)</f>
        <v>0.5</v>
      </c>
      <c r="D30" s="30" cm="1">
        <f t="array" ref="D30">C30*aporte_perfil</f>
        <v>150</v>
      </c>
    </row>
    <row r="31" spans="1:29" ht="14.25">
      <c r="A31" s="1"/>
      <c r="B31" s="29" t="s">
        <v>12</v>
      </c>
      <c r="C31" s="4">
        <f>VLOOKUP($D$27&amp;"-"&amp;B31,Planilha2!$A:$D,4,FALSE)</f>
        <v>0.1</v>
      </c>
      <c r="D31" s="30" cm="1">
        <f t="array" ref="D31">C31*aporte_perfil</f>
        <v>30</v>
      </c>
    </row>
    <row r="32" spans="1:29" ht="15" customHeight="1">
      <c r="B32" s="29" t="s">
        <v>14</v>
      </c>
      <c r="C32" s="4">
        <f>VLOOKUP($D$27&amp;"-"&amp;B32,Planilha2!$A:$D,4,FALSE)</f>
        <v>0.05</v>
      </c>
      <c r="D32" s="30" cm="1">
        <f t="array" ref="D32">C32*aporte_perfil</f>
        <v>15</v>
      </c>
    </row>
    <row r="33" spans="2:4" ht="15" customHeight="1">
      <c r="B33" s="29" t="s">
        <v>16</v>
      </c>
      <c r="C33" s="4">
        <f>VLOOKUP($D$27&amp;"-"&amp;B33,Planilha2!$A:$D,4,FALSE)</f>
        <v>0.05</v>
      </c>
      <c r="D33" s="30" cm="1">
        <f t="array" ref="D33">C33*aporte_perfil</f>
        <v>15</v>
      </c>
    </row>
    <row r="34" spans="2:4" ht="15" customHeight="1">
      <c r="B34" s="29" t="s">
        <v>18</v>
      </c>
      <c r="C34" s="4">
        <f>VLOOKUP($D$27&amp;"-"&amp;B34,Planilha2!$A:$D,4,FALSE)</f>
        <v>0.2</v>
      </c>
      <c r="D34" s="30" cm="1">
        <f t="array" ref="D34">C34*aporte_perfil</f>
        <v>60</v>
      </c>
    </row>
    <row r="35" spans="2:4" ht="14.25">
      <c r="B35" s="29" t="s">
        <v>20</v>
      </c>
      <c r="C35" s="4">
        <f>VLOOKUP($D$27&amp;"-"&amp;B35,Planilha2!$A:$D,4,FALSE)</f>
        <v>0.1</v>
      </c>
      <c r="D35" s="30" cm="1">
        <f t="array" ref="D35">C35*aporte_perfil</f>
        <v>30</v>
      </c>
    </row>
    <row r="36" spans="2:4" ht="15.75" thickBot="1">
      <c r="B36" s="31"/>
      <c r="C36" s="32"/>
      <c r="D36" s="33">
        <f>SUM(D30:D35)</f>
        <v>300</v>
      </c>
    </row>
    <row r="38" spans="2:4" ht="14.25"/>
    <row r="39" spans="2:4" ht="14.25"/>
    <row r="40" spans="2:4" ht="14.25"/>
    <row r="41" spans="2:4" ht="14.25"/>
    <row r="42" spans="2:4" ht="14.25"/>
    <row r="43" spans="2:4" ht="14.25"/>
    <row r="44" spans="2:4" ht="14.25"/>
    <row r="45" spans="2:4" ht="14.25"/>
    <row r="52" ht="14.25"/>
    <row r="53" ht="14.25"/>
    <row r="54" ht="14.25"/>
    <row r="55" ht="14.25"/>
    <row r="56" ht="14.25"/>
    <row r="57" ht="14.25"/>
    <row r="58" ht="14.25"/>
    <row r="59" ht="14.25"/>
    <row r="60" ht="14.25"/>
  </sheetData>
  <mergeCells count="12">
    <mergeCell ref="G19:H19"/>
    <mergeCell ref="B20:C20"/>
    <mergeCell ref="B21:C21"/>
    <mergeCell ref="B22:C22"/>
    <mergeCell ref="B24:C24"/>
    <mergeCell ref="B19:D19"/>
    <mergeCell ref="B27:C27"/>
    <mergeCell ref="B14:D14"/>
    <mergeCell ref="B15:C15"/>
    <mergeCell ref="B16:C16"/>
    <mergeCell ref="B17:C17"/>
    <mergeCell ref="B23:C23"/>
  </mergeCells>
  <dataValidations count="1">
    <dataValidation type="list" allowBlank="1" showInputMessage="1" showErrorMessage="1" sqref="D27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showGridLines="0" zoomScale="115" zoomScaleNormal="115" workbookViewId="0">
      <selection activeCell="A3" sqref="A3"/>
    </sheetView>
  </sheetViews>
  <sheetFormatPr defaultRowHeight="14.25"/>
  <cols>
    <col min="1" max="1" width="29.125" bestFit="1" customWidth="1"/>
    <col min="2" max="2" width="11.625" bestFit="1" customWidth="1"/>
    <col min="3" max="3" width="17.75" bestFit="1" customWidth="1"/>
    <col min="7" max="7" width="15.375" bestFit="1" customWidth="1"/>
  </cols>
  <sheetData>
    <row r="2" spans="1:8">
      <c r="A2" s="23" t="s">
        <v>29</v>
      </c>
      <c r="B2" s="23" t="s">
        <v>1</v>
      </c>
      <c r="C2" s="24" t="s">
        <v>7</v>
      </c>
      <c r="D2" s="24" t="s">
        <v>30</v>
      </c>
    </row>
    <row r="3" spans="1:8">
      <c r="A3" t="str">
        <f>B3&amp;"-"&amp;C3</f>
        <v>Conservador-PAPEL</v>
      </c>
      <c r="B3" t="s">
        <v>2</v>
      </c>
      <c r="C3" s="2" t="s">
        <v>10</v>
      </c>
      <c r="D3" s="4">
        <v>0.3</v>
      </c>
      <c r="H3" t="s">
        <v>30</v>
      </c>
    </row>
    <row r="4" spans="1:8">
      <c r="A4" t="str">
        <f t="shared" ref="A4:A20" si="0">B4&amp;"-"&amp;C4</f>
        <v>Conservador-TIJOLO</v>
      </c>
      <c r="B4" t="s">
        <v>2</v>
      </c>
      <c r="C4" s="2" t="s">
        <v>12</v>
      </c>
      <c r="D4" s="4">
        <v>0.5</v>
      </c>
      <c r="G4" s="18" t="s">
        <v>31</v>
      </c>
      <c r="H4" s="22">
        <f>VLOOKUP(G4,$A:$D,4,FALSE)</f>
        <v>0.35</v>
      </c>
    </row>
    <row r="5" spans="1:8">
      <c r="A5" t="str">
        <f t="shared" si="0"/>
        <v>Conservador-HÍBRIDOS</v>
      </c>
      <c r="B5" t="s">
        <v>2</v>
      </c>
      <c r="C5" s="2" t="s">
        <v>14</v>
      </c>
      <c r="D5" s="4">
        <v>0.1</v>
      </c>
    </row>
    <row r="6" spans="1:8">
      <c r="A6" t="str">
        <f t="shared" si="0"/>
        <v>Conservador-FOFs</v>
      </c>
      <c r="B6" t="s">
        <v>2</v>
      </c>
      <c r="C6" s="2" t="s">
        <v>16</v>
      </c>
      <c r="D6" s="4">
        <v>0.1</v>
      </c>
    </row>
    <row r="7" spans="1:8">
      <c r="A7" t="str">
        <f t="shared" si="0"/>
        <v>Conservador-DESENVOLVIMENTO</v>
      </c>
      <c r="B7" t="s">
        <v>2</v>
      </c>
      <c r="C7" s="2" t="s">
        <v>18</v>
      </c>
      <c r="D7" s="4">
        <v>0</v>
      </c>
    </row>
    <row r="8" spans="1:8" ht="15" thickBot="1">
      <c r="A8" s="19" t="str">
        <f t="shared" si="0"/>
        <v>Conservador-HOTELARIAS</v>
      </c>
      <c r="B8" s="19" t="s">
        <v>2</v>
      </c>
      <c r="C8" s="20" t="s">
        <v>20</v>
      </c>
      <c r="D8" s="21">
        <v>0</v>
      </c>
    </row>
    <row r="9" spans="1:8">
      <c r="A9" t="str">
        <f t="shared" si="0"/>
        <v>Moderado-PAPEL</v>
      </c>
      <c r="B9" t="s">
        <v>32</v>
      </c>
      <c r="C9" s="2" t="s">
        <v>10</v>
      </c>
      <c r="D9" s="4">
        <v>0.32</v>
      </c>
    </row>
    <row r="10" spans="1:8">
      <c r="A10" s="37" t="str">
        <f t="shared" si="0"/>
        <v>Moderado-TIJOLO</v>
      </c>
      <c r="B10" s="37" t="s">
        <v>32</v>
      </c>
      <c r="C10" s="38" t="s">
        <v>12</v>
      </c>
      <c r="D10" s="39">
        <v>0.35</v>
      </c>
    </row>
    <row r="11" spans="1:8">
      <c r="A11" t="str">
        <f t="shared" si="0"/>
        <v>Moderado-HÍBRIDOS</v>
      </c>
      <c r="B11" t="s">
        <v>32</v>
      </c>
      <c r="C11" s="2" t="s">
        <v>14</v>
      </c>
      <c r="D11" s="4">
        <v>0.08</v>
      </c>
    </row>
    <row r="12" spans="1:8">
      <c r="A12" t="str">
        <f t="shared" si="0"/>
        <v>Moderado-FOFs</v>
      </c>
      <c r="B12" t="s">
        <v>32</v>
      </c>
      <c r="C12" s="2" t="s">
        <v>16</v>
      </c>
      <c r="D12" s="4">
        <v>0.05</v>
      </c>
    </row>
    <row r="13" spans="1:8">
      <c r="A13" t="str">
        <f t="shared" si="0"/>
        <v>Moderado-DESENVOLVIMENTO</v>
      </c>
      <c r="B13" t="s">
        <v>32</v>
      </c>
      <c r="C13" s="2" t="s">
        <v>18</v>
      </c>
      <c r="D13" s="4">
        <v>0.1</v>
      </c>
    </row>
    <row r="14" spans="1:8" ht="15" thickBot="1">
      <c r="A14" s="19" t="str">
        <f t="shared" si="0"/>
        <v>Moderado-HOTELARIAS</v>
      </c>
      <c r="B14" s="19" t="s">
        <v>32</v>
      </c>
      <c r="C14" s="20" t="s">
        <v>20</v>
      </c>
      <c r="D14" s="21">
        <v>0.1</v>
      </c>
    </row>
    <row r="15" spans="1:8">
      <c r="A15" t="str">
        <f t="shared" si="0"/>
        <v>Agressivo-PAPEL</v>
      </c>
      <c r="B15" t="s">
        <v>33</v>
      </c>
      <c r="C15" s="2" t="s">
        <v>10</v>
      </c>
      <c r="D15" s="4">
        <v>0.5</v>
      </c>
    </row>
    <row r="16" spans="1:8">
      <c r="A16" t="str">
        <f t="shared" si="0"/>
        <v>Agressivo-TIJOLO</v>
      </c>
      <c r="B16" t="s">
        <v>33</v>
      </c>
      <c r="C16" s="2" t="s">
        <v>12</v>
      </c>
      <c r="D16" s="4">
        <v>0.1</v>
      </c>
    </row>
    <row r="17" spans="1:4">
      <c r="A17" t="str">
        <f t="shared" si="0"/>
        <v>Agressivo-HÍBRIDOS</v>
      </c>
      <c r="B17" t="s">
        <v>33</v>
      </c>
      <c r="C17" s="2" t="s">
        <v>14</v>
      </c>
      <c r="D17" s="4">
        <v>0.05</v>
      </c>
    </row>
    <row r="18" spans="1:4">
      <c r="A18" t="str">
        <f t="shared" si="0"/>
        <v>Agressivo-FOFs</v>
      </c>
      <c r="B18" t="s">
        <v>33</v>
      </c>
      <c r="C18" s="2" t="s">
        <v>16</v>
      </c>
      <c r="D18" s="4">
        <v>0.05</v>
      </c>
    </row>
    <row r="19" spans="1:4">
      <c r="A19" t="str">
        <f t="shared" si="0"/>
        <v>Agressivo-DESENVOLVIMENTO</v>
      </c>
      <c r="B19" t="s">
        <v>33</v>
      </c>
      <c r="C19" s="2" t="s">
        <v>18</v>
      </c>
      <c r="D19" s="4">
        <v>0.2</v>
      </c>
    </row>
    <row r="20" spans="1:4">
      <c r="A20" t="str">
        <f t="shared" si="0"/>
        <v>Agressivo-HOTELARIAS</v>
      </c>
      <c r="B20" t="s">
        <v>33</v>
      </c>
      <c r="C20" s="2" t="s">
        <v>20</v>
      </c>
      <c r="D20" s="4">
        <v>0.1</v>
      </c>
    </row>
    <row r="21" spans="1:4">
      <c r="D21" s="2"/>
    </row>
    <row r="23" spans="1:4">
      <c r="A23" s="23" t="s">
        <v>34</v>
      </c>
    </row>
    <row r="24" spans="1:4">
      <c r="A24" s="36">
        <v>2</v>
      </c>
    </row>
    <row r="25" spans="1:4">
      <c r="A25" s="36">
        <v>5</v>
      </c>
    </row>
    <row r="26" spans="1:4">
      <c r="A26" s="36">
        <v>10</v>
      </c>
    </row>
    <row r="27" spans="1:4">
      <c r="A27" s="36">
        <v>20</v>
      </c>
    </row>
    <row r="28" spans="1:4">
      <c r="A28" s="36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APP</vt:lpstr>
      <vt:lpstr>Planilha2</vt:lpstr>
      <vt:lpstr>aporte</vt:lpstr>
      <vt:lpstr>aporte_perfil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Silva Aguiar</dc:creator>
  <cp:keywords/>
  <dc:description/>
  <cp:lastModifiedBy>Sidmar Mascarenhas Borges de Souza</cp:lastModifiedBy>
  <cp:revision/>
  <dcterms:created xsi:type="dcterms:W3CDTF">2025-04-16T18:38:03Z</dcterms:created>
  <dcterms:modified xsi:type="dcterms:W3CDTF">2025-06-24T21:17:25Z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