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3917\Documents\VAC 2022\OTHERS\JULMAR 2022\ACCOUNTING 2023\"/>
    </mc:Choice>
  </mc:AlternateContent>
  <bookViews>
    <workbookView xWindow="0" yWindow="0" windowWidth="15530" windowHeight="6930" firstSheet="5" activeTab="7"/>
  </bookViews>
  <sheets>
    <sheet name="LEDGER" sheetId="1" r:id="rId1"/>
    <sheet name="SALES" sheetId="5" r:id="rId2"/>
    <sheet name="COLLECTION RECEIPT JOURNAL" sheetId="7" r:id="rId3"/>
    <sheet name="DISBURSEMENT - PRINCIPAL" sheetId="6" r:id="rId4"/>
    <sheet name="DISBURSEMENT - OTHERS" sheetId="8" r:id="rId5"/>
    <sheet name="TRANSACTION ENTRY" sheetId="10" r:id="rId6"/>
    <sheet name="CHART OF ACCOUNTS" sheetId="9" r:id="rId7"/>
    <sheet name="Sheet1" sheetId="11" r:id="rId8"/>
    <sheet name="ADJUSTMENTS" sheetId="4" r:id="rId9"/>
    <sheet name="AGING" sheetId="2" r:id="rId10"/>
    <sheet name="PAYROLL" sheetId="3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1" l="1"/>
  <c r="F34" i="11" s="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6" i="11"/>
  <c r="F15" i="11"/>
  <c r="F14" i="11"/>
  <c r="F13" i="11"/>
  <c r="F12" i="11"/>
  <c r="F11" i="11"/>
  <c r="F10" i="11"/>
  <c r="E8" i="11"/>
  <c r="E7" i="11"/>
  <c r="E6" i="11"/>
  <c r="E5" i="11"/>
  <c r="E4" i="11"/>
  <c r="E3" i="11"/>
  <c r="C36" i="11"/>
  <c r="B36" i="11"/>
  <c r="B38" i="11" s="1"/>
  <c r="F38" i="11" s="1"/>
  <c r="B21" i="1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20" i="11"/>
  <c r="B12" i="11"/>
  <c r="B13" i="11" s="1"/>
  <c r="B14" i="11" s="1"/>
  <c r="B15" i="11" s="1"/>
  <c r="B16" i="11" s="1"/>
  <c r="B11" i="11"/>
  <c r="C5" i="11"/>
  <c r="C6" i="11" s="1"/>
  <c r="C7" i="11" s="1"/>
  <c r="C8" i="11" s="1"/>
  <c r="C4" i="11"/>
  <c r="D176" i="9"/>
  <c r="B176" i="9"/>
  <c r="B172" i="9"/>
  <c r="B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B133" i="9"/>
  <c r="B132" i="9"/>
  <c r="B129" i="9"/>
  <c r="B130" i="9" s="1"/>
  <c r="B131" i="9" s="1"/>
  <c r="B128" i="9"/>
  <c r="B119" i="9"/>
  <c r="D116" i="9"/>
  <c r="D108" i="9"/>
  <c r="D107" i="9"/>
  <c r="D106" i="9"/>
  <c r="D105" i="9"/>
  <c r="D104" i="9"/>
  <c r="D103" i="9"/>
  <c r="D95" i="9"/>
  <c r="D93" i="9"/>
  <c r="D92" i="9"/>
  <c r="D91" i="9"/>
  <c r="D90" i="9"/>
  <c r="D89" i="9"/>
  <c r="D88" i="9"/>
  <c r="D87" i="9"/>
  <c r="D86" i="9"/>
  <c r="D85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27" i="9"/>
  <c r="D26" i="9"/>
  <c r="D24" i="9"/>
  <c r="D25" i="9"/>
  <c r="F35" i="9"/>
  <c r="E38" i="11" l="1"/>
  <c r="E40" i="11" s="1"/>
  <c r="F41" i="11" s="1"/>
  <c r="F40" i="11"/>
  <c r="F39" i="7"/>
  <c r="E39" i="7"/>
  <c r="E38" i="7"/>
  <c r="F38" i="7"/>
  <c r="G4" i="7"/>
  <c r="A11" i="8" l="1"/>
  <c r="B22" i="10"/>
  <c r="B19" i="10"/>
  <c r="C11" i="10"/>
  <c r="C10" i="10"/>
  <c r="C9" i="10"/>
  <c r="C8" i="10"/>
  <c r="C7" i="10"/>
  <c r="C6" i="10"/>
  <c r="C5" i="10"/>
  <c r="C4" i="10"/>
  <c r="C3" i="10"/>
  <c r="B2" i="10"/>
  <c r="B16" i="10"/>
  <c r="C119" i="9"/>
  <c r="C118" i="9"/>
  <c r="B111" i="9"/>
  <c r="B112" i="9" s="1"/>
  <c r="F110" i="9"/>
  <c r="C110" i="9"/>
  <c r="B106" i="9"/>
  <c r="B107" i="9" s="1"/>
  <c r="C105" i="9"/>
  <c r="B98" i="9"/>
  <c r="F97" i="9"/>
  <c r="C97" i="9"/>
  <c r="C95" i="9"/>
  <c r="B87" i="9"/>
  <c r="B88" i="9" s="1"/>
  <c r="C86" i="9"/>
  <c r="B86" i="9"/>
  <c r="C85" i="9"/>
  <c r="F79" i="9"/>
  <c r="C79" i="9"/>
  <c r="B79" i="9"/>
  <c r="B80" i="9" s="1"/>
  <c r="B73" i="9"/>
  <c r="B74" i="9" s="1"/>
  <c r="B75" i="9" s="1"/>
  <c r="C72" i="9"/>
  <c r="B46" i="9"/>
  <c r="B45" i="9"/>
  <c r="C45" i="9" s="1"/>
  <c r="B44" i="9"/>
  <c r="C44" i="9" s="1"/>
  <c r="C43" i="9"/>
  <c r="B36" i="9"/>
  <c r="B37" i="9" s="1"/>
  <c r="B38" i="9" s="1"/>
  <c r="C35" i="9"/>
  <c r="B30" i="9"/>
  <c r="B31" i="9" s="1"/>
  <c r="C31" i="9" s="1"/>
  <c r="F29" i="9"/>
  <c r="C29" i="9"/>
  <c r="B26" i="9"/>
  <c r="C26" i="9" s="1"/>
  <c r="C25" i="9"/>
  <c r="B19" i="9"/>
  <c r="C19" i="9" s="1"/>
  <c r="C18" i="9"/>
  <c r="B18" i="9"/>
  <c r="F17" i="9"/>
  <c r="C17" i="9"/>
  <c r="B14" i="9"/>
  <c r="B15" i="9" s="1"/>
  <c r="C15" i="9" s="1"/>
  <c r="C13" i="9"/>
  <c r="B13" i="9"/>
  <c r="C12" i="9"/>
  <c r="B12" i="9"/>
  <c r="F11" i="9"/>
  <c r="C11" i="9"/>
  <c r="F9" i="9"/>
  <c r="C9" i="9"/>
  <c r="B120" i="9" l="1"/>
  <c r="B121" i="9" s="1"/>
  <c r="C121" i="9" s="1"/>
  <c r="C73" i="9"/>
  <c r="B27" i="9"/>
  <c r="C27" i="9" s="1"/>
  <c r="C14" i="9"/>
  <c r="B20" i="9"/>
  <c r="C36" i="9"/>
  <c r="B39" i="9"/>
  <c r="C38" i="9"/>
  <c r="B76" i="9"/>
  <c r="C75" i="9"/>
  <c r="B21" i="9"/>
  <c r="C20" i="9"/>
  <c r="B89" i="9"/>
  <c r="C88" i="9"/>
  <c r="C98" i="9"/>
  <c r="B99" i="9"/>
  <c r="C87" i="9"/>
  <c r="B113" i="9"/>
  <c r="C112" i="9"/>
  <c r="C111" i="9"/>
  <c r="B32" i="9"/>
  <c r="C37" i="9"/>
  <c r="C74" i="9"/>
  <c r="B108" i="9"/>
  <c r="C108" i="9" s="1"/>
  <c r="C107" i="9"/>
  <c r="B48" i="9"/>
  <c r="B47" i="9"/>
  <c r="C47" i="9" s="1"/>
  <c r="C106" i="9"/>
  <c r="C46" i="9"/>
  <c r="B81" i="9"/>
  <c r="C80" i="9"/>
  <c r="C30" i="9"/>
  <c r="B122" i="9" l="1"/>
  <c r="C120" i="9"/>
  <c r="B22" i="9"/>
  <c r="C21" i="9"/>
  <c r="B77" i="9"/>
  <c r="C77" i="9" s="1"/>
  <c r="C76" i="9"/>
  <c r="C81" i="9"/>
  <c r="B82" i="9"/>
  <c r="B40" i="9"/>
  <c r="C39" i="9"/>
  <c r="B33" i="9"/>
  <c r="C32" i="9"/>
  <c r="B123" i="9"/>
  <c r="C122" i="9"/>
  <c r="C48" i="9"/>
  <c r="B50" i="9"/>
  <c r="B49" i="9"/>
  <c r="C49" i="9" s="1"/>
  <c r="B114" i="9"/>
  <c r="C113" i="9"/>
  <c r="B100" i="9"/>
  <c r="C99" i="9"/>
  <c r="B90" i="9"/>
  <c r="C89" i="9"/>
  <c r="B91" i="9" l="1"/>
  <c r="C90" i="9"/>
  <c r="B52" i="9"/>
  <c r="B51" i="9"/>
  <c r="C51" i="9" s="1"/>
  <c r="C50" i="9"/>
  <c r="C100" i="9"/>
  <c r="B101" i="9"/>
  <c r="B115" i="9"/>
  <c r="C114" i="9"/>
  <c r="B41" i="9"/>
  <c r="C40" i="9"/>
  <c r="B83" i="9"/>
  <c r="C82" i="9"/>
  <c r="C123" i="9"/>
  <c r="B124" i="9"/>
  <c r="B34" i="9"/>
  <c r="C34" i="9" s="1"/>
  <c r="C33" i="9"/>
  <c r="B23" i="9"/>
  <c r="C22" i="9"/>
  <c r="B102" i="9" l="1"/>
  <c r="C101" i="9"/>
  <c r="C52" i="9"/>
  <c r="B54" i="9"/>
  <c r="B53" i="9"/>
  <c r="C53" i="9" s="1"/>
  <c r="B116" i="9"/>
  <c r="C116" i="9" s="1"/>
  <c r="C115" i="9"/>
  <c r="C83" i="9"/>
  <c r="B84" i="9"/>
  <c r="C84" i="9" s="1"/>
  <c r="B24" i="9"/>
  <c r="C24" i="9" s="1"/>
  <c r="C23" i="9"/>
  <c r="B42" i="9"/>
  <c r="C42" i="9" s="1"/>
  <c r="C41" i="9"/>
  <c r="B125" i="9"/>
  <c r="C124" i="9"/>
  <c r="B92" i="9"/>
  <c r="C91" i="9"/>
  <c r="B93" i="9" l="1"/>
  <c r="C93" i="9" s="1"/>
  <c r="C92" i="9"/>
  <c r="B126" i="9"/>
  <c r="C125" i="9"/>
  <c r="B56" i="9"/>
  <c r="B55" i="9"/>
  <c r="C55" i="9" s="1"/>
  <c r="C54" i="9"/>
  <c r="B103" i="9"/>
  <c r="C102" i="9"/>
  <c r="C56" i="9" l="1"/>
  <c r="B58" i="9"/>
  <c r="B57" i="9"/>
  <c r="C57" i="9" s="1"/>
  <c r="B127" i="9"/>
  <c r="C126" i="9"/>
  <c r="B104" i="9"/>
  <c r="C104" i="9" s="1"/>
  <c r="C103" i="9"/>
  <c r="B60" i="9" l="1"/>
  <c r="B59" i="9"/>
  <c r="C59" i="9" s="1"/>
  <c r="C58" i="9"/>
  <c r="C127" i="9"/>
  <c r="C128" i="9" l="1"/>
  <c r="C60" i="9"/>
  <c r="B62" i="9"/>
  <c r="B61" i="9"/>
  <c r="C61" i="9" s="1"/>
  <c r="C129" i="9" l="1"/>
  <c r="B64" i="9"/>
  <c r="B63" i="9"/>
  <c r="C63" i="9" s="1"/>
  <c r="C62" i="9"/>
  <c r="C64" i="9" l="1"/>
  <c r="B66" i="9"/>
  <c r="B65" i="9"/>
  <c r="C65" i="9" s="1"/>
  <c r="C130" i="9"/>
  <c r="B68" i="9" l="1"/>
  <c r="B67" i="9"/>
  <c r="C67" i="9" s="1"/>
  <c r="C66" i="9"/>
  <c r="C131" i="9"/>
  <c r="C132" i="9" l="1"/>
  <c r="C68" i="9"/>
  <c r="B70" i="9"/>
  <c r="B69" i="9"/>
  <c r="C69" i="9" s="1"/>
  <c r="B71" i="9" l="1"/>
  <c r="C71" i="9" s="1"/>
  <c r="C70" i="9"/>
  <c r="B134" i="9"/>
  <c r="C133" i="9"/>
  <c r="B135" i="9" l="1"/>
  <c r="C134" i="9"/>
  <c r="C135" i="9" l="1"/>
  <c r="B136" i="9"/>
  <c r="B137" i="9" l="1"/>
  <c r="C136" i="9"/>
  <c r="B138" i="9" l="1"/>
  <c r="C137" i="9"/>
  <c r="B139" i="9" l="1"/>
  <c r="C138" i="9"/>
  <c r="C139" i="9" l="1"/>
  <c r="B140" i="9"/>
  <c r="B141" i="9" l="1"/>
  <c r="C140" i="9"/>
  <c r="B142" i="9" l="1"/>
  <c r="C141" i="9"/>
  <c r="B143" i="9" l="1"/>
  <c r="C142" i="9"/>
  <c r="C143" i="9" l="1"/>
  <c r="C144" i="9" s="1"/>
  <c r="B145" i="9"/>
  <c r="B146" i="9" l="1"/>
  <c r="C145" i="9"/>
  <c r="B147" i="9" l="1"/>
  <c r="C146" i="9"/>
  <c r="B148" i="9" l="1"/>
  <c r="C147" i="9"/>
  <c r="C148" i="9" l="1"/>
  <c r="B149" i="9"/>
  <c r="B150" i="9" l="1"/>
  <c r="C149" i="9"/>
  <c r="B151" i="9" l="1"/>
  <c r="C150" i="9"/>
  <c r="B152" i="9" l="1"/>
  <c r="C151" i="9"/>
  <c r="C152" i="9" l="1"/>
  <c r="B153" i="9"/>
  <c r="B154" i="9" l="1"/>
  <c r="C153" i="9"/>
  <c r="B155" i="9" l="1"/>
  <c r="C154" i="9"/>
  <c r="B156" i="9" l="1"/>
  <c r="C155" i="9"/>
  <c r="C156" i="9" l="1"/>
  <c r="B157" i="9"/>
  <c r="B158" i="9" l="1"/>
  <c r="C157" i="9"/>
  <c r="B159" i="9" l="1"/>
  <c r="C158" i="9"/>
  <c r="B160" i="9" l="1"/>
  <c r="C159" i="9"/>
  <c r="C160" i="9" l="1"/>
  <c r="B161" i="9"/>
  <c r="C161" i="9" l="1"/>
  <c r="B162" i="9"/>
  <c r="C162" i="9" l="1"/>
  <c r="B163" i="9"/>
  <c r="B164" i="9" l="1"/>
  <c r="C163" i="9"/>
  <c r="C164" i="9" l="1"/>
  <c r="B165" i="9"/>
  <c r="B166" i="9" l="1"/>
  <c r="C165" i="9"/>
  <c r="C166" i="9" l="1"/>
  <c r="B167" i="9"/>
  <c r="B168" i="9" l="1"/>
  <c r="C167" i="9"/>
  <c r="C168" i="9" l="1"/>
  <c r="B169" i="9"/>
  <c r="B170" i="9" l="1"/>
  <c r="C169" i="9"/>
  <c r="C170" i="9" l="1"/>
  <c r="C171" i="9" l="1"/>
  <c r="C172" i="9" l="1"/>
  <c r="B173" i="9"/>
  <c r="B174" i="9" l="1"/>
  <c r="C173" i="9"/>
  <c r="B175" i="9" l="1"/>
  <c r="C174" i="9"/>
  <c r="C176" i="9" l="1"/>
  <c r="C175" i="9"/>
  <c r="A10" i="8" l="1"/>
  <c r="A9" i="8"/>
  <c r="A8" i="8"/>
  <c r="C12" i="8"/>
  <c r="D11" i="8"/>
  <c r="D12" i="8"/>
  <c r="B32" i="5"/>
  <c r="A17" i="7"/>
  <c r="A16" i="7"/>
  <c r="D12" i="7"/>
  <c r="E17" i="7" s="1"/>
  <c r="C12" i="7"/>
  <c r="D32" i="5" l="1"/>
  <c r="D16" i="7"/>
  <c r="R10" i="5"/>
  <c r="K10" i="5"/>
  <c r="M14" i="5"/>
  <c r="M13" i="5"/>
  <c r="M12" i="5"/>
  <c r="M11" i="5"/>
  <c r="M10" i="5"/>
  <c r="J10" i="5"/>
  <c r="I10" i="5"/>
  <c r="C12" i="6"/>
  <c r="B11" i="6"/>
  <c r="C7" i="6"/>
  <c r="D46" i="5" l="1"/>
  <c r="B45" i="5"/>
  <c r="A45" i="5"/>
  <c r="A38" i="5"/>
  <c r="B38" i="5"/>
  <c r="F30" i="5"/>
  <c r="B31" i="5"/>
  <c r="O10" i="5"/>
  <c r="C20" i="5"/>
  <c r="D21" i="5" s="1"/>
  <c r="O14" i="5"/>
  <c r="C23" i="5" s="1"/>
  <c r="O13" i="5"/>
  <c r="O12" i="5"/>
  <c r="O11" i="5"/>
  <c r="H14" i="5"/>
  <c r="H13" i="5"/>
  <c r="H12" i="5"/>
  <c r="H11" i="5"/>
  <c r="H10" i="5"/>
  <c r="Q14" i="5"/>
  <c r="R14" i="5" s="1"/>
  <c r="Q13" i="5"/>
  <c r="R13" i="5" s="1"/>
  <c r="Q12" i="5"/>
  <c r="R12" i="5" s="1"/>
  <c r="Q11" i="5"/>
  <c r="R11" i="5" s="1"/>
  <c r="Q10" i="5"/>
  <c r="D24" i="5" l="1"/>
  <c r="C45" i="5"/>
  <c r="F45" i="5" s="1"/>
  <c r="F46" i="5" s="1"/>
  <c r="C31" i="5"/>
  <c r="Q30" i="1"/>
  <c r="N30" i="1"/>
  <c r="O30" i="1"/>
  <c r="O25" i="1"/>
  <c r="N25" i="1"/>
  <c r="Q21" i="1"/>
  <c r="Q22" i="1" s="1"/>
  <c r="Q23" i="1" s="1"/>
  <c r="Q24" i="1" s="1"/>
  <c r="N29" i="1"/>
  <c r="O29" i="1"/>
  <c r="F26" i="4"/>
  <c r="F20" i="4"/>
  <c r="F11" i="4"/>
  <c r="F31" i="5" l="1"/>
  <c r="F32" i="5" s="1"/>
  <c r="D38" i="5"/>
  <c r="F38" i="5" s="1"/>
  <c r="F39" i="5" s="1"/>
  <c r="Q29" i="1"/>
  <c r="D15" i="3"/>
  <c r="C15" i="3"/>
  <c r="D13" i="3"/>
  <c r="O18" i="1"/>
  <c r="N18" i="1"/>
  <c r="Q14" i="1"/>
  <c r="Q15" i="1" s="1"/>
  <c r="Q16" i="1" s="1"/>
  <c r="Q17" i="1" s="1"/>
  <c r="O9" i="1"/>
  <c r="N9" i="1"/>
  <c r="Q5" i="1"/>
  <c r="Q6" i="1" s="1"/>
  <c r="Q7" i="1" s="1"/>
  <c r="Q8" i="1" s="1"/>
</calcChain>
</file>

<file path=xl/sharedStrings.xml><?xml version="1.0" encoding="utf-8"?>
<sst xmlns="http://schemas.openxmlformats.org/spreadsheetml/2006/main" count="579" uniqueCount="385">
  <si>
    <t>INCOME STATEMENT</t>
  </si>
  <si>
    <t>SALES</t>
  </si>
  <si>
    <t>SOURCE</t>
  </si>
  <si>
    <t>ACCOUNTING - NEW VALE</t>
  </si>
  <si>
    <t>REPORTS</t>
  </si>
  <si>
    <t>PER WEEK/ PER PRINCIPAL</t>
  </si>
  <si>
    <t>RELATED REPORTS</t>
  </si>
  <si>
    <t>MONTHLY - COMPARATIVE REPORT SALES PER INCOME STATEMENT VS SALES PER ENCODERS</t>
  </si>
  <si>
    <t>TRANSACTIONS</t>
  </si>
  <si>
    <t>OTHER INCOME</t>
  </si>
  <si>
    <t>CLAIMS FROM PRINCIPAL</t>
  </si>
  <si>
    <t>C/O VAN</t>
  </si>
  <si>
    <t>INVENTORY - C/O ARLYN</t>
  </si>
  <si>
    <t>COGS</t>
  </si>
  <si>
    <t>OPEX</t>
  </si>
  <si>
    <t>DISBURSEMENT VOUCHER</t>
  </si>
  <si>
    <t>JOURNAL VOUCHER</t>
  </si>
  <si>
    <t xml:space="preserve">     - Depreciation Expense</t>
  </si>
  <si>
    <t xml:space="preserve">     - Bad Debt</t>
  </si>
  <si>
    <t>Inventory of Fixed Assets</t>
  </si>
  <si>
    <t xml:space="preserve">     - Expired Prepayments</t>
  </si>
  <si>
    <t xml:space="preserve">     - Interest Expense Debt Service</t>
  </si>
  <si>
    <t>VAT</t>
  </si>
  <si>
    <t>WHT ON COMPENSATION</t>
  </si>
  <si>
    <t xml:space="preserve">     - ER Share on Mandatory Contributions</t>
  </si>
  <si>
    <t>PRICING MARK-UP</t>
  </si>
  <si>
    <t>COLUMBIA</t>
  </si>
  <si>
    <t>FINAL UNIT COST + 18%</t>
  </si>
  <si>
    <t>ACCOUNTS</t>
  </si>
  <si>
    <t>Accounts Payable</t>
  </si>
  <si>
    <t>PAYMENT TO PRINCIPAL</t>
  </si>
  <si>
    <t>DR</t>
  </si>
  <si>
    <t>CR</t>
  </si>
  <si>
    <t>Cash in Bank</t>
  </si>
  <si>
    <t>BEGINNING BALANCE</t>
  </si>
  <si>
    <t>RR</t>
  </si>
  <si>
    <t>RR-001</t>
  </si>
  <si>
    <t>Accounts Payable - Columbia</t>
  </si>
  <si>
    <t>SUBSIDIARY LEDGER (per principal)</t>
  </si>
  <si>
    <t>Puchases per PO 23-01-001</t>
  </si>
  <si>
    <t>(+)</t>
  </si>
  <si>
    <t>(-)</t>
  </si>
  <si>
    <t>Receiving</t>
  </si>
  <si>
    <t>CM</t>
  </si>
  <si>
    <t>CM-003</t>
  </si>
  <si>
    <t>Adjustments - return to principal</t>
  </si>
  <si>
    <t>Adjustment - returned goods</t>
  </si>
  <si>
    <t>dr-AP; cr-INV</t>
  </si>
  <si>
    <t>Adjustments - BO</t>
  </si>
  <si>
    <t>CM-004</t>
  </si>
  <si>
    <t>Adjustment - increase BO allowance</t>
  </si>
  <si>
    <t>Adjustments - invoice cost adjustment (increase in price)</t>
  </si>
  <si>
    <t>CM-005</t>
  </si>
  <si>
    <t>Adjustment - incoice cost adjustment - increase in price</t>
  </si>
  <si>
    <t>Accounts Payable - Pri-foods</t>
  </si>
  <si>
    <t>ACCOUNTS PAYABLE</t>
  </si>
  <si>
    <t>PO</t>
  </si>
  <si>
    <t>CREATE PO</t>
  </si>
  <si>
    <t>RECEIVING</t>
  </si>
  <si>
    <t>SELECT PO</t>
  </si>
  <si>
    <t>PAYMENT</t>
  </si>
  <si>
    <t>SELECT RR</t>
  </si>
  <si>
    <t>PAYROLL</t>
  </si>
  <si>
    <t>SALARIES &amp; WAGES</t>
  </si>
  <si>
    <t>PAG-IBIG CONTRIBUTION</t>
  </si>
  <si>
    <t>PHILHEALTH CONTRIBUTION</t>
  </si>
  <si>
    <t>SSS CONTRIBUTION</t>
  </si>
  <si>
    <t>VALE</t>
  </si>
  <si>
    <t>CASH IN BANK</t>
  </si>
  <si>
    <t>BO ADJUSTMENT</t>
  </si>
  <si>
    <t>INCREASE BO ALLOWANCE (POSITIVE)</t>
  </si>
  <si>
    <t>INVENTORY</t>
  </si>
  <si>
    <t>XX</t>
  </si>
  <si>
    <t>DECREASE BO ALLOWANCE (NEGATIVE)</t>
  </si>
  <si>
    <t>ORIGINAL</t>
  </si>
  <si>
    <t>SHOULD BE</t>
  </si>
  <si>
    <t>ADJUSTMENT POSITIVE</t>
  </si>
  <si>
    <t>ADJUSTMENT NEGATIVE</t>
  </si>
  <si>
    <t>INVOICE COST ADJUSTMENT</t>
  </si>
  <si>
    <t>INCREASE INVOICE COST</t>
  </si>
  <si>
    <t>DECREASE INVOICE COST</t>
  </si>
  <si>
    <t>CIFPI</t>
  </si>
  <si>
    <t>GCI</t>
  </si>
  <si>
    <t>ACCOUNTS PAYABLE - GENERAL LEDGER</t>
  </si>
  <si>
    <t>next step</t>
  </si>
  <si>
    <t>update Inventory Ledger</t>
  </si>
  <si>
    <t>Unit Cost - Final Unit Cost</t>
  </si>
  <si>
    <t>NEXT 9.23.2023</t>
  </si>
  <si>
    <t>UPON INVOICING</t>
  </si>
  <si>
    <t>ACCOUNTS RECEIVABLE - CUSTOMER</t>
  </si>
  <si>
    <t>SALES - PRINCIPAL</t>
  </si>
  <si>
    <t>INVOICE NO</t>
  </si>
  <si>
    <t>PRINCIPAL</t>
  </si>
  <si>
    <t>ITEM DESCRIPTION</t>
  </si>
  <si>
    <t>QTY</t>
  </si>
  <si>
    <t>PRICE</t>
  </si>
  <si>
    <t>UNIT COST</t>
  </si>
  <si>
    <t>SALES AGENT</t>
  </si>
  <si>
    <t>SALES AREA</t>
  </si>
  <si>
    <t>CUSTOMER TYPE</t>
  </si>
  <si>
    <t>ITEM 1</t>
  </si>
  <si>
    <t>TYPE</t>
  </si>
  <si>
    <t>CASE</t>
  </si>
  <si>
    <t>SALES RETURN</t>
  </si>
  <si>
    <t>ITEM 2</t>
  </si>
  <si>
    <t>ITEM 3</t>
  </si>
  <si>
    <t>ITEM 4</t>
  </si>
  <si>
    <t>ITEM 5</t>
  </si>
  <si>
    <t>ENTRY:</t>
  </si>
  <si>
    <t>NET SALES</t>
  </si>
  <si>
    <t>GROSS SALES</t>
  </si>
  <si>
    <t>GROSS COST OF SALES</t>
  </si>
  <si>
    <t>COST OF SALES - PRINCIPAL</t>
  </si>
  <si>
    <t>INVENTORY - PRINCIPAL</t>
  </si>
  <si>
    <t>CUSTOMER A</t>
  </si>
  <si>
    <t>REFERENCE</t>
  </si>
  <si>
    <t>INV 100021</t>
  </si>
  <si>
    <t>RUNNING BALANCE</t>
  </si>
  <si>
    <t>BEGINNING</t>
  </si>
  <si>
    <t>REFERENCE NO</t>
  </si>
  <si>
    <t>CUSTOMER</t>
  </si>
  <si>
    <t>CM 1231</t>
  </si>
  <si>
    <t>ACCOUNTS RECEIVABLE - CUSTOMER A</t>
  </si>
  <si>
    <t>LEDGER FORM</t>
  </si>
  <si>
    <t>DV NO.</t>
  </si>
  <si>
    <t>SUPPLIER'S NAME</t>
  </si>
  <si>
    <t>PO NO.</t>
  </si>
  <si>
    <t>TOTAL PO AMOUNT</t>
  </si>
  <si>
    <t>AMOUNT PAID</t>
  </si>
  <si>
    <t>OUTSTANDING BALANCE</t>
  </si>
  <si>
    <t>PO NO. 09-001</t>
  </si>
  <si>
    <t>DR AMOUNT</t>
  </si>
  <si>
    <t>CR AMOUNT</t>
  </si>
  <si>
    <t>FINAL SUMMARY</t>
  </si>
  <si>
    <t>DATE</t>
  </si>
  <si>
    <t>ACCOUNTS PAYABLE - GCI</t>
  </si>
  <si>
    <t>CASH IN BANK - BDO</t>
  </si>
  <si>
    <t>DISC 1</t>
  </si>
  <si>
    <t>DISC 2</t>
  </si>
  <si>
    <t>TOTAL DISC</t>
  </si>
  <si>
    <t>FUC</t>
  </si>
  <si>
    <t>COST OF RETURN</t>
  </si>
  <si>
    <t>SALES PRICE</t>
  </si>
  <si>
    <t>NET COST OF SALES</t>
  </si>
  <si>
    <t>NET PROFIT</t>
  </si>
  <si>
    <t>CUSTOMER NAME</t>
  </si>
  <si>
    <t>INVOICE NO.</t>
  </si>
  <si>
    <t>CHECK REF./CASH</t>
  </si>
  <si>
    <t>AMOUNT COLLECTED</t>
  </si>
  <si>
    <t>JOURNAL ENTRY</t>
  </si>
  <si>
    <t>BANK</t>
  </si>
  <si>
    <t>JOHN SIDNEY</t>
  </si>
  <si>
    <t>COLLECTION RECEIPT</t>
  </si>
  <si>
    <t>ARNOLD SWISS</t>
  </si>
  <si>
    <t>EPI</t>
  </si>
  <si>
    <t>SUN PRIDE</t>
  </si>
  <si>
    <t>A/R BALANCE</t>
  </si>
  <si>
    <t>REMARKS</t>
  </si>
  <si>
    <t>TOTAL</t>
  </si>
  <si>
    <t>OFFICIAL RECEIPT NO.</t>
  </si>
  <si>
    <t>DBP</t>
  </si>
  <si>
    <t>OR - 80012</t>
  </si>
  <si>
    <t>DISBURSEMENT JOURNAL</t>
  </si>
  <si>
    <t>PAYEE</t>
  </si>
  <si>
    <t>INVOICE NO./ REFERENCE</t>
  </si>
  <si>
    <t>DESCRIPTION</t>
  </si>
  <si>
    <t>WATER UTILITIES</t>
  </si>
  <si>
    <t>ELECTRICITY</t>
  </si>
  <si>
    <t>COMMUNICATION ALLOWANCES</t>
  </si>
  <si>
    <t>PER DIEM</t>
  </si>
  <si>
    <t>CASH ADVANCES</t>
  </si>
  <si>
    <t>TRANSACTION</t>
  </si>
  <si>
    <t>September 1 - 30, 2023</t>
  </si>
  <si>
    <t>ACCOUNT NAME</t>
  </si>
  <si>
    <t>ACCOUNT CODE</t>
  </si>
  <si>
    <t>Salaries &amp; Wages</t>
  </si>
  <si>
    <t>Pag-ibig Contribution</t>
  </si>
  <si>
    <t>Philhealth Contribution</t>
  </si>
  <si>
    <t>UNION BANK</t>
  </si>
  <si>
    <t>Utilities Expense</t>
  </si>
  <si>
    <t>Communication Expense</t>
  </si>
  <si>
    <t>PAYROLL1</t>
  </si>
  <si>
    <t>PAYROLL2</t>
  </si>
  <si>
    <t>PAYROLL3</t>
  </si>
  <si>
    <t>PAYROLL4</t>
  </si>
  <si>
    <t>SSS Contribution</t>
  </si>
  <si>
    <t>Withholding Tax - Compensation</t>
  </si>
  <si>
    <t>SSS Loan</t>
  </si>
  <si>
    <t>Pag-ibig Loan</t>
  </si>
  <si>
    <t>Charges - Employees</t>
  </si>
  <si>
    <t>Allowance - Employees</t>
  </si>
  <si>
    <t>Vale</t>
  </si>
  <si>
    <t>Deposit - Employees</t>
  </si>
  <si>
    <t>ACCOUNT NO.</t>
  </si>
  <si>
    <t>SUBSIDIARY</t>
  </si>
  <si>
    <t>GENERAL</t>
  </si>
  <si>
    <t>PETTY CASH</t>
  </si>
  <si>
    <t>CASH ON HAND</t>
  </si>
  <si>
    <t>CASH IN BANK- BDO</t>
  </si>
  <si>
    <t>CASH IN BANK- CHINA BANK</t>
  </si>
  <si>
    <t>CASH IN BANK- UNION BANK</t>
  </si>
  <si>
    <t>CASH IN BANK- METROBANK</t>
  </si>
  <si>
    <t>CASH IN BANK- BPI</t>
  </si>
  <si>
    <t>ACCOUNTS RECEIVABLE - CUSTOMER 1</t>
  </si>
  <si>
    <t>ACCOUNTS RECEIVABLE</t>
  </si>
  <si>
    <t>ACCOUNTS RECEIVABLE - CUSTOMER 2</t>
  </si>
  <si>
    <t>ALLOWANCE FOR IMPAIRMENT-ACCOUNTS RECEIVABLE</t>
  </si>
  <si>
    <t>ALLOWANCE FOR IMPAIRMENT-OTHER RECEIVABLES</t>
  </si>
  <si>
    <t>INVENTORY - GCI</t>
  </si>
  <si>
    <t>MERCHANDISE INVENTORY</t>
  </si>
  <si>
    <t>INVENTORY - EPI</t>
  </si>
  <si>
    <t>INVENTORY - CIFPI</t>
  </si>
  <si>
    <t>INVENTORY - DOLE</t>
  </si>
  <si>
    <t>INVENTORY - ALASKE</t>
  </si>
  <si>
    <t>INVENTORY - COLUMBIA</t>
  </si>
  <si>
    <t>OFFICE SUPPLIES  INVENTORY</t>
  </si>
  <si>
    <t>ACCOUNTABLE FORMS, PLATES AND STICKERS</t>
  </si>
  <si>
    <t>FUEL, OIL AND LUBRICANT INVENTORY</t>
  </si>
  <si>
    <t>CHEMICALS AND  FILTERING SUPPLIES INVENTORY</t>
  </si>
  <si>
    <t>CONSTRUCTION, MATERIALS INVENTORY</t>
  </si>
  <si>
    <t>OTHER SUPPLIES AND MATERIALS INVENTORY</t>
  </si>
  <si>
    <t>SEMI-EXPENDABLE OFFICE EQUIPMENT INVENTORY</t>
  </si>
  <si>
    <t>SEMI-EXPENDABLE FURNITURE AND FIXTURES  INVENTORY</t>
  </si>
  <si>
    <t>LANDS</t>
  </si>
  <si>
    <t>BUILDINGS</t>
  </si>
  <si>
    <t>ACCUMULATED DEPRECIATION-BUILDINGS</t>
  </si>
  <si>
    <t>MACHINERY</t>
  </si>
  <si>
    <t>ACCUMULATED DEPRECIATION-MACHINERY</t>
  </si>
  <si>
    <t>OFFICE EQUIPMENTS</t>
  </si>
  <si>
    <t>ACCUMULATED DEPRECIATION-OFFICE EQUIPMENTS</t>
  </si>
  <si>
    <t>INFORMATION AND COMMUNICATION TECHNOLOGY EQUIPMENT</t>
  </si>
  <si>
    <t>ACCUMULATED DEPRECIATION-INFORMATION AND COMMUNICA</t>
  </si>
  <si>
    <t>COMMUNICATION EQUIPMENT</t>
  </si>
  <si>
    <t>ACCUMULATED DEPRECIATION-COMMUNICATION EQUIPMENT</t>
  </si>
  <si>
    <t>CONSTRUCTION AND HEAVY EQUIPMENT</t>
  </si>
  <si>
    <t>ACCUMULATED DEPRECIATION-CONSTRUCTION AND HEAVY EQ</t>
  </si>
  <si>
    <t>DISASTER RESPONSE AND RESCUE EQUIPMENT</t>
  </si>
  <si>
    <t>ACCUMULATED DEPRECIATION-DISASTER RESPONSE AND RES</t>
  </si>
  <si>
    <t>SPORTS EQUIPMENT</t>
  </si>
  <si>
    <t>TECHNICAL &amp; SCIENTIFIC  EQUIPMENT</t>
  </si>
  <si>
    <t>OTHER EQUIPMENT</t>
  </si>
  <si>
    <t>ACCUMULATED DEPRECIATION-OTHER EQUIPMENT</t>
  </si>
  <si>
    <t>MOTOR VEHICLES</t>
  </si>
  <si>
    <t>ACCUMULATED DEPRECIATION-MOTOR VEHICLES</t>
  </si>
  <si>
    <t>FURNITURE, FIXTURES AND BOOKS</t>
  </si>
  <si>
    <t>ACCUMULATED DEPRECIATION-FURNITURE, FIXTURES AND B</t>
  </si>
  <si>
    <t>CONSTRUCTION IN PROGRESS-INFRASTRUCTURE ASSETS</t>
  </si>
  <si>
    <t>CONSTRUCTION IN PROGRESS-BUILDINGS AND OTHER STRUC</t>
  </si>
  <si>
    <t>COMPUTER SOFTWARE</t>
  </si>
  <si>
    <t>ACCUMULATED DEPRECIATION-COMPUTER SOFTWARE</t>
  </si>
  <si>
    <t>OTHER INTANGIBLE ASSETS</t>
  </si>
  <si>
    <t>ACCUMULATED DEPRECIATION-OTHER INTANGIBLE ASSETS</t>
  </si>
  <si>
    <t>ADVANCES TO OFFICERS AND EMPLOYEES</t>
  </si>
  <si>
    <t>ADVANCES TO CONTRACTOR</t>
  </si>
  <si>
    <t>PREPAID REGISTRATION</t>
  </si>
  <si>
    <t>PREPAID  INSURANCE</t>
  </si>
  <si>
    <t>OTHER PREPAYMENTS</t>
  </si>
  <si>
    <t>OTHER ASSET</t>
  </si>
  <si>
    <t>ACCOUNTS PAYABLE - EPI</t>
  </si>
  <si>
    <t>ACCOUNTS PAYABLE - CIFPI</t>
  </si>
  <si>
    <t>ACCOUNTS PAYABLE - DOLE</t>
  </si>
  <si>
    <t>ACCOUNTS PAYABLE - ALASKE</t>
  </si>
  <si>
    <t>ACCOUNTS PAYABLE - COLUMBIA</t>
  </si>
  <si>
    <t>LOANS PAYABLE-DOMESTIC</t>
  </si>
  <si>
    <t>DUE TO BIR - Withholding Tax Compensation</t>
  </si>
  <si>
    <t>DUE TO BIR - Creditable Withholding Tax</t>
  </si>
  <si>
    <t>DUE TO SSS - Contribution</t>
  </si>
  <si>
    <t>DUE TO SSS - Employees Loan</t>
  </si>
  <si>
    <t>DUE TO PAG-IBIG - Contribution</t>
  </si>
  <si>
    <t>DUE TO PAG-IBIG - Employees Loan</t>
  </si>
  <si>
    <t>DUE TO PHILHEALTH - Contribution</t>
  </si>
  <si>
    <t>RETAINED EARNINGS/ (DEFICIT)</t>
  </si>
  <si>
    <t>SALES - GCI</t>
  </si>
  <si>
    <t>SALES - EPI</t>
  </si>
  <si>
    <t>SALES - CIFPI</t>
  </si>
  <si>
    <t>SALES - DOLE</t>
  </si>
  <si>
    <t>SALES - ALASKA</t>
  </si>
  <si>
    <t>SALES - COLUMBIA</t>
  </si>
  <si>
    <t>SALES RETURNS AND ALLOWANCES</t>
  </si>
  <si>
    <t>SALES DISCOUNTS</t>
  </si>
  <si>
    <t>INTEREST  INCOME</t>
  </si>
  <si>
    <t>FINES AND PENALTIES-BUSINESS INCOME</t>
  </si>
  <si>
    <t>OTHER BUSINESS AND BUSINESS INCOME</t>
  </si>
  <si>
    <t>MISCELLANEOUS INCOME</t>
  </si>
  <si>
    <t>COST OF SALES - GCI</t>
  </si>
  <si>
    <t>COST OF SALES</t>
  </si>
  <si>
    <t>COST OF SALES - EPI</t>
  </si>
  <si>
    <t>COST OF SALES - CIFPI</t>
  </si>
  <si>
    <t>COST OF SALES - DOLE</t>
  </si>
  <si>
    <t>COST OF SALES - ALASKA</t>
  </si>
  <si>
    <t>COST OF SALES - COLUMBIA</t>
  </si>
  <si>
    <t>BO ALLOWANCE</t>
  </si>
  <si>
    <t>SALARIES AND WAGES</t>
  </si>
  <si>
    <t>TRANSPORTATION ALLOWANCE (TA)</t>
  </si>
  <si>
    <t>CLOTHING/ UNIFORM ALLOWANCE</t>
  </si>
  <si>
    <t>HONORARIA</t>
  </si>
  <si>
    <t>OVERTIME AND NIGHT PAY</t>
  </si>
  <si>
    <t>YEAR  END BONUS</t>
  </si>
  <si>
    <t>CASH GIFT</t>
  </si>
  <si>
    <t>OTHER BONUSES AND ALLOWANCES</t>
  </si>
  <si>
    <t>RETIREMENT AND LIFE INSURANCE PREMIUMS</t>
  </si>
  <si>
    <t>PAG-IBIG CONTRIBUTIONS</t>
  </si>
  <si>
    <t xml:space="preserve">PHILHEALTH CONTRIBUTIONS </t>
  </si>
  <si>
    <t>EMPLOYEES COMPENSATION INSURANCE PREMIUMS</t>
  </si>
  <si>
    <t>OTHER PERSONNEL BENEFITS</t>
  </si>
  <si>
    <t>TRAVEL EXPENSES-LOCAL</t>
  </si>
  <si>
    <t>TRAINING EXPENSES</t>
  </si>
  <si>
    <t>OFFICE SUPPLIES EXPENSE</t>
  </si>
  <si>
    <t>ACCOUNTABLE FORMS EXPENSES</t>
  </si>
  <si>
    <t>NON-ACCOUNTABLE FORMS EXPENSES</t>
  </si>
  <si>
    <t>DRUGS AND MEDICINES EXPENSES</t>
  </si>
  <si>
    <t>MEDICAL, DENTAL AND LABORATORY SUPPLIES EXPENSES</t>
  </si>
  <si>
    <t>FUEL, OIL AND LUBRICANTS EXPENSES</t>
  </si>
  <si>
    <t>SEMI-EXPENDABLE MACHINERY AND EQUIPMENT EXPENSES</t>
  </si>
  <si>
    <t>SEMI-EXPENDABLE FURNITURE, FIXTURES AND BOOKS EXPE</t>
  </si>
  <si>
    <t>OTHER SUPPLIES AND MATERIALS EXPENSES EXPENSES</t>
  </si>
  <si>
    <t>POSTAGE AND COURIER SERVICES</t>
  </si>
  <si>
    <t>INTERNET SUBSCRIPTION EXPENSES</t>
  </si>
  <si>
    <t>CABLE, SATELLITE, TELEGRAPH AND RADIO  EXPENSES</t>
  </si>
  <si>
    <t>LEGAL SERVICES</t>
  </si>
  <si>
    <t>AUDITING SERVICES</t>
  </si>
  <si>
    <t>CONSULTANCY SERVICES</t>
  </si>
  <si>
    <t>OTHER PROFESSIONAL SERVICES</t>
  </si>
  <si>
    <t>JANITORIAL SERVICES</t>
  </si>
  <si>
    <t>SECURITY SERVICES</t>
  </si>
  <si>
    <t>REPAIRS AND MAINTENANCE-BUILDINGS AND OTHER STRUCT</t>
  </si>
  <si>
    <t>REPAIRS AND MAINTENANCE-MACHINERY &amp; EQUIPMENT</t>
  </si>
  <si>
    <t>REPAIRS AND MAINTENANCE- TRANSPORTATION EQUIPMENT</t>
  </si>
  <si>
    <t>TAXES, DUTIES AND LICENSES</t>
  </si>
  <si>
    <t>INSURANCE EXPENSES</t>
  </si>
  <si>
    <t>ADVERTISING, PROMOTIONAL AND MARKETING EXPENSES</t>
  </si>
  <si>
    <t>PRINTING AND PUBLICATION EXPENSES</t>
  </si>
  <si>
    <t>TRANSPORTATION AND DELIVERY EXPENSES</t>
  </si>
  <si>
    <t>RENT/ LEASE EXPENSES</t>
  </si>
  <si>
    <t>MEMBERSHIP DUES AND CONTRIBUTIONS TO ORGANIZATIONS</t>
  </si>
  <si>
    <t>DONATIONS</t>
  </si>
  <si>
    <t>DIRECTORS AND COMMITTEE MEMBER'S FEE</t>
  </si>
  <si>
    <t>MAJOR EVENTS AND CONVENTIONS EXPENSES</t>
  </si>
  <si>
    <t>OTHER MAINTENANCE AND OPERATING EXPENSES</t>
  </si>
  <si>
    <t>INTEREST EXPENSES</t>
  </si>
  <si>
    <t>BANK CHARGES</t>
  </si>
  <si>
    <t>DEPRECIATION-INFRASTRUCTURE ASSETS</t>
  </si>
  <si>
    <t>DEPRECIATION-BUILDINGS AND OTHER STRUCTURES</t>
  </si>
  <si>
    <t>DEPRECIATION-MACHINERY AND EQUIPMENT</t>
  </si>
  <si>
    <t>DEPRECIATION-TRANSPORTATION EQUIPMENT</t>
  </si>
  <si>
    <t>DEPRECIATION-FURNITURE, FIXTURES AND BOOKS</t>
  </si>
  <si>
    <t>AMORTIZATION-INTANGIBLE ASSETS</t>
  </si>
  <si>
    <t>IF CASH PAYMENT : CASH</t>
  </si>
  <si>
    <t>IF CHECK : CASH IN BANK - BANK NAME</t>
  </si>
  <si>
    <t>UTILITIES EXPENSE - ELECTRICITY</t>
  </si>
  <si>
    <t>UTILITIES EXPENSE - WATER UTILITIES</t>
  </si>
  <si>
    <t>SSS CONTRIBUTIONS</t>
  </si>
  <si>
    <t xml:space="preserve">VALE DUE FROM OFFICERS AND  EMPLOYEES </t>
  </si>
  <si>
    <t>OTHER RECEIVABLES - CHARGES EMPLOYEES</t>
  </si>
  <si>
    <t>DUE TO OFFICERS AND  EMPLOYEES - DEPOSIT</t>
  </si>
  <si>
    <t>COMMUNICATION ALLOWANCE</t>
  </si>
  <si>
    <t>COMMUNICATION EXPENSES</t>
  </si>
  <si>
    <t>have the option to manually add another account</t>
  </si>
  <si>
    <t>refer to "Transaction entry sheet" if transaction type is not in the list, then they will manually search for the account</t>
  </si>
  <si>
    <t>refer to "Chart of Accounts"</t>
  </si>
  <si>
    <t>BO</t>
  </si>
  <si>
    <t>RGS</t>
  </si>
  <si>
    <t>DISCUSSION 10.28.2023</t>
  </si>
  <si>
    <t>Select Sales Agent</t>
  </si>
  <si>
    <t>Add - Date of Invoice in the column</t>
  </si>
  <si>
    <t>Clickable Invoice - refer to original entry including logistics - driver indicated</t>
  </si>
  <si>
    <t>COLLECTION</t>
  </si>
  <si>
    <t>Add Columd : Applied to - to indicate Invoice No. where payment or CM is applied to</t>
  </si>
  <si>
    <t>Add Date: Transaction Date</t>
  </si>
  <si>
    <t>Add Column: Aging - from delivery date till date - if fully paid</t>
  </si>
  <si>
    <t>date delivered</t>
  </si>
  <si>
    <t>amount</t>
  </si>
  <si>
    <t>payment</t>
  </si>
  <si>
    <t>aging in days</t>
  </si>
  <si>
    <t>balance</t>
  </si>
  <si>
    <t>CUSTOMER AR LEDGER</t>
  </si>
  <si>
    <t>SALES AGENT AR LEDGER</t>
  </si>
  <si>
    <t>PERSONNEL BENEFITS</t>
  </si>
  <si>
    <t>DEPRECIATION EXPENSES</t>
  </si>
  <si>
    <t>ORIGINAL ENDING BALANCES</t>
  </si>
  <si>
    <t>RETAINED EARNINGS</t>
  </si>
  <si>
    <t>CLOSING ENTRY</t>
  </si>
  <si>
    <t>INCOME - EXPENSES</t>
  </si>
  <si>
    <t>If Negative = DR</t>
  </si>
  <si>
    <t>If Positive =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</si>
</sst>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0_);#,##0.00\-"/>
    <numFmt numFmtId="165" formatCode="mm&quot;/&quot;dd&quot;/&quot;yyyy"/>
    <numFmt numFmtId="166" formatCode="m&quot;/&quot;dd&quot;/&quot;yyyy"/>
    <numFmt numFmtId="167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Candara"/>
      <family val="2"/>
    </font>
    <font>
      <b/>
      <sz val="10"/>
      <color theme="1"/>
      <name val="Candara"/>
      <family val="2"/>
    </font>
    <font>
      <b/>
      <u/>
      <sz val="10"/>
      <color theme="1"/>
      <name val="Candar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0500000000000007"/>
      <color indexed="8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8.0500000000000007"/>
      <color indexed="8"/>
      <name val="Times New Roman"/>
      <family val="1"/>
    </font>
    <font>
      <b/>
      <sz val="10"/>
      <color rgb="FFFF0000"/>
      <name val="Candara"/>
      <family val="2"/>
    </font>
    <font>
      <sz val="11"/>
      <color theme="1"/>
      <name val="Candara"/>
      <family val="2"/>
    </font>
    <font>
      <b/>
      <sz val="11"/>
      <color theme="1"/>
      <name val="Candara"/>
      <family val="2"/>
    </font>
    <font>
      <b/>
      <u/>
      <sz val="11"/>
      <color theme="1"/>
      <name val="Candara"/>
      <family val="2"/>
    </font>
    <font>
      <b/>
      <u/>
      <sz val="12"/>
      <color theme="1"/>
      <name val="Candara"/>
      <family val="2"/>
    </font>
    <font>
      <b/>
      <sz val="12"/>
      <color theme="1"/>
      <name val="Candara"/>
      <family val="2"/>
    </font>
    <font>
      <b/>
      <sz val="14"/>
      <color theme="1"/>
      <name val="Candara"/>
      <family val="2"/>
    </font>
    <font>
      <sz val="9.9499999999999993"/>
      <color indexed="8"/>
      <name val="Candara"/>
      <family val="2"/>
    </font>
    <font>
      <sz val="10"/>
      <color indexed="8"/>
      <name val="Candara"/>
      <family val="2"/>
    </font>
    <font>
      <b/>
      <sz val="9.9499999999999993"/>
      <color indexed="8"/>
      <name val="Candara"/>
      <family val="2"/>
    </font>
    <font>
      <b/>
      <sz val="10"/>
      <color indexed="8"/>
      <name val="Candara"/>
      <family val="2"/>
    </font>
    <font>
      <sz val="7.9"/>
      <color indexed="8"/>
      <name val="Candara"/>
      <family val="2"/>
    </font>
    <font>
      <b/>
      <sz val="11"/>
      <color theme="0"/>
      <name val="Candara"/>
      <family val="2"/>
    </font>
    <font>
      <sz val="11"/>
      <color theme="0"/>
      <name val="Candara"/>
      <family val="2"/>
    </font>
    <font>
      <i/>
      <sz val="11"/>
      <color rgb="FFFF0000"/>
      <name val="Candara"/>
      <family val="2"/>
    </font>
    <font>
      <i/>
      <sz val="10"/>
      <color theme="1"/>
      <name val="Candar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NumberFormat="1" applyFill="1" applyBorder="1" applyAlignment="1" applyProtection="1"/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4" fontId="1" fillId="0" borderId="0" xfId="0" applyNumberFormat="1" applyFont="1"/>
    <xf numFmtId="0" fontId="2" fillId="0" borderId="0" xfId="0" applyFont="1"/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1" xfId="1" applyFont="1" applyBorder="1"/>
    <xf numFmtId="0" fontId="5" fillId="0" borderId="1" xfId="0" applyFont="1" applyBorder="1"/>
    <xf numFmtId="43" fontId="0" fillId="0" borderId="3" xfId="1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3" fontId="5" fillId="0" borderId="0" xfId="1" applyFont="1"/>
    <xf numFmtId="0" fontId="7" fillId="0" borderId="0" xfId="0" applyFont="1"/>
    <xf numFmtId="43" fontId="1" fillId="0" borderId="0" xfId="1" applyFont="1"/>
    <xf numFmtId="164" fontId="6" fillId="0" borderId="0" xfId="0" applyNumberFormat="1" applyFont="1" applyBorder="1" applyAlignment="1">
      <alignment horizontal="right" vertical="center"/>
    </xf>
    <xf numFmtId="164" fontId="1" fillId="0" borderId="0" xfId="0" applyNumberFormat="1" applyFont="1"/>
    <xf numFmtId="164" fontId="8" fillId="0" borderId="0" xfId="0" applyNumberFormat="1" applyFont="1" applyAlignment="1">
      <alignment horizontal="right" vertical="center"/>
    </xf>
    <xf numFmtId="4" fontId="2" fillId="0" borderId="0" xfId="0" applyNumberFormat="1" applyFont="1"/>
    <xf numFmtId="0" fontId="7" fillId="0" borderId="0" xfId="0" applyNumberFormat="1" applyFont="1" applyFill="1" applyBorder="1" applyAlignment="1" applyProtection="1"/>
    <xf numFmtId="0" fontId="3" fillId="0" borderId="0" xfId="0" applyFont="1"/>
    <xf numFmtId="43" fontId="2" fillId="0" borderId="0" xfId="1" applyFont="1"/>
    <xf numFmtId="43" fontId="2" fillId="0" borderId="0" xfId="1" applyFont="1" applyAlignment="1">
      <alignment horizontal="center"/>
    </xf>
    <xf numFmtId="43" fontId="2" fillId="0" borderId="0" xfId="0" applyNumberFormat="1" applyFont="1"/>
    <xf numFmtId="0" fontId="1" fillId="0" borderId="0" xfId="0" applyFont="1" applyAlignment="1">
      <alignment horizontal="left" indent="10"/>
    </xf>
    <xf numFmtId="43" fontId="1" fillId="0" borderId="0" xfId="0" applyNumberFormat="1" applyFont="1"/>
    <xf numFmtId="43" fontId="1" fillId="0" borderId="0" xfId="1" applyFont="1" applyAlignment="1">
      <alignment horizontal="center"/>
    </xf>
    <xf numFmtId="43" fontId="2" fillId="0" borderId="0" xfId="0" applyNumberFormat="1" applyFont="1" applyAlignment="1">
      <alignment horizontal="center"/>
    </xf>
    <xf numFmtId="43" fontId="9" fillId="0" borderId="0" xfId="1" applyFont="1"/>
    <xf numFmtId="0" fontId="0" fillId="0" borderId="0" xfId="0" applyAlignment="1">
      <alignment horizontal="left" indent="4"/>
    </xf>
    <xf numFmtId="43" fontId="0" fillId="0" borderId="0" xfId="0" applyNumberFormat="1"/>
    <xf numFmtId="0" fontId="0" fillId="0" borderId="4" xfId="0" applyBorder="1"/>
    <xf numFmtId="0" fontId="5" fillId="0" borderId="1" xfId="0" applyFont="1" applyBorder="1" applyAlignment="1">
      <alignment horizontal="center"/>
    </xf>
    <xf numFmtId="9" fontId="1" fillId="0" borderId="0" xfId="0" applyNumberFormat="1" applyFont="1"/>
    <xf numFmtId="0" fontId="10" fillId="0" borderId="0" xfId="0" applyFont="1"/>
    <xf numFmtId="0" fontId="10" fillId="2" borderId="0" xfId="0" applyFont="1" applyFill="1"/>
    <xf numFmtId="0" fontId="10" fillId="0" borderId="0" xfId="0" applyFont="1" applyAlignment="1">
      <alignment horizontal="right"/>
    </xf>
    <xf numFmtId="0" fontId="10" fillId="3" borderId="5" xfId="0" applyFont="1" applyFill="1" applyBorder="1" applyAlignment="1">
      <alignment horizontal="right"/>
    </xf>
    <xf numFmtId="15" fontId="10" fillId="3" borderId="5" xfId="0" applyNumberFormat="1" applyFont="1" applyFill="1" applyBorder="1" applyAlignment="1">
      <alignment horizontal="right"/>
    </xf>
    <xf numFmtId="43" fontId="10" fillId="3" borderId="5" xfId="1" applyFont="1" applyFill="1" applyBorder="1" applyAlignment="1">
      <alignment horizontal="right"/>
    </xf>
    <xf numFmtId="43" fontId="11" fillId="3" borderId="5" xfId="1" applyFont="1" applyFill="1" applyBorder="1" applyAlignment="1">
      <alignment horizontal="right"/>
    </xf>
    <xf numFmtId="43" fontId="15" fillId="3" borderId="5" xfId="1" applyFont="1" applyFill="1" applyBorder="1" applyAlignment="1">
      <alignment horizontal="right"/>
    </xf>
    <xf numFmtId="43" fontId="10" fillId="0" borderId="0" xfId="0" applyNumberFormat="1" applyFont="1"/>
    <xf numFmtId="43" fontId="10" fillId="0" borderId="0" xfId="0" applyNumberFormat="1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0" fillId="0" borderId="0" xfId="0" applyFont="1" applyFill="1"/>
    <xf numFmtId="0" fontId="10" fillId="3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right"/>
    </xf>
    <xf numFmtId="43" fontId="11" fillId="3" borderId="6" xfId="1" applyFont="1" applyFill="1" applyBorder="1" applyAlignment="1">
      <alignment horizontal="right"/>
    </xf>
    <xf numFmtId="0" fontId="11" fillId="2" borderId="5" xfId="0" applyFont="1" applyFill="1" applyBorder="1" applyAlignment="1">
      <alignment horizontal="center"/>
    </xf>
    <xf numFmtId="43" fontId="11" fillId="4" borderId="5" xfId="1" applyFont="1" applyFill="1" applyBorder="1" applyAlignment="1">
      <alignment horizontal="right"/>
    </xf>
    <xf numFmtId="15" fontId="10" fillId="4" borderId="0" xfId="0" applyNumberFormat="1" applyFont="1" applyFill="1"/>
    <xf numFmtId="0" fontId="10" fillId="0" borderId="0" xfId="0" applyFont="1" applyAlignment="1">
      <alignment horizontal="left" indent="7"/>
    </xf>
    <xf numFmtId="0" fontId="10" fillId="3" borderId="5" xfId="0" applyFont="1" applyFill="1" applyBorder="1" applyAlignment="1"/>
    <xf numFmtId="43" fontId="15" fillId="0" borderId="0" xfId="1" applyFont="1" applyFill="1" applyBorder="1" applyAlignment="1">
      <alignment horizontal="right"/>
    </xf>
    <xf numFmtId="0" fontId="10" fillId="3" borderId="8" xfId="0" applyFont="1" applyFill="1" applyBorder="1" applyAlignment="1"/>
    <xf numFmtId="43" fontId="10" fillId="3" borderId="6" xfId="1" applyFont="1" applyFill="1" applyBorder="1" applyAlignment="1">
      <alignment horizontal="right"/>
    </xf>
    <xf numFmtId="0" fontId="10" fillId="0" borderId="0" xfId="0" applyFont="1" applyAlignment="1">
      <alignment horizontal="left"/>
    </xf>
    <xf numFmtId="0" fontId="10" fillId="3" borderId="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7" fillId="0" borderId="0" xfId="0" applyNumberFormat="1" applyFont="1" applyFill="1" applyBorder="1" applyAlignment="1" applyProtection="1"/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164" fontId="16" fillId="0" borderId="0" xfId="0" applyNumberFormat="1" applyFont="1" applyAlignment="1">
      <alignment horizontal="right" vertical="center"/>
    </xf>
    <xf numFmtId="0" fontId="16" fillId="0" borderId="0" xfId="0" applyNumberFormat="1" applyFont="1" applyFill="1" applyBorder="1" applyAlignment="1" applyProtection="1">
      <alignment vertical="center"/>
    </xf>
    <xf numFmtId="3" fontId="16" fillId="0" borderId="0" xfId="0" applyNumberFormat="1" applyFont="1" applyAlignment="1">
      <alignment horizontal="right" vertical="center"/>
    </xf>
    <xf numFmtId="166" fontId="20" fillId="0" borderId="0" xfId="0" applyNumberFormat="1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1" fillId="6" borderId="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left"/>
    </xf>
    <xf numFmtId="0" fontId="22" fillId="6" borderId="0" xfId="0" applyFont="1" applyFill="1" applyBorder="1"/>
    <xf numFmtId="0" fontId="23" fillId="0" borderId="0" xfId="0" applyFont="1"/>
    <xf numFmtId="43" fontId="10" fillId="0" borderId="0" xfId="1" applyFont="1"/>
    <xf numFmtId="43" fontId="11" fillId="0" borderId="0" xfId="1" applyFont="1"/>
    <xf numFmtId="14" fontId="10" fillId="0" borderId="0" xfId="0" applyNumberFormat="1" applyFont="1" applyAlignment="1">
      <alignment horizontal="right"/>
    </xf>
    <xf numFmtId="43" fontId="10" fillId="0" borderId="0" xfId="1" applyFont="1" applyAlignment="1">
      <alignment horizontal="right"/>
    </xf>
    <xf numFmtId="167" fontId="10" fillId="0" borderId="0" xfId="1" applyNumberFormat="1" applyFont="1" applyAlignment="1">
      <alignment horizontal="right"/>
    </xf>
    <xf numFmtId="0" fontId="13" fillId="5" borderId="0" xfId="0" applyFont="1" applyFill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18" fillId="3" borderId="0" xfId="0" applyFont="1" applyFill="1" applyAlignment="1">
      <alignment horizontal="center" vertical="center"/>
    </xf>
    <xf numFmtId="0" fontId="19" fillId="4" borderId="0" xfId="0" applyNumberFormat="1" applyFont="1" applyFill="1" applyBorder="1" applyAlignment="1" applyProtection="1">
      <alignment horizontal="center"/>
    </xf>
    <xf numFmtId="0" fontId="17" fillId="0" borderId="0" xfId="0" applyFont="1" applyAlignment="1">
      <alignment vertical="center"/>
    </xf>
    <xf numFmtId="0" fontId="17" fillId="0" borderId="0" xfId="0" applyNumberFormat="1" applyFont="1" applyFill="1" applyBorder="1" applyAlignment="1" applyProtection="1">
      <alignment vertical="center"/>
    </xf>
    <xf numFmtId="167" fontId="2" fillId="0" borderId="0" xfId="1" applyNumberFormat="1" applyFont="1" applyAlignment="1">
      <alignment horizontal="center"/>
    </xf>
    <xf numFmtId="167" fontId="1" fillId="0" borderId="0" xfId="1" applyNumberFormat="1" applyFont="1"/>
    <xf numFmtId="167" fontId="1" fillId="0" borderId="0" xfId="1" applyNumberFormat="1" applyFont="1" applyAlignment="1">
      <alignment horizontal="center"/>
    </xf>
    <xf numFmtId="167" fontId="1" fillId="0" borderId="0" xfId="0" applyNumberFormat="1" applyFont="1"/>
    <xf numFmtId="0" fontId="2" fillId="0" borderId="3" xfId="0" applyFont="1" applyBorder="1"/>
    <xf numFmtId="167" fontId="2" fillId="0" borderId="3" xfId="0" applyNumberFormat="1" applyFont="1" applyBorder="1"/>
    <xf numFmtId="0" fontId="2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11</xdr:row>
      <xdr:rowOff>139700</xdr:rowOff>
    </xdr:from>
    <xdr:to>
      <xdr:col>4</xdr:col>
      <xdr:colOff>889000</xdr:colOff>
      <xdr:row>11</xdr:row>
      <xdr:rowOff>146050</xdr:rowOff>
    </xdr:to>
    <xdr:cxnSp macro="">
      <xdr:nvCxnSpPr>
        <xdr:cNvPr id="3" name="Straight Arrow Connector 2"/>
        <xdr:cNvCxnSpPr/>
      </xdr:nvCxnSpPr>
      <xdr:spPr>
        <a:xfrm>
          <a:off x="8096250" y="2190750"/>
          <a:ext cx="863600" cy="635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939800</xdr:colOff>
      <xdr:row>8</xdr:row>
      <xdr:rowOff>0</xdr:rowOff>
    </xdr:from>
    <xdr:to>
      <xdr:col>6</xdr:col>
      <xdr:colOff>793750</xdr:colOff>
      <xdr:row>13</xdr:row>
      <xdr:rowOff>31750</xdr:rowOff>
    </xdr:to>
    <xdr:sp macro="" textlink="">
      <xdr:nvSpPr>
        <xdr:cNvPr id="4" name="TextBox 3"/>
        <xdr:cNvSpPr txBox="1"/>
      </xdr:nvSpPr>
      <xdr:spPr>
        <a:xfrm>
          <a:off x="9010650" y="1498600"/>
          <a:ext cx="183515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total</a:t>
          </a:r>
          <a:r>
            <a:rPr lang="en-US" sz="1100" baseline="0"/>
            <a:t> DR must always equal to total CR</a:t>
          </a:r>
        </a:p>
        <a:p>
          <a:r>
            <a:rPr lang="en-US" sz="1100" baseline="0"/>
            <a:t>MUST PROMPT IF NOT BALANCE</a:t>
          </a:r>
          <a:endParaRPr lang="en-US" sz="1100"/>
        </a:p>
      </xdr:txBody>
    </xdr:sp>
    <xdr:clientData/>
  </xdr:twoCellAnchor>
  <xdr:twoCellAnchor>
    <xdr:from>
      <xdr:col>0</xdr:col>
      <xdr:colOff>1339850</xdr:colOff>
      <xdr:row>11</xdr:row>
      <xdr:rowOff>44450</xdr:rowOff>
    </xdr:from>
    <xdr:to>
      <xdr:col>0</xdr:col>
      <xdr:colOff>1339850</xdr:colOff>
      <xdr:row>13</xdr:row>
      <xdr:rowOff>114300</xdr:rowOff>
    </xdr:to>
    <xdr:cxnSp macro="">
      <xdr:nvCxnSpPr>
        <xdr:cNvPr id="5" name="Straight Arrow Connector 4"/>
        <xdr:cNvCxnSpPr/>
      </xdr:nvCxnSpPr>
      <xdr:spPr>
        <a:xfrm flipV="1">
          <a:off x="1339850" y="2095500"/>
          <a:ext cx="0" cy="48895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831850</xdr:colOff>
      <xdr:row>4</xdr:row>
      <xdr:rowOff>76200</xdr:rowOff>
    </xdr:from>
    <xdr:to>
      <xdr:col>1</xdr:col>
      <xdr:colOff>838200</xdr:colOff>
      <xdr:row>17</xdr:row>
      <xdr:rowOff>114300</xdr:rowOff>
    </xdr:to>
    <xdr:cxnSp macro="">
      <xdr:nvCxnSpPr>
        <xdr:cNvPr id="7" name="Straight Arrow Connector 6"/>
        <xdr:cNvCxnSpPr/>
      </xdr:nvCxnSpPr>
      <xdr:spPr>
        <a:xfrm flipH="1" flipV="1">
          <a:off x="2946400" y="838200"/>
          <a:ext cx="6350" cy="248285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628650</xdr:colOff>
      <xdr:row>6</xdr:row>
      <xdr:rowOff>165100</xdr:rowOff>
    </xdr:from>
    <xdr:to>
      <xdr:col>0</xdr:col>
      <xdr:colOff>641350</xdr:colOff>
      <xdr:row>20</xdr:row>
      <xdr:rowOff>0</xdr:rowOff>
    </xdr:to>
    <xdr:cxnSp macro="">
      <xdr:nvCxnSpPr>
        <xdr:cNvPr id="9" name="Straight Arrow Connector 8"/>
        <xdr:cNvCxnSpPr/>
      </xdr:nvCxnSpPr>
      <xdr:spPr>
        <a:xfrm flipH="1" flipV="1">
          <a:off x="628650" y="1295400"/>
          <a:ext cx="12700" cy="24638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OF%20ACCOUNTS%20JULM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</sheetNames>
    <sheetDataSet>
      <sheetData sheetId="0">
        <row r="87">
          <cell r="A87" t="str">
            <v>DUE TO BIR - Withholding Tax Compensation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I16" sqref="I16"/>
    </sheetView>
  </sheetViews>
  <sheetFormatPr defaultRowHeight="13" x14ac:dyDescent="0.3"/>
  <cols>
    <col min="1" max="1" width="20.7265625" style="1" bestFit="1" customWidth="1"/>
    <col min="2" max="2" width="32.54296875" style="1" bestFit="1" customWidth="1"/>
    <col min="3" max="3" width="22.81640625" style="1" hidden="1" customWidth="1"/>
    <col min="4" max="4" width="78" style="1" hidden="1" customWidth="1"/>
    <col min="5" max="5" width="14.36328125" style="1" bestFit="1" customWidth="1"/>
    <col min="6" max="9" width="8.7265625" style="1"/>
    <col min="10" max="10" width="23.26953125" style="1" bestFit="1" customWidth="1"/>
    <col min="11" max="11" width="2.6328125" style="1" bestFit="1" customWidth="1"/>
    <col min="12" max="12" width="8.7265625" style="1"/>
    <col min="13" max="13" width="32.6328125" style="1" bestFit="1" customWidth="1"/>
    <col min="14" max="14" width="8.7265625" style="1"/>
    <col min="15" max="15" width="10.6328125" style="1" bestFit="1" customWidth="1"/>
    <col min="16" max="16" width="8.7265625" style="1"/>
    <col min="17" max="17" width="9.54296875" style="1" bestFit="1" customWidth="1"/>
    <col min="18" max="18" width="43.90625" style="1" bestFit="1" customWidth="1"/>
    <col min="19" max="19" width="10.453125" style="1" bestFit="1" customWidth="1"/>
    <col min="20" max="16384" width="8.7265625" style="1"/>
  </cols>
  <sheetData>
    <row r="1" spans="1:19" s="2" customFormat="1" x14ac:dyDescent="0.3">
      <c r="A1" s="3" t="s">
        <v>0</v>
      </c>
      <c r="J1" s="5" t="s">
        <v>38</v>
      </c>
    </row>
    <row r="2" spans="1:19" s="2" customFormat="1" x14ac:dyDescent="0.3">
      <c r="A2" s="3"/>
      <c r="J2" s="4" t="s">
        <v>37</v>
      </c>
      <c r="N2" s="2" t="s">
        <v>41</v>
      </c>
      <c r="O2" s="2" t="s">
        <v>40</v>
      </c>
    </row>
    <row r="3" spans="1:19" s="2" customFormat="1" x14ac:dyDescent="0.3">
      <c r="A3" s="2" t="s">
        <v>8</v>
      </c>
      <c r="B3" s="2" t="s">
        <v>2</v>
      </c>
      <c r="C3" s="2" t="s">
        <v>4</v>
      </c>
      <c r="D3" s="2" t="s">
        <v>6</v>
      </c>
      <c r="E3" s="2" t="s">
        <v>28</v>
      </c>
      <c r="N3" s="2" t="s">
        <v>31</v>
      </c>
      <c r="O3" s="2" t="s">
        <v>32</v>
      </c>
      <c r="R3" s="2" t="s">
        <v>2</v>
      </c>
    </row>
    <row r="4" spans="1:19" s="2" customFormat="1" ht="14.5" x14ac:dyDescent="0.35">
      <c r="J4" s="6"/>
      <c r="K4" s="6"/>
      <c r="L4" s="6"/>
      <c r="M4" s="7" t="s">
        <v>34</v>
      </c>
      <c r="N4" s="8">
        <v>0</v>
      </c>
      <c r="O4" s="8">
        <v>0</v>
      </c>
      <c r="P4" s="6"/>
      <c r="Q4" s="8">
        <v>500000</v>
      </c>
    </row>
    <row r="5" spans="1:19" ht="14.5" x14ac:dyDescent="0.35">
      <c r="A5" s="1" t="s">
        <v>1</v>
      </c>
      <c r="B5" s="1" t="s">
        <v>3</v>
      </c>
      <c r="C5" s="1" t="s">
        <v>5</v>
      </c>
      <c r="D5" s="1" t="s">
        <v>7</v>
      </c>
      <c r="J5" s="9">
        <v>44029</v>
      </c>
      <c r="K5" s="7" t="s">
        <v>35</v>
      </c>
      <c r="L5" s="7" t="s">
        <v>36</v>
      </c>
      <c r="M5" s="7" t="s">
        <v>39</v>
      </c>
      <c r="N5" s="8"/>
      <c r="O5" s="8">
        <v>100000</v>
      </c>
      <c r="P5" s="6"/>
      <c r="Q5" s="8">
        <f>Q4+O5-N5</f>
        <v>600000</v>
      </c>
      <c r="R5" s="1" t="s">
        <v>42</v>
      </c>
    </row>
    <row r="6" spans="1:19" ht="14.5" x14ac:dyDescent="0.35">
      <c r="J6" s="9">
        <v>44060</v>
      </c>
      <c r="K6" s="7" t="s">
        <v>43</v>
      </c>
      <c r="L6" s="7" t="s">
        <v>44</v>
      </c>
      <c r="M6" s="7" t="s">
        <v>46</v>
      </c>
      <c r="N6" s="8">
        <v>5000</v>
      </c>
      <c r="O6" s="8">
        <v>0</v>
      </c>
      <c r="P6" s="6"/>
      <c r="Q6" s="8">
        <f t="shared" ref="Q6:Q8" si="0">Q5+O6-N6</f>
        <v>595000</v>
      </c>
      <c r="R6" s="1" t="s">
        <v>45</v>
      </c>
      <c r="S6" s="1" t="s">
        <v>47</v>
      </c>
    </row>
    <row r="7" spans="1:19" ht="14.5" x14ac:dyDescent="0.35">
      <c r="A7" s="1" t="s">
        <v>9</v>
      </c>
      <c r="B7" s="1" t="s">
        <v>10</v>
      </c>
      <c r="C7" s="1" t="s">
        <v>11</v>
      </c>
      <c r="J7" s="9">
        <v>44091</v>
      </c>
      <c r="K7" s="7" t="s">
        <v>43</v>
      </c>
      <c r="L7" s="7" t="s">
        <v>49</v>
      </c>
      <c r="M7" s="7" t="s">
        <v>50</v>
      </c>
      <c r="N7" s="8">
        <v>3000</v>
      </c>
      <c r="O7" s="8">
        <v>0</v>
      </c>
      <c r="P7" s="6"/>
      <c r="Q7" s="8">
        <f t="shared" si="0"/>
        <v>592000</v>
      </c>
      <c r="R7" s="1" t="s">
        <v>48</v>
      </c>
    </row>
    <row r="8" spans="1:19" ht="14.5" x14ac:dyDescent="0.35">
      <c r="J8" s="9">
        <v>44120</v>
      </c>
      <c r="K8" s="7" t="s">
        <v>43</v>
      </c>
      <c r="L8" s="7" t="s">
        <v>52</v>
      </c>
      <c r="M8" s="7" t="s">
        <v>53</v>
      </c>
      <c r="N8" s="8"/>
      <c r="O8" s="8">
        <v>10000</v>
      </c>
      <c r="P8" s="6"/>
      <c r="Q8" s="8">
        <f t="shared" si="0"/>
        <v>602000</v>
      </c>
      <c r="R8" s="1" t="s">
        <v>51</v>
      </c>
    </row>
    <row r="9" spans="1:19" ht="14.5" x14ac:dyDescent="0.35">
      <c r="A9" s="1" t="s">
        <v>30</v>
      </c>
      <c r="E9" s="1" t="s">
        <v>29</v>
      </c>
      <c r="F9" s="1" t="s">
        <v>31</v>
      </c>
      <c r="J9" s="6"/>
      <c r="K9" s="6"/>
      <c r="L9" s="6"/>
      <c r="M9" s="6"/>
      <c r="N9" s="10">
        <f>SUM(N4:N8)</f>
        <v>8000</v>
      </c>
      <c r="O9" s="10">
        <f>SUM(O4:O8)</f>
        <v>110000</v>
      </c>
      <c r="P9" s="6"/>
      <c r="Q9" s="6"/>
    </row>
    <row r="10" spans="1:19" x14ac:dyDescent="0.3">
      <c r="E10" s="1" t="s">
        <v>33</v>
      </c>
      <c r="F10" s="1" t="s">
        <v>32</v>
      </c>
    </row>
    <row r="11" spans="1:19" x14ac:dyDescent="0.3">
      <c r="J11" s="4" t="s">
        <v>54</v>
      </c>
      <c r="K11" s="2"/>
      <c r="L11" s="2"/>
      <c r="M11" s="2"/>
      <c r="N11" s="2" t="s">
        <v>41</v>
      </c>
      <c r="O11" s="2" t="s">
        <v>40</v>
      </c>
      <c r="P11" s="2"/>
      <c r="Q11" s="2"/>
      <c r="R11" s="2"/>
    </row>
    <row r="12" spans="1:19" x14ac:dyDescent="0.3">
      <c r="A12" s="1" t="s">
        <v>13</v>
      </c>
      <c r="B12" s="1" t="s">
        <v>12</v>
      </c>
      <c r="J12" s="2"/>
      <c r="K12" s="2"/>
      <c r="L12" s="2"/>
      <c r="M12" s="2"/>
      <c r="N12" s="2" t="s">
        <v>31</v>
      </c>
      <c r="O12" s="2" t="s">
        <v>32</v>
      </c>
      <c r="P12" s="2"/>
      <c r="Q12" s="2"/>
      <c r="R12" s="2" t="s">
        <v>2</v>
      </c>
    </row>
    <row r="13" spans="1:19" ht="14.5" x14ac:dyDescent="0.35">
      <c r="J13" s="29" t="s">
        <v>81</v>
      </c>
      <c r="K13" s="6"/>
      <c r="L13" s="6"/>
      <c r="M13" s="7" t="s">
        <v>34</v>
      </c>
      <c r="N13" s="8">
        <v>0</v>
      </c>
      <c r="O13" s="8">
        <v>0</v>
      </c>
      <c r="P13" s="6"/>
      <c r="Q13" s="8">
        <v>200000</v>
      </c>
      <c r="R13" s="2"/>
    </row>
    <row r="14" spans="1:19" ht="14.5" x14ac:dyDescent="0.35">
      <c r="A14" s="1" t="s">
        <v>14</v>
      </c>
      <c r="B14" s="1" t="s">
        <v>15</v>
      </c>
      <c r="J14" s="9">
        <v>44029</v>
      </c>
      <c r="K14" s="7" t="s">
        <v>35</v>
      </c>
      <c r="L14" s="7" t="s">
        <v>36</v>
      </c>
      <c r="M14" s="7" t="s">
        <v>39</v>
      </c>
      <c r="N14" s="8"/>
      <c r="O14" s="8">
        <v>20000</v>
      </c>
      <c r="P14" s="6"/>
      <c r="Q14" s="8">
        <f>Q13+O14-N14</f>
        <v>220000</v>
      </c>
      <c r="R14" s="1" t="s">
        <v>42</v>
      </c>
    </row>
    <row r="15" spans="1:19" ht="14.5" x14ac:dyDescent="0.35">
      <c r="B15" s="1" t="s">
        <v>16</v>
      </c>
      <c r="J15" s="9">
        <v>44060</v>
      </c>
      <c r="K15" s="7" t="s">
        <v>43</v>
      </c>
      <c r="L15" s="7" t="s">
        <v>44</v>
      </c>
      <c r="M15" s="7" t="s">
        <v>46</v>
      </c>
      <c r="N15" s="8">
        <v>10000</v>
      </c>
      <c r="O15" s="8">
        <v>0</v>
      </c>
      <c r="P15" s="6"/>
      <c r="Q15" s="8">
        <f t="shared" ref="Q15:Q17" si="1">Q14+O15-N15</f>
        <v>210000</v>
      </c>
      <c r="R15" s="1" t="s">
        <v>45</v>
      </c>
    </row>
    <row r="16" spans="1:19" ht="14.5" x14ac:dyDescent="0.35">
      <c r="B16" s="1" t="s">
        <v>17</v>
      </c>
      <c r="D16" s="1" t="s">
        <v>19</v>
      </c>
      <c r="J16" s="9">
        <v>44091</v>
      </c>
      <c r="K16" s="7" t="s">
        <v>43</v>
      </c>
      <c r="L16" s="7" t="s">
        <v>49</v>
      </c>
      <c r="M16" s="7" t="s">
        <v>50</v>
      </c>
      <c r="N16" s="8">
        <v>3000</v>
      </c>
      <c r="O16" s="8">
        <v>0</v>
      </c>
      <c r="P16" s="6"/>
      <c r="Q16" s="8">
        <f t="shared" si="1"/>
        <v>207000</v>
      </c>
      <c r="R16" s="1" t="s">
        <v>48</v>
      </c>
    </row>
    <row r="17" spans="1:18" ht="14.5" x14ac:dyDescent="0.35">
      <c r="B17" s="1" t="s">
        <v>18</v>
      </c>
      <c r="J17" s="9">
        <v>44120</v>
      </c>
      <c r="K17" s="7" t="s">
        <v>43</v>
      </c>
      <c r="L17" s="7" t="s">
        <v>52</v>
      </c>
      <c r="M17" s="7" t="s">
        <v>53</v>
      </c>
      <c r="N17" s="8"/>
      <c r="O17" s="8">
        <v>10000</v>
      </c>
      <c r="P17" s="6"/>
      <c r="Q17" s="27">
        <f t="shared" si="1"/>
        <v>217000</v>
      </c>
      <c r="R17" s="1" t="s">
        <v>51</v>
      </c>
    </row>
    <row r="18" spans="1:18" ht="14.5" x14ac:dyDescent="0.35">
      <c r="B18" s="1" t="s">
        <v>20</v>
      </c>
      <c r="J18" s="6"/>
      <c r="K18" s="6"/>
      <c r="L18" s="6"/>
      <c r="M18" s="6"/>
      <c r="N18" s="10">
        <f>SUM(N13:N17)</f>
        <v>13000</v>
      </c>
      <c r="O18" s="10">
        <f>SUM(O13:O17)</f>
        <v>30000</v>
      </c>
      <c r="P18" s="6"/>
      <c r="Q18" s="6"/>
    </row>
    <row r="19" spans="1:18" ht="14.5" x14ac:dyDescent="0.35">
      <c r="J19" s="6"/>
      <c r="K19" s="6"/>
      <c r="L19" s="6"/>
      <c r="M19" s="6"/>
      <c r="N19" s="25"/>
      <c r="O19" s="25"/>
      <c r="P19" s="6"/>
      <c r="Q19" s="6"/>
    </row>
    <row r="20" spans="1:18" ht="14.5" x14ac:dyDescent="0.35">
      <c r="J20" s="29" t="s">
        <v>82</v>
      </c>
      <c r="K20" s="6"/>
      <c r="L20" s="6"/>
      <c r="M20" s="7" t="s">
        <v>34</v>
      </c>
      <c r="N20" s="8">
        <v>0</v>
      </c>
      <c r="O20" s="8">
        <v>0</v>
      </c>
      <c r="P20" s="6"/>
      <c r="Q20" s="8">
        <v>100000</v>
      </c>
      <c r="R20" s="2"/>
    </row>
    <row r="21" spans="1:18" ht="14.5" x14ac:dyDescent="0.35">
      <c r="J21" s="9">
        <v>44029</v>
      </c>
      <c r="K21" s="7" t="s">
        <v>35</v>
      </c>
      <c r="L21" s="7" t="s">
        <v>36</v>
      </c>
      <c r="M21" s="7" t="s">
        <v>39</v>
      </c>
      <c r="N21" s="8"/>
      <c r="O21" s="8">
        <v>10000</v>
      </c>
      <c r="P21" s="6"/>
      <c r="Q21" s="8">
        <f>Q20+O21-N21</f>
        <v>110000</v>
      </c>
      <c r="R21" s="1" t="s">
        <v>42</v>
      </c>
    </row>
    <row r="22" spans="1:18" ht="14.5" x14ac:dyDescent="0.35">
      <c r="J22" s="9">
        <v>44060</v>
      </c>
      <c r="K22" s="7" t="s">
        <v>43</v>
      </c>
      <c r="L22" s="7" t="s">
        <v>44</v>
      </c>
      <c r="M22" s="7" t="s">
        <v>46</v>
      </c>
      <c r="N22" s="8">
        <v>5000</v>
      </c>
      <c r="O22" s="8">
        <v>0</v>
      </c>
      <c r="P22" s="6"/>
      <c r="Q22" s="8">
        <f t="shared" ref="Q22:Q24" si="2">Q21+O22-N22</f>
        <v>105000</v>
      </c>
      <c r="R22" s="1" t="s">
        <v>45</v>
      </c>
    </row>
    <row r="23" spans="1:18" ht="14.5" x14ac:dyDescent="0.35">
      <c r="J23" s="9">
        <v>44091</v>
      </c>
      <c r="K23" s="7" t="s">
        <v>43</v>
      </c>
      <c r="L23" s="7" t="s">
        <v>49</v>
      </c>
      <c r="M23" s="7" t="s">
        <v>50</v>
      </c>
      <c r="N23" s="8">
        <v>3000</v>
      </c>
      <c r="O23" s="8">
        <v>0</v>
      </c>
      <c r="P23" s="6"/>
      <c r="Q23" s="8">
        <f t="shared" si="2"/>
        <v>102000</v>
      </c>
      <c r="R23" s="1" t="s">
        <v>48</v>
      </c>
    </row>
    <row r="24" spans="1:18" ht="14.5" x14ac:dyDescent="0.35">
      <c r="J24" s="9">
        <v>44120</v>
      </c>
      <c r="K24" s="7" t="s">
        <v>43</v>
      </c>
      <c r="L24" s="7" t="s">
        <v>52</v>
      </c>
      <c r="M24" s="7" t="s">
        <v>53</v>
      </c>
      <c r="N24" s="8"/>
      <c r="O24" s="8">
        <v>10000</v>
      </c>
      <c r="P24" s="6"/>
      <c r="Q24" s="27">
        <f t="shared" si="2"/>
        <v>112000</v>
      </c>
      <c r="R24" s="1" t="s">
        <v>51</v>
      </c>
    </row>
    <row r="25" spans="1:18" ht="14.5" x14ac:dyDescent="0.35">
      <c r="B25" s="1" t="s">
        <v>21</v>
      </c>
      <c r="J25" s="6"/>
      <c r="K25" s="6"/>
      <c r="L25" s="6"/>
      <c r="M25" s="6"/>
      <c r="N25" s="10">
        <f>SUM(N20:N24)</f>
        <v>8000</v>
      </c>
      <c r="O25" s="10">
        <f>SUM(O20:O24)</f>
        <v>20000</v>
      </c>
      <c r="P25" s="6"/>
      <c r="Q25" s="6"/>
    </row>
    <row r="26" spans="1:18" x14ac:dyDescent="0.3">
      <c r="B26" s="1" t="s">
        <v>24</v>
      </c>
      <c r="N26" s="2" t="s">
        <v>41</v>
      </c>
      <c r="O26" s="2" t="s">
        <v>40</v>
      </c>
    </row>
    <row r="27" spans="1:18" x14ac:dyDescent="0.3">
      <c r="N27" s="2" t="s">
        <v>31</v>
      </c>
      <c r="O27" s="2" t="s">
        <v>32</v>
      </c>
    </row>
    <row r="28" spans="1:18" x14ac:dyDescent="0.3">
      <c r="A28" s="1" t="s">
        <v>22</v>
      </c>
      <c r="J28" s="12" t="s">
        <v>83</v>
      </c>
      <c r="M28" s="7"/>
      <c r="Q28" s="11"/>
    </row>
    <row r="29" spans="1:18" x14ac:dyDescent="0.3">
      <c r="L29" s="1" t="s">
        <v>81</v>
      </c>
      <c r="N29" s="11">
        <f>N18</f>
        <v>13000</v>
      </c>
      <c r="O29" s="11">
        <f>Q13+O18</f>
        <v>230000</v>
      </c>
      <c r="Q29" s="28">
        <f>O29-N29</f>
        <v>217000</v>
      </c>
    </row>
    <row r="30" spans="1:18" x14ac:dyDescent="0.3">
      <c r="L30" s="1" t="s">
        <v>82</v>
      </c>
      <c r="N30" s="26">
        <f>N25</f>
        <v>8000</v>
      </c>
      <c r="O30" s="24">
        <f>Q20+O25</f>
        <v>120000</v>
      </c>
      <c r="Q30" s="28">
        <f>O30-N30</f>
        <v>112000</v>
      </c>
    </row>
    <row r="31" spans="1:18" x14ac:dyDescent="0.3">
      <c r="A31" s="1" t="s">
        <v>23</v>
      </c>
    </row>
    <row r="36" spans="1:10" x14ac:dyDescent="0.3">
      <c r="J36" s="1" t="s">
        <v>84</v>
      </c>
    </row>
    <row r="37" spans="1:10" x14ac:dyDescent="0.3">
      <c r="A37" s="1" t="s">
        <v>25</v>
      </c>
      <c r="J37" s="1" t="s">
        <v>85</v>
      </c>
    </row>
    <row r="38" spans="1:10" x14ac:dyDescent="0.3">
      <c r="J38" s="1" t="s">
        <v>86</v>
      </c>
    </row>
    <row r="39" spans="1:10" x14ac:dyDescent="0.3">
      <c r="A39" s="1" t="s">
        <v>26</v>
      </c>
      <c r="B39" s="1" t="s">
        <v>27</v>
      </c>
    </row>
    <row r="42" spans="1:10" x14ac:dyDescent="0.3">
      <c r="J42" s="1" t="s">
        <v>87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3" sqref="C13"/>
    </sheetView>
  </sheetViews>
  <sheetFormatPr defaultRowHeight="14.5" x14ac:dyDescent="0.35"/>
  <cols>
    <col min="1" max="1" width="9.7265625" bestFit="1" customWidth="1"/>
    <col min="2" max="2" width="10" bestFit="1" customWidth="1"/>
  </cols>
  <sheetData>
    <row r="1" spans="1:2" x14ac:dyDescent="0.35">
      <c r="A1" t="s">
        <v>56</v>
      </c>
      <c r="B1" t="s">
        <v>57</v>
      </c>
    </row>
    <row r="2" spans="1:2" x14ac:dyDescent="0.35">
      <c r="A2" t="s">
        <v>58</v>
      </c>
      <c r="B2" t="s">
        <v>59</v>
      </c>
    </row>
    <row r="3" spans="1:2" x14ac:dyDescent="0.35">
      <c r="A3" t="s">
        <v>60</v>
      </c>
      <c r="B3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5" sqref="A15"/>
    </sheetView>
  </sheetViews>
  <sheetFormatPr defaultRowHeight="14.5" x14ac:dyDescent="0.35"/>
  <cols>
    <col min="1" max="1" width="24.6328125" bestFit="1" customWidth="1"/>
    <col min="3" max="4" width="10.08984375" style="13" bestFit="1" customWidth="1"/>
  </cols>
  <sheetData>
    <row r="1" spans="1:4" x14ac:dyDescent="0.35">
      <c r="A1" s="16" t="s">
        <v>62</v>
      </c>
    </row>
    <row r="2" spans="1:4" x14ac:dyDescent="0.35">
      <c r="C2" s="14" t="s">
        <v>31</v>
      </c>
      <c r="D2" s="14" t="s">
        <v>32</v>
      </c>
    </row>
    <row r="3" spans="1:4" x14ac:dyDescent="0.35">
      <c r="A3" t="s">
        <v>63</v>
      </c>
      <c r="C3" s="13">
        <v>10000</v>
      </c>
    </row>
    <row r="5" spans="1:4" x14ac:dyDescent="0.35">
      <c r="A5" t="s">
        <v>64</v>
      </c>
      <c r="D5" s="13">
        <v>500</v>
      </c>
    </row>
    <row r="7" spans="1:4" x14ac:dyDescent="0.35">
      <c r="A7" t="s">
        <v>65</v>
      </c>
      <c r="D7" s="13">
        <v>400</v>
      </c>
    </row>
    <row r="9" spans="1:4" x14ac:dyDescent="0.35">
      <c r="A9" t="s">
        <v>66</v>
      </c>
      <c r="D9" s="13">
        <v>1000</v>
      </c>
    </row>
    <row r="11" spans="1:4" x14ac:dyDescent="0.35">
      <c r="A11" t="s">
        <v>67</v>
      </c>
      <c r="D11" s="13">
        <v>2000</v>
      </c>
    </row>
    <row r="13" spans="1:4" x14ac:dyDescent="0.35">
      <c r="A13" t="s">
        <v>68</v>
      </c>
      <c r="C13" s="15"/>
      <c r="D13" s="15">
        <f>C3-SUM(D5:D12)</f>
        <v>6100</v>
      </c>
    </row>
    <row r="15" spans="1:4" ht="15" thickBot="1" x14ac:dyDescent="0.4">
      <c r="C15" s="17">
        <f>SUM(C3:C13)</f>
        <v>10000</v>
      </c>
      <c r="D15" s="17">
        <f>SUM(D3:D13)</f>
        <v>10000</v>
      </c>
    </row>
    <row r="16" spans="1:4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opLeftCell="A32" workbookViewId="0">
      <selection activeCell="E32" sqref="E32"/>
    </sheetView>
  </sheetViews>
  <sheetFormatPr defaultRowHeight="13" x14ac:dyDescent="0.3"/>
  <cols>
    <col min="1" max="1" width="10.08984375" style="1" customWidth="1"/>
    <col min="2" max="2" width="31.81640625" style="1" bestFit="1" customWidth="1"/>
    <col min="3" max="3" width="15.81640625" style="1" bestFit="1" customWidth="1"/>
    <col min="4" max="4" width="16.7265625" style="1" bestFit="1" customWidth="1"/>
    <col min="5" max="5" width="4.81640625" style="1" bestFit="1" customWidth="1"/>
    <col min="6" max="6" width="16.26953125" style="1" bestFit="1" customWidth="1"/>
    <col min="7" max="7" width="8.7265625" style="24"/>
    <col min="8" max="8" width="12.6328125" style="24" bestFit="1" customWidth="1"/>
    <col min="9" max="10" width="0" style="1" hidden="1" customWidth="1"/>
    <col min="11" max="11" width="10.1796875" style="1" bestFit="1" customWidth="1"/>
    <col min="12" max="12" width="12.6328125" style="1" bestFit="1" customWidth="1"/>
    <col min="13" max="13" width="11.453125" style="31" bestFit="1" customWidth="1"/>
    <col min="14" max="14" width="10.54296875" style="24" bestFit="1" customWidth="1"/>
    <col min="15" max="15" width="19.90625" style="24" bestFit="1" customWidth="1"/>
    <col min="16" max="16" width="14" style="24" bestFit="1" customWidth="1"/>
    <col min="17" max="17" width="16.453125" style="12" bestFit="1" customWidth="1"/>
    <col min="18" max="18" width="16.453125" style="12" customWidth="1"/>
    <col min="19" max="19" width="11.81640625" style="1" bestFit="1" customWidth="1"/>
    <col min="20" max="20" width="10.54296875" style="1" bestFit="1" customWidth="1"/>
    <col min="21" max="21" width="14.26953125" style="1" bestFit="1" customWidth="1"/>
    <col min="22" max="16384" width="8.7265625" style="1"/>
  </cols>
  <sheetData>
    <row r="1" spans="2:21" x14ac:dyDescent="0.3">
      <c r="B1" s="30" t="s">
        <v>88</v>
      </c>
    </row>
    <row r="2" spans="2:21" x14ac:dyDescent="0.3">
      <c r="B2" s="1" t="s">
        <v>31</v>
      </c>
      <c r="C2" s="1" t="s">
        <v>32</v>
      </c>
    </row>
    <row r="3" spans="2:21" x14ac:dyDescent="0.3">
      <c r="B3" s="1" t="s">
        <v>89</v>
      </c>
    </row>
    <row r="4" spans="2:21" x14ac:dyDescent="0.3">
      <c r="C4" s="1" t="s">
        <v>90</v>
      </c>
    </row>
    <row r="7" spans="2:21" x14ac:dyDescent="0.3">
      <c r="I7" s="43">
        <v>0.01</v>
      </c>
      <c r="J7" s="43">
        <v>0.02</v>
      </c>
      <c r="K7" s="43"/>
      <c r="L7" s="2" t="s">
        <v>142</v>
      </c>
      <c r="N7" s="31"/>
      <c r="O7" s="31"/>
      <c r="P7" s="32" t="s">
        <v>140</v>
      </c>
    </row>
    <row r="8" spans="2:21" s="2" customFormat="1" x14ac:dyDescent="0.3">
      <c r="B8" s="2" t="s">
        <v>91</v>
      </c>
      <c r="C8" s="2" t="s">
        <v>92</v>
      </c>
      <c r="D8" s="2" t="s">
        <v>93</v>
      </c>
      <c r="E8" s="2" t="s">
        <v>101</v>
      </c>
      <c r="F8" s="2" t="s">
        <v>94</v>
      </c>
      <c r="G8" s="32" t="s">
        <v>95</v>
      </c>
      <c r="H8" s="32" t="s">
        <v>110</v>
      </c>
      <c r="I8" s="2" t="s">
        <v>137</v>
      </c>
      <c r="J8" s="2" t="s">
        <v>138</v>
      </c>
      <c r="K8" s="2" t="s">
        <v>139</v>
      </c>
      <c r="L8" s="2" t="s">
        <v>103</v>
      </c>
      <c r="M8" s="32" t="s">
        <v>109</v>
      </c>
      <c r="N8" s="32" t="s">
        <v>96</v>
      </c>
      <c r="O8" s="32" t="s">
        <v>111</v>
      </c>
      <c r="P8" s="32" t="s">
        <v>141</v>
      </c>
      <c r="Q8" s="2" t="s">
        <v>143</v>
      </c>
      <c r="R8" s="2" t="s">
        <v>144</v>
      </c>
      <c r="S8" s="2" t="s">
        <v>97</v>
      </c>
      <c r="T8" s="2" t="s">
        <v>98</v>
      </c>
      <c r="U8" s="2" t="s">
        <v>99</v>
      </c>
    </row>
    <row r="10" spans="2:21" x14ac:dyDescent="0.3">
      <c r="B10" s="1" t="s">
        <v>116</v>
      </c>
      <c r="C10" s="1" t="s">
        <v>82</v>
      </c>
      <c r="D10" s="1" t="s">
        <v>100</v>
      </c>
      <c r="E10" s="1" t="s">
        <v>102</v>
      </c>
      <c r="F10" s="1">
        <v>20</v>
      </c>
      <c r="G10" s="24">
        <v>501</v>
      </c>
      <c r="H10" s="24">
        <f>F10*G10</f>
        <v>10020</v>
      </c>
      <c r="I10" s="35">
        <f>H10*I7</f>
        <v>100.2</v>
      </c>
      <c r="J10" s="1">
        <f>(H10-I10)*J7</f>
        <v>198.39599999999999</v>
      </c>
      <c r="K10" s="35">
        <f>I10+J10</f>
        <v>298.596</v>
      </c>
      <c r="M10" s="31">
        <f>F10*G10-I10-J10-L10</f>
        <v>9721.4039999999986</v>
      </c>
      <c r="N10" s="24">
        <v>410</v>
      </c>
      <c r="O10" s="31">
        <f>F10*N10</f>
        <v>8200</v>
      </c>
      <c r="P10" s="24">
        <v>490</v>
      </c>
      <c r="Q10" s="33">
        <f>(F10*N10)-P10</f>
        <v>7710</v>
      </c>
      <c r="R10" s="33">
        <f>M10-Q10</f>
        <v>2011.4039999999986</v>
      </c>
    </row>
    <row r="11" spans="2:21" x14ac:dyDescent="0.3">
      <c r="B11" s="1" t="s">
        <v>116</v>
      </c>
      <c r="C11" s="1" t="s">
        <v>82</v>
      </c>
      <c r="D11" s="1" t="s">
        <v>104</v>
      </c>
      <c r="E11" s="1" t="s">
        <v>102</v>
      </c>
      <c r="F11" s="1">
        <v>40</v>
      </c>
      <c r="G11" s="24">
        <v>420</v>
      </c>
      <c r="H11" s="24">
        <f t="shared" ref="H11:H14" si="0">F11*G11</f>
        <v>16800</v>
      </c>
      <c r="M11" s="31">
        <f t="shared" ref="M11:M14" si="1">F11*G11-I11-J11-L11</f>
        <v>16800</v>
      </c>
      <c r="N11" s="24">
        <v>400</v>
      </c>
      <c r="O11" s="31">
        <f t="shared" ref="O11:O14" si="2">F11*N11</f>
        <v>16000</v>
      </c>
      <c r="Q11" s="33">
        <f t="shared" ref="Q11:Q14" si="3">(F11*N11)-P11</f>
        <v>16000</v>
      </c>
      <c r="R11" s="33">
        <f t="shared" ref="R11:R14" si="4">M11-Q11</f>
        <v>800</v>
      </c>
    </row>
    <row r="12" spans="2:21" x14ac:dyDescent="0.3">
      <c r="B12" s="1" t="s">
        <v>116</v>
      </c>
      <c r="C12" s="1" t="s">
        <v>82</v>
      </c>
      <c r="D12" s="1" t="s">
        <v>105</v>
      </c>
      <c r="E12" s="1" t="s">
        <v>102</v>
      </c>
      <c r="F12" s="1">
        <v>60</v>
      </c>
      <c r="G12" s="24">
        <v>270</v>
      </c>
      <c r="H12" s="24">
        <f t="shared" si="0"/>
        <v>16200</v>
      </c>
      <c r="M12" s="31">
        <f t="shared" si="1"/>
        <v>16200</v>
      </c>
      <c r="N12" s="24">
        <v>250</v>
      </c>
      <c r="O12" s="31">
        <f t="shared" si="2"/>
        <v>15000</v>
      </c>
      <c r="Q12" s="33">
        <f t="shared" si="3"/>
        <v>15000</v>
      </c>
      <c r="R12" s="33">
        <f t="shared" si="4"/>
        <v>1200</v>
      </c>
    </row>
    <row r="13" spans="2:21" x14ac:dyDescent="0.3">
      <c r="B13" s="1" t="s">
        <v>116</v>
      </c>
      <c r="C13" s="1" t="s">
        <v>82</v>
      </c>
      <c r="D13" s="1" t="s">
        <v>106</v>
      </c>
      <c r="E13" s="1" t="s">
        <v>102</v>
      </c>
      <c r="F13" s="1">
        <v>80</v>
      </c>
      <c r="G13" s="24">
        <v>100</v>
      </c>
      <c r="H13" s="24">
        <f t="shared" si="0"/>
        <v>8000</v>
      </c>
      <c r="M13" s="31">
        <f t="shared" si="1"/>
        <v>8000</v>
      </c>
      <c r="N13" s="24">
        <v>80</v>
      </c>
      <c r="O13" s="31">
        <f t="shared" si="2"/>
        <v>6400</v>
      </c>
      <c r="Q13" s="33">
        <f t="shared" si="3"/>
        <v>6400</v>
      </c>
      <c r="R13" s="33">
        <f t="shared" si="4"/>
        <v>1600</v>
      </c>
    </row>
    <row r="14" spans="2:21" x14ac:dyDescent="0.3">
      <c r="B14" s="1" t="s">
        <v>116</v>
      </c>
      <c r="C14" s="1" t="s">
        <v>82</v>
      </c>
      <c r="D14" s="1" t="s">
        <v>107</v>
      </c>
      <c r="E14" s="1" t="s">
        <v>102</v>
      </c>
      <c r="F14" s="1">
        <v>100</v>
      </c>
      <c r="G14" s="24">
        <v>970</v>
      </c>
      <c r="H14" s="24">
        <f t="shared" si="0"/>
        <v>97000</v>
      </c>
      <c r="M14" s="31">
        <f t="shared" si="1"/>
        <v>97000</v>
      </c>
      <c r="N14" s="24">
        <v>900</v>
      </c>
      <c r="O14" s="31">
        <f t="shared" si="2"/>
        <v>90000</v>
      </c>
      <c r="Q14" s="33">
        <f t="shared" si="3"/>
        <v>90000</v>
      </c>
      <c r="R14" s="33">
        <f t="shared" si="4"/>
        <v>7000</v>
      </c>
    </row>
    <row r="18" spans="1:6" x14ac:dyDescent="0.3">
      <c r="B18" s="1" t="s">
        <v>108</v>
      </c>
    </row>
    <row r="20" spans="1:6" x14ac:dyDescent="0.3">
      <c r="B20" s="1" t="s">
        <v>89</v>
      </c>
      <c r="C20" s="35">
        <f>SUM(H10:H14)</f>
        <v>148020</v>
      </c>
    </row>
    <row r="21" spans="1:6" x14ac:dyDescent="0.3">
      <c r="B21" s="34" t="s">
        <v>90</v>
      </c>
      <c r="D21" s="35">
        <f>C20</f>
        <v>148020</v>
      </c>
    </row>
    <row r="23" spans="1:6" x14ac:dyDescent="0.3">
      <c r="B23" s="1" t="s">
        <v>112</v>
      </c>
      <c r="C23" s="35">
        <f>SUM(O10:O14)</f>
        <v>135600</v>
      </c>
    </row>
    <row r="24" spans="1:6" x14ac:dyDescent="0.3">
      <c r="B24" s="34" t="s">
        <v>113</v>
      </c>
      <c r="D24" s="35">
        <f>C23</f>
        <v>135600</v>
      </c>
    </row>
    <row r="28" spans="1:6" x14ac:dyDescent="0.3">
      <c r="A28" s="30" t="s">
        <v>122</v>
      </c>
    </row>
    <row r="29" spans="1:6" x14ac:dyDescent="0.3">
      <c r="B29" s="2" t="s">
        <v>115</v>
      </c>
      <c r="C29" s="2" t="s">
        <v>31</v>
      </c>
      <c r="D29" s="2" t="s">
        <v>32</v>
      </c>
      <c r="E29" s="2"/>
      <c r="F29" s="2" t="s">
        <v>117</v>
      </c>
    </row>
    <row r="30" spans="1:6" x14ac:dyDescent="0.3">
      <c r="B30" s="4" t="s">
        <v>118</v>
      </c>
      <c r="C30" s="36">
        <v>50000</v>
      </c>
      <c r="D30" s="2"/>
      <c r="E30" s="2"/>
      <c r="F30" s="37">
        <f>C30</f>
        <v>50000</v>
      </c>
    </row>
    <row r="31" spans="1:6" x14ac:dyDescent="0.3">
      <c r="B31" s="1" t="str">
        <f>B14</f>
        <v>INV 100021</v>
      </c>
      <c r="C31" s="35">
        <f>C20</f>
        <v>148020</v>
      </c>
      <c r="F31" s="33">
        <f>F30+C31-D31</f>
        <v>198020</v>
      </c>
    </row>
    <row r="32" spans="1:6" x14ac:dyDescent="0.3">
      <c r="B32" s="1" t="str">
        <f>'COLLECTION RECEIPT JOURNAL'!B5</f>
        <v>OR - 80012</v>
      </c>
      <c r="C32" s="24"/>
      <c r="D32" s="24">
        <f>'COLLECTION RECEIPT JOURNAL'!D12</f>
        <v>73000</v>
      </c>
      <c r="F32" s="33">
        <f t="shared" ref="F32" si="5">F31+C32-D32</f>
        <v>125020</v>
      </c>
    </row>
    <row r="33" spans="1:8" x14ac:dyDescent="0.3">
      <c r="C33" s="24"/>
      <c r="D33" s="24"/>
      <c r="F33" s="33"/>
    </row>
    <row r="34" spans="1:8" x14ac:dyDescent="0.3">
      <c r="F34" s="35"/>
    </row>
    <row r="35" spans="1:8" x14ac:dyDescent="0.3">
      <c r="A35" s="30" t="s">
        <v>90</v>
      </c>
      <c r="F35" s="35"/>
    </row>
    <row r="36" spans="1:8" x14ac:dyDescent="0.3">
      <c r="A36" s="2" t="s">
        <v>120</v>
      </c>
      <c r="B36" s="2" t="s">
        <v>119</v>
      </c>
      <c r="C36" s="2" t="s">
        <v>31</v>
      </c>
      <c r="D36" s="2" t="s">
        <v>32</v>
      </c>
      <c r="E36" s="2"/>
      <c r="F36" s="2" t="s">
        <v>117</v>
      </c>
    </row>
    <row r="37" spans="1:8" x14ac:dyDescent="0.3">
      <c r="B37" s="2"/>
      <c r="C37" s="2"/>
      <c r="D37" s="2"/>
      <c r="E37" s="2"/>
      <c r="F37" s="2"/>
    </row>
    <row r="38" spans="1:8" x14ac:dyDescent="0.3">
      <c r="A38" s="1" t="str">
        <f>A28</f>
        <v>ACCOUNTS RECEIVABLE - CUSTOMER A</v>
      </c>
      <c r="B38" s="1" t="str">
        <f>B31</f>
        <v>INV 100021</v>
      </c>
      <c r="D38" s="35">
        <f>C31</f>
        <v>148020</v>
      </c>
      <c r="F38" s="35">
        <f>F37+D38-C38</f>
        <v>148020</v>
      </c>
    </row>
    <row r="39" spans="1:8" x14ac:dyDescent="0.3">
      <c r="A39" s="1" t="s">
        <v>114</v>
      </c>
      <c r="B39" s="1" t="s">
        <v>121</v>
      </c>
      <c r="C39" s="24">
        <v>500</v>
      </c>
      <c r="F39" s="35">
        <f t="shared" ref="F39" si="6">F38+D39-C39</f>
        <v>147520</v>
      </c>
    </row>
    <row r="40" spans="1:8" x14ac:dyDescent="0.3">
      <c r="F40" s="35"/>
    </row>
    <row r="42" spans="1:8" x14ac:dyDescent="0.3">
      <c r="A42" s="30" t="s">
        <v>112</v>
      </c>
      <c r="F42" s="35"/>
      <c r="H42" s="38" t="s">
        <v>123</v>
      </c>
    </row>
    <row r="43" spans="1:8" x14ac:dyDescent="0.3">
      <c r="A43" s="2" t="s">
        <v>120</v>
      </c>
      <c r="B43" s="2" t="s">
        <v>119</v>
      </c>
      <c r="C43" s="2" t="s">
        <v>31</v>
      </c>
      <c r="D43" s="2" t="s">
        <v>32</v>
      </c>
      <c r="E43" s="2"/>
      <c r="F43" s="2" t="s">
        <v>117</v>
      </c>
    </row>
    <row r="44" spans="1:8" x14ac:dyDescent="0.3">
      <c r="B44" s="2"/>
      <c r="C44" s="2"/>
      <c r="D44" s="2"/>
      <c r="E44" s="2"/>
      <c r="F44" s="2"/>
    </row>
    <row r="45" spans="1:8" x14ac:dyDescent="0.3">
      <c r="A45" s="1" t="str">
        <f>A36</f>
        <v>CUSTOMER</v>
      </c>
      <c r="B45" s="1" t="str">
        <f>B38</f>
        <v>INV 100021</v>
      </c>
      <c r="C45" s="35">
        <f>C23</f>
        <v>135600</v>
      </c>
      <c r="D45" s="35"/>
      <c r="F45" s="35">
        <f>F44+C45-D45</f>
        <v>135600</v>
      </c>
    </row>
    <row r="46" spans="1:8" x14ac:dyDescent="0.3">
      <c r="A46" s="1" t="s">
        <v>114</v>
      </c>
      <c r="B46" s="1" t="s">
        <v>121</v>
      </c>
      <c r="C46" s="24"/>
      <c r="D46" s="24">
        <f>400</f>
        <v>400</v>
      </c>
      <c r="F46" s="35">
        <f>F45+C46-D46</f>
        <v>135200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topLeftCell="A22" workbookViewId="0">
      <selection activeCell="A42" sqref="A42"/>
    </sheetView>
  </sheetViews>
  <sheetFormatPr defaultRowHeight="14.5" x14ac:dyDescent="0.35"/>
  <cols>
    <col min="1" max="1" width="30.26953125" style="44" bestFit="1" customWidth="1"/>
    <col min="2" max="3" width="16.36328125" style="46" customWidth="1"/>
    <col min="4" max="4" width="19.36328125" style="44" bestFit="1" customWidth="1"/>
    <col min="5" max="5" width="19.6328125" style="46" bestFit="1" customWidth="1"/>
    <col min="6" max="6" width="11.90625" style="44" bestFit="1" customWidth="1"/>
    <col min="7" max="7" width="10.90625" style="91" bestFit="1" customWidth="1"/>
    <col min="8" max="16384" width="8.7265625" style="44"/>
  </cols>
  <sheetData>
    <row r="1" spans="1:9" ht="15.5" x14ac:dyDescent="0.35">
      <c r="A1" s="96" t="s">
        <v>152</v>
      </c>
      <c r="B1" s="96"/>
      <c r="C1" s="96"/>
      <c r="D1" s="96"/>
      <c r="E1" s="96"/>
      <c r="G1" s="91">
        <v>50000</v>
      </c>
    </row>
    <row r="2" spans="1:9" ht="15.5" x14ac:dyDescent="0.35">
      <c r="A2" s="56"/>
      <c r="B2" s="56"/>
      <c r="C2" s="56"/>
      <c r="D2" s="56"/>
      <c r="E2" s="56"/>
      <c r="G2" s="91">
        <v>10000</v>
      </c>
      <c r="H2" s="44" t="s">
        <v>360</v>
      </c>
      <c r="I2" s="44" t="s">
        <v>43</v>
      </c>
    </row>
    <row r="3" spans="1:9" x14ac:dyDescent="0.35">
      <c r="A3" s="45" t="s">
        <v>97</v>
      </c>
      <c r="B3" s="47" t="s">
        <v>153</v>
      </c>
      <c r="C3" s="58"/>
      <c r="D3" s="45" t="s">
        <v>134</v>
      </c>
      <c r="E3" s="48">
        <v>45206</v>
      </c>
      <c r="G3" s="91">
        <v>2000</v>
      </c>
      <c r="H3" s="44" t="s">
        <v>361</v>
      </c>
      <c r="I3" s="44" t="s">
        <v>43</v>
      </c>
    </row>
    <row r="4" spans="1:9" x14ac:dyDescent="0.35">
      <c r="A4" s="45" t="s">
        <v>145</v>
      </c>
      <c r="B4" s="47" t="s">
        <v>151</v>
      </c>
      <c r="C4" s="58"/>
      <c r="D4" s="45" t="s">
        <v>147</v>
      </c>
      <c r="E4" s="47">
        <v>256799</v>
      </c>
      <c r="G4" s="92">
        <f>G1-G2-G3</f>
        <v>38000</v>
      </c>
    </row>
    <row r="5" spans="1:9" x14ac:dyDescent="0.35">
      <c r="A5" s="45" t="s">
        <v>159</v>
      </c>
      <c r="B5" s="47" t="s">
        <v>161</v>
      </c>
      <c r="C5" s="58"/>
      <c r="D5" s="45" t="s">
        <v>150</v>
      </c>
      <c r="E5" s="47" t="s">
        <v>160</v>
      </c>
    </row>
    <row r="6" spans="1:9" x14ac:dyDescent="0.35">
      <c r="A6" s="57"/>
      <c r="B6" s="59"/>
      <c r="C6" s="59"/>
      <c r="D6" s="57"/>
      <c r="E6" s="59"/>
    </row>
    <row r="7" spans="1:9" x14ac:dyDescent="0.35">
      <c r="A7" s="63" t="s">
        <v>146</v>
      </c>
      <c r="B7" s="63" t="s">
        <v>92</v>
      </c>
      <c r="C7" s="63" t="s">
        <v>156</v>
      </c>
      <c r="D7" s="63" t="s">
        <v>148</v>
      </c>
      <c r="E7" s="63" t="s">
        <v>157</v>
      </c>
    </row>
    <row r="8" spans="1:9" x14ac:dyDescent="0.35">
      <c r="A8" s="47">
        <v>10002</v>
      </c>
      <c r="B8" s="47" t="s">
        <v>82</v>
      </c>
      <c r="C8" s="50">
        <v>50000</v>
      </c>
      <c r="D8" s="64">
        <v>38000</v>
      </c>
      <c r="E8" s="47"/>
    </row>
    <row r="9" spans="1:9" x14ac:dyDescent="0.35">
      <c r="A9" s="47">
        <v>10003</v>
      </c>
      <c r="B9" s="47" t="s">
        <v>81</v>
      </c>
      <c r="C9" s="50">
        <v>40000</v>
      </c>
      <c r="D9" s="64">
        <v>20000</v>
      </c>
      <c r="E9" s="47"/>
    </row>
    <row r="10" spans="1:9" x14ac:dyDescent="0.35">
      <c r="A10" s="47">
        <v>10004</v>
      </c>
      <c r="B10" s="47" t="s">
        <v>154</v>
      </c>
      <c r="C10" s="50">
        <v>30000</v>
      </c>
      <c r="D10" s="64">
        <v>10000</v>
      </c>
      <c r="E10" s="47"/>
    </row>
    <row r="11" spans="1:9" x14ac:dyDescent="0.35">
      <c r="A11" s="61">
        <v>10005</v>
      </c>
      <c r="B11" s="61" t="s">
        <v>155</v>
      </c>
      <c r="C11" s="62">
        <v>20000</v>
      </c>
      <c r="D11" s="64">
        <v>5000</v>
      </c>
      <c r="E11" s="47"/>
    </row>
    <row r="12" spans="1:9" ht="18.5" x14ac:dyDescent="0.45">
      <c r="A12" s="97" t="s">
        <v>158</v>
      </c>
      <c r="B12" s="98"/>
      <c r="C12" s="51">
        <f>SUM(C8:C11)</f>
        <v>140000</v>
      </c>
      <c r="D12" s="51">
        <f>SUM(D8:D11)</f>
        <v>73000</v>
      </c>
      <c r="E12" s="51"/>
    </row>
    <row r="14" spans="1:9" x14ac:dyDescent="0.35">
      <c r="A14" s="54" t="s">
        <v>149</v>
      </c>
    </row>
    <row r="15" spans="1:9" x14ac:dyDescent="0.35">
      <c r="D15" s="55" t="s">
        <v>31</v>
      </c>
      <c r="E15" s="55" t="s">
        <v>32</v>
      </c>
    </row>
    <row r="16" spans="1:9" x14ac:dyDescent="0.35">
      <c r="A16" s="44" t="str">
        <f>"CASH IN BANK"&amp;" "&amp;"-"&amp;" "&amp;E5</f>
        <v>CASH IN BANK - DBP</v>
      </c>
      <c r="D16" s="52">
        <f>D12</f>
        <v>73000</v>
      </c>
    </row>
    <row r="17" spans="1:5" x14ac:dyDescent="0.35">
      <c r="A17" s="66" t="str">
        <f>"ACCOUNTS RECEIVABLE"&amp;" "&amp;"-"&amp;" "&amp;B4</f>
        <v>ACCOUNTS RECEIVABLE - JOHN SIDNEY</v>
      </c>
      <c r="E17" s="53">
        <f>D12</f>
        <v>73000</v>
      </c>
    </row>
    <row r="21" spans="1:5" x14ac:dyDescent="0.35">
      <c r="A21" s="65">
        <v>45206</v>
      </c>
    </row>
    <row r="26" spans="1:5" x14ac:dyDescent="0.35">
      <c r="A26" s="54" t="s">
        <v>362</v>
      </c>
    </row>
    <row r="27" spans="1:5" x14ac:dyDescent="0.35">
      <c r="A27" s="54" t="s">
        <v>366</v>
      </c>
    </row>
    <row r="28" spans="1:5" x14ac:dyDescent="0.35">
      <c r="A28" s="44" t="s">
        <v>363</v>
      </c>
    </row>
    <row r="29" spans="1:5" x14ac:dyDescent="0.35">
      <c r="A29" s="44" t="s">
        <v>364</v>
      </c>
    </row>
    <row r="30" spans="1:5" x14ac:dyDescent="0.35">
      <c r="A30" s="44" t="s">
        <v>365</v>
      </c>
    </row>
    <row r="32" spans="1:5" x14ac:dyDescent="0.35">
      <c r="A32" s="54" t="s">
        <v>375</v>
      </c>
    </row>
    <row r="33" spans="1:6" x14ac:dyDescent="0.35">
      <c r="A33" s="44" t="s">
        <v>368</v>
      </c>
    </row>
    <row r="34" spans="1:6" x14ac:dyDescent="0.35">
      <c r="A34" s="44" t="s">
        <v>367</v>
      </c>
    </row>
    <row r="35" spans="1:6" x14ac:dyDescent="0.35">
      <c r="A35" s="44" t="s">
        <v>369</v>
      </c>
    </row>
    <row r="37" spans="1:6" x14ac:dyDescent="0.35">
      <c r="B37" s="75" t="s">
        <v>370</v>
      </c>
      <c r="C37" s="75" t="s">
        <v>371</v>
      </c>
      <c r="D37" s="75" t="s">
        <v>372</v>
      </c>
      <c r="E37" s="75" t="s">
        <v>374</v>
      </c>
      <c r="F37" s="75" t="s">
        <v>373</v>
      </c>
    </row>
    <row r="38" spans="1:6" x14ac:dyDescent="0.35">
      <c r="B38" s="93">
        <v>45171</v>
      </c>
      <c r="C38" s="94">
        <v>10000</v>
      </c>
      <c r="D38" s="91">
        <v>4000</v>
      </c>
      <c r="E38" s="53">
        <f>C38-D38</f>
        <v>6000</v>
      </c>
      <c r="F38" s="95">
        <f ca="1">(NOW()-B38)</f>
        <v>98.522690740741382</v>
      </c>
    </row>
    <row r="39" spans="1:6" x14ac:dyDescent="0.35">
      <c r="B39" s="93">
        <v>45171</v>
      </c>
      <c r="C39" s="94">
        <v>10000</v>
      </c>
      <c r="D39" s="91">
        <v>10000</v>
      </c>
      <c r="E39" s="53">
        <f>C39-D39</f>
        <v>0</v>
      </c>
      <c r="F39" s="95">
        <f ca="1">IF(E39=0,0,(NOW()-B39))</f>
        <v>0</v>
      </c>
    </row>
    <row r="41" spans="1:6" x14ac:dyDescent="0.35">
      <c r="A41" s="54" t="s">
        <v>376</v>
      </c>
    </row>
  </sheetData>
  <mergeCells count="2">
    <mergeCell ref="A1:E1"/>
    <mergeCell ref="A12:B1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21" sqref="C21"/>
    </sheetView>
  </sheetViews>
  <sheetFormatPr defaultRowHeight="14.5" x14ac:dyDescent="0.35"/>
  <cols>
    <col min="1" max="1" width="23.54296875" bestFit="1" customWidth="1"/>
    <col min="2" max="2" width="27.90625" customWidth="1"/>
    <col min="3" max="3" width="21.54296875" bestFit="1" customWidth="1"/>
    <col min="4" max="4" width="14.81640625" style="13" customWidth="1"/>
  </cols>
  <sheetData>
    <row r="1" spans="1:4" x14ac:dyDescent="0.35">
      <c r="A1" s="23" t="s">
        <v>133</v>
      </c>
    </row>
    <row r="3" spans="1:4" x14ac:dyDescent="0.35">
      <c r="A3" s="18" t="s">
        <v>125</v>
      </c>
      <c r="B3" s="20" t="s">
        <v>82</v>
      </c>
      <c r="C3" t="s">
        <v>134</v>
      </c>
      <c r="D3" s="15"/>
    </row>
    <row r="4" spans="1:4" x14ac:dyDescent="0.35">
      <c r="A4" s="18" t="s">
        <v>126</v>
      </c>
      <c r="B4" s="20" t="s">
        <v>130</v>
      </c>
      <c r="C4" t="s">
        <v>124</v>
      </c>
      <c r="D4" s="41"/>
    </row>
    <row r="5" spans="1:4" x14ac:dyDescent="0.35">
      <c r="A5" s="18"/>
      <c r="D5"/>
    </row>
    <row r="6" spans="1:4" x14ac:dyDescent="0.35">
      <c r="A6" s="19" t="s">
        <v>127</v>
      </c>
      <c r="B6" s="19" t="s">
        <v>128</v>
      </c>
      <c r="C6" s="18" t="s">
        <v>129</v>
      </c>
    </row>
    <row r="7" spans="1:4" x14ac:dyDescent="0.35">
      <c r="A7" s="13">
        <v>1500</v>
      </c>
      <c r="B7" s="13">
        <v>1000</v>
      </c>
      <c r="C7" s="22">
        <f>A7-B7</f>
        <v>500</v>
      </c>
    </row>
    <row r="10" spans="1:4" x14ac:dyDescent="0.35">
      <c r="B10" s="42" t="s">
        <v>131</v>
      </c>
      <c r="C10" s="42" t="s">
        <v>132</v>
      </c>
    </row>
    <row r="11" spans="1:4" x14ac:dyDescent="0.35">
      <c r="A11" t="s">
        <v>135</v>
      </c>
      <c r="B11" s="40">
        <f>B7</f>
        <v>1000</v>
      </c>
    </row>
    <row r="12" spans="1:4" x14ac:dyDescent="0.35">
      <c r="A12" s="39" t="s">
        <v>136</v>
      </c>
      <c r="C12" s="40">
        <f>B7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12" sqref="C12"/>
    </sheetView>
  </sheetViews>
  <sheetFormatPr defaultRowHeight="14.5" x14ac:dyDescent="0.35"/>
  <cols>
    <col min="1" max="1" width="30.26953125" style="44" bestFit="1" customWidth="1"/>
    <col min="2" max="2" width="29.6328125" style="46" customWidth="1"/>
    <col min="3" max="3" width="36.26953125" style="46" customWidth="1"/>
    <col min="4" max="4" width="19.36328125" style="44" bestFit="1" customWidth="1"/>
    <col min="5" max="5" width="19.6328125" style="46" bestFit="1" customWidth="1"/>
    <col min="6" max="6" width="8.7265625" style="44"/>
    <col min="7" max="7" width="29.7265625" style="44" bestFit="1" customWidth="1"/>
    <col min="8" max="8" width="28.7265625" style="71" bestFit="1" customWidth="1"/>
    <col min="9" max="9" width="11.54296875" style="71" bestFit="1" customWidth="1"/>
    <col min="10" max="16384" width="8.7265625" style="44"/>
  </cols>
  <sheetData>
    <row r="1" spans="1:9" ht="15.5" x14ac:dyDescent="0.35">
      <c r="A1" s="99" t="s">
        <v>162</v>
      </c>
      <c r="B1" s="99"/>
      <c r="C1" s="99"/>
      <c r="D1" s="99"/>
      <c r="E1" s="99"/>
      <c r="G1" s="44" t="s">
        <v>62</v>
      </c>
    </row>
    <row r="2" spans="1:9" ht="15.5" x14ac:dyDescent="0.35">
      <c r="A2" s="56"/>
      <c r="B2" s="56"/>
      <c r="C2" s="56"/>
      <c r="D2" s="56"/>
      <c r="E2" s="56"/>
      <c r="G2" s="44" t="s">
        <v>166</v>
      </c>
    </row>
    <row r="3" spans="1:9" x14ac:dyDescent="0.35">
      <c r="A3" s="45" t="s">
        <v>163</v>
      </c>
      <c r="B3" s="47" t="s">
        <v>178</v>
      </c>
      <c r="C3" s="58"/>
      <c r="D3" s="45" t="s">
        <v>134</v>
      </c>
      <c r="E3" s="48">
        <v>45206</v>
      </c>
      <c r="G3" s="44" t="s">
        <v>167</v>
      </c>
    </row>
    <row r="4" spans="1:9" x14ac:dyDescent="0.35">
      <c r="A4" s="45" t="s">
        <v>164</v>
      </c>
      <c r="B4" s="61"/>
      <c r="C4" s="58"/>
      <c r="D4" s="45" t="s">
        <v>147</v>
      </c>
      <c r="E4" s="47">
        <v>256799</v>
      </c>
      <c r="G4" s="44" t="s">
        <v>168</v>
      </c>
    </row>
    <row r="5" spans="1:9" x14ac:dyDescent="0.35">
      <c r="A5" s="45" t="s">
        <v>165</v>
      </c>
      <c r="B5" s="67" t="s">
        <v>62</v>
      </c>
      <c r="C5" s="69" t="s">
        <v>172</v>
      </c>
      <c r="D5" s="45" t="s">
        <v>150</v>
      </c>
      <c r="E5" s="47" t="s">
        <v>160</v>
      </c>
      <c r="G5" s="44" t="s">
        <v>169</v>
      </c>
    </row>
    <row r="6" spans="1:9" x14ac:dyDescent="0.35">
      <c r="A6" s="57"/>
      <c r="B6" s="59"/>
      <c r="C6" s="59"/>
      <c r="D6" s="57"/>
      <c r="E6" s="59"/>
      <c r="G6" s="44" t="s">
        <v>170</v>
      </c>
    </row>
    <row r="7" spans="1:9" x14ac:dyDescent="0.35">
      <c r="A7" s="63" t="s">
        <v>173</v>
      </c>
      <c r="B7" s="63" t="s">
        <v>174</v>
      </c>
      <c r="C7" s="63" t="s">
        <v>131</v>
      </c>
      <c r="D7" s="63" t="s">
        <v>132</v>
      </c>
      <c r="E7" s="60"/>
    </row>
    <row r="8" spans="1:9" x14ac:dyDescent="0.35">
      <c r="A8" s="47" t="str">
        <f>VLOOKUP(($B$5&amp;"1"),$G$14:$H$27,2,FALSE)</f>
        <v>Salaries &amp; Wages</v>
      </c>
      <c r="B8" s="47">
        <v>10002</v>
      </c>
      <c r="C8" s="49">
        <v>85000</v>
      </c>
      <c r="D8" s="49"/>
      <c r="E8" s="59"/>
    </row>
    <row r="9" spans="1:9" x14ac:dyDescent="0.35">
      <c r="A9" s="47" t="str">
        <f>VLOOKUP(($B$5&amp;"2"),$G$14:$H$27,2,FALSE)</f>
        <v>Pag-ibig Contribution</v>
      </c>
      <c r="B9" s="47">
        <v>10003</v>
      </c>
      <c r="C9" s="49"/>
      <c r="D9" s="49">
        <v>8000</v>
      </c>
      <c r="E9" s="59"/>
    </row>
    <row r="10" spans="1:9" x14ac:dyDescent="0.35">
      <c r="A10" s="47" t="str">
        <f>VLOOKUP(($B$5&amp;"3"),$G$14:$H$27,2,FALSE)</f>
        <v>Philhealth Contribution</v>
      </c>
      <c r="B10" s="47">
        <v>10004</v>
      </c>
      <c r="C10" s="49"/>
      <c r="D10" s="49">
        <v>6000</v>
      </c>
      <c r="E10" s="59"/>
    </row>
    <row r="11" spans="1:9" x14ac:dyDescent="0.35">
      <c r="A11" s="47" t="str">
        <f>"Cash in Bank"&amp;"-"&amp;" "&amp;E5</f>
        <v>Cash in Bank- DBP</v>
      </c>
      <c r="B11" s="61">
        <v>10005</v>
      </c>
      <c r="C11" s="70"/>
      <c r="D11" s="49">
        <f>C8-D9-D10</f>
        <v>71000</v>
      </c>
      <c r="E11" s="59"/>
    </row>
    <row r="12" spans="1:9" ht="18.5" x14ac:dyDescent="0.45">
      <c r="A12" s="97" t="s">
        <v>158</v>
      </c>
      <c r="B12" s="98"/>
      <c r="C12" s="51">
        <f>SUM(C8:C11)</f>
        <v>85000</v>
      </c>
      <c r="D12" s="51">
        <f>SUM(D8:D11)</f>
        <v>85000</v>
      </c>
      <c r="E12" s="68"/>
    </row>
    <row r="13" spans="1:9" x14ac:dyDescent="0.35">
      <c r="H13" s="75" t="s">
        <v>31</v>
      </c>
      <c r="I13" s="75" t="s">
        <v>32</v>
      </c>
    </row>
    <row r="14" spans="1:9" x14ac:dyDescent="0.35">
      <c r="F14" s="44">
        <v>1</v>
      </c>
      <c r="G14" s="44" t="s">
        <v>181</v>
      </c>
      <c r="H14" s="72" t="s">
        <v>175</v>
      </c>
    </row>
    <row r="15" spans="1:9" x14ac:dyDescent="0.35">
      <c r="A15" s="90" t="s">
        <v>357</v>
      </c>
      <c r="F15" s="44">
        <v>2</v>
      </c>
      <c r="G15" s="44" t="s">
        <v>182</v>
      </c>
      <c r="H15" s="72" t="s">
        <v>176</v>
      </c>
    </row>
    <row r="16" spans="1:9" x14ac:dyDescent="0.35">
      <c r="F16" s="44">
        <v>3</v>
      </c>
      <c r="G16" s="44" t="s">
        <v>183</v>
      </c>
      <c r="H16" s="72" t="s">
        <v>177</v>
      </c>
    </row>
    <row r="17" spans="1:9" x14ac:dyDescent="0.35">
      <c r="G17" s="44" t="s">
        <v>184</v>
      </c>
      <c r="H17" s="73" t="s">
        <v>185</v>
      </c>
    </row>
    <row r="18" spans="1:9" x14ac:dyDescent="0.35">
      <c r="H18" s="73" t="s">
        <v>186</v>
      </c>
    </row>
    <row r="19" spans="1:9" x14ac:dyDescent="0.35">
      <c r="B19" s="90" t="s">
        <v>358</v>
      </c>
      <c r="H19" s="73" t="s">
        <v>187</v>
      </c>
    </row>
    <row r="20" spans="1:9" x14ac:dyDescent="0.35">
      <c r="H20" s="73" t="s">
        <v>188</v>
      </c>
    </row>
    <row r="21" spans="1:9" x14ac:dyDescent="0.35">
      <c r="A21" s="90" t="s">
        <v>359</v>
      </c>
      <c r="H21" s="73" t="s">
        <v>189</v>
      </c>
    </row>
    <row r="22" spans="1:9" x14ac:dyDescent="0.35">
      <c r="H22" s="73" t="s">
        <v>190</v>
      </c>
    </row>
    <row r="23" spans="1:9" x14ac:dyDescent="0.35">
      <c r="H23" s="73" t="s">
        <v>191</v>
      </c>
    </row>
    <row r="24" spans="1:9" x14ac:dyDescent="0.35">
      <c r="H24" s="73" t="s">
        <v>192</v>
      </c>
    </row>
    <row r="25" spans="1:9" x14ac:dyDescent="0.35">
      <c r="H25" s="73"/>
    </row>
    <row r="26" spans="1:9" x14ac:dyDescent="0.35">
      <c r="H26" s="73"/>
    </row>
    <row r="27" spans="1:9" x14ac:dyDescent="0.35">
      <c r="A27" s="65">
        <v>45206</v>
      </c>
      <c r="F27" s="44">
        <v>4</v>
      </c>
      <c r="I27" s="74"/>
    </row>
    <row r="30" spans="1:9" x14ac:dyDescent="0.35">
      <c r="G30" s="44" t="s">
        <v>166</v>
      </c>
      <c r="H30" s="71" t="s">
        <v>179</v>
      </c>
    </row>
    <row r="31" spans="1:9" x14ac:dyDescent="0.35">
      <c r="I31" s="74"/>
    </row>
    <row r="33" spans="7:9" x14ac:dyDescent="0.35">
      <c r="G33" s="44" t="s">
        <v>168</v>
      </c>
      <c r="H33" s="71" t="s">
        <v>180</v>
      </c>
    </row>
    <row r="34" spans="7:9" x14ac:dyDescent="0.35">
      <c r="I34" s="74"/>
    </row>
  </sheetData>
  <mergeCells count="2">
    <mergeCell ref="A1:E1"/>
    <mergeCell ref="A12:B12"/>
  </mergeCells>
  <dataValidations count="1">
    <dataValidation type="list" allowBlank="1" showInputMessage="1" showErrorMessage="1" sqref="B5">
      <formula1>$G$1:$G$4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8" workbookViewId="0">
      <selection activeCell="A25" sqref="A25"/>
    </sheetView>
  </sheetViews>
  <sheetFormatPr defaultRowHeight="14.5" x14ac:dyDescent="0.35"/>
  <cols>
    <col min="1" max="1" width="28.6328125" style="44" bestFit="1" customWidth="1"/>
    <col min="2" max="3" width="47.26953125" style="89" bestFit="1" customWidth="1"/>
    <col min="4" max="16384" width="8.7265625" style="44"/>
  </cols>
  <sheetData>
    <row r="1" spans="1:3" x14ac:dyDescent="0.35">
      <c r="A1" s="75" t="s">
        <v>171</v>
      </c>
      <c r="B1" s="87" t="s">
        <v>31</v>
      </c>
      <c r="C1" s="87" t="s">
        <v>32</v>
      </c>
    </row>
    <row r="2" spans="1:3" x14ac:dyDescent="0.35">
      <c r="A2" s="44" t="s">
        <v>62</v>
      </c>
      <c r="B2" s="88" t="str">
        <f>'CHART OF ACCOUNTS'!A118</f>
        <v>SALARIES AND WAGES</v>
      </c>
    </row>
    <row r="3" spans="1:3" x14ac:dyDescent="0.35">
      <c r="C3" s="88" t="str">
        <f>[1]Recovered_Sheet1!$A$87</f>
        <v>DUE TO BIR - Withholding Tax Compensation</v>
      </c>
    </row>
    <row r="4" spans="1:3" x14ac:dyDescent="0.35">
      <c r="C4" s="88" t="str">
        <f>'CHART OF ACCOUNTS'!A89</f>
        <v>DUE TO SSS - Contribution</v>
      </c>
    </row>
    <row r="5" spans="1:3" x14ac:dyDescent="0.35">
      <c r="C5" s="88" t="str">
        <f>'CHART OF ACCOUNTS'!A90</f>
        <v>DUE TO SSS - Employees Loan</v>
      </c>
    </row>
    <row r="6" spans="1:3" x14ac:dyDescent="0.35">
      <c r="C6" s="88" t="str">
        <f>'CHART OF ACCOUNTS'!A91</f>
        <v>DUE TO PAG-IBIG - Contribution</v>
      </c>
    </row>
    <row r="7" spans="1:3" x14ac:dyDescent="0.35">
      <c r="C7" s="88" t="str">
        <f>'CHART OF ACCOUNTS'!A92</f>
        <v>DUE TO PAG-IBIG - Employees Loan</v>
      </c>
    </row>
    <row r="8" spans="1:3" x14ac:dyDescent="0.35">
      <c r="C8" s="88" t="str">
        <f>'CHART OF ACCOUNTS'!A93</f>
        <v>DUE TO PHILHEALTH - Contribution</v>
      </c>
    </row>
    <row r="9" spans="1:3" x14ac:dyDescent="0.35">
      <c r="C9" s="88" t="str">
        <f>'CHART OF ACCOUNTS'!A25</f>
        <v xml:space="preserve">VALE DUE FROM OFFICERS AND  EMPLOYEES </v>
      </c>
    </row>
    <row r="10" spans="1:3" x14ac:dyDescent="0.35">
      <c r="C10" s="88" t="str">
        <f>'CHART OF ACCOUNTS'!A26</f>
        <v>OTHER RECEIVABLES - CHARGES EMPLOYEES</v>
      </c>
    </row>
    <row r="11" spans="1:3" x14ac:dyDescent="0.35">
      <c r="C11" s="88" t="str">
        <f>'CHART OF ACCOUNTS'!A85</f>
        <v>DUE TO OFFICERS AND  EMPLOYEES - DEPOSIT</v>
      </c>
    </row>
    <row r="12" spans="1:3" x14ac:dyDescent="0.35">
      <c r="C12" s="88"/>
    </row>
    <row r="13" spans="1:3" x14ac:dyDescent="0.35">
      <c r="C13" s="89" t="s">
        <v>347</v>
      </c>
    </row>
    <row r="14" spans="1:3" x14ac:dyDescent="0.35">
      <c r="C14" s="89" t="s">
        <v>348</v>
      </c>
    </row>
    <row r="16" spans="1:3" x14ac:dyDescent="0.35">
      <c r="A16" s="44" t="s">
        <v>166</v>
      </c>
      <c r="B16" s="89" t="str">
        <f>'CHART OF ACCOUNTS'!A144</f>
        <v>UTILITIES EXPENSE - WATER UTILITIES</v>
      </c>
      <c r="C16" s="89" t="s">
        <v>347</v>
      </c>
    </row>
    <row r="17" spans="1:3" x14ac:dyDescent="0.35">
      <c r="C17" s="89" t="s">
        <v>348</v>
      </c>
    </row>
    <row r="19" spans="1:3" x14ac:dyDescent="0.35">
      <c r="A19" s="44" t="s">
        <v>167</v>
      </c>
      <c r="B19" s="89" t="str">
        <f>'CHART OF ACCOUNTS'!A143</f>
        <v>UTILITIES EXPENSE - ELECTRICITY</v>
      </c>
      <c r="C19" s="89" t="s">
        <v>347</v>
      </c>
    </row>
    <row r="20" spans="1:3" x14ac:dyDescent="0.35">
      <c r="C20" s="89" t="s">
        <v>348</v>
      </c>
    </row>
    <row r="22" spans="1:3" x14ac:dyDescent="0.35">
      <c r="A22" s="44" t="s">
        <v>355</v>
      </c>
      <c r="B22" s="89" t="str">
        <f>'CHART OF ACCOUNTS'!A146</f>
        <v>COMMUNICATION EXPENSES</v>
      </c>
      <c r="C22" s="89" t="s">
        <v>347</v>
      </c>
    </row>
    <row r="23" spans="1:3" x14ac:dyDescent="0.35">
      <c r="C23" s="89" t="s">
        <v>348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topLeftCell="A118" zoomScale="130" zoomScaleNormal="130" workbookViewId="0">
      <selection activeCell="A110" sqref="A110:A134"/>
    </sheetView>
  </sheetViews>
  <sheetFormatPr defaultColWidth="11.453125" defaultRowHeight="13" x14ac:dyDescent="0.3"/>
  <cols>
    <col min="1" max="1" width="52.81640625" style="77" bestFit="1" customWidth="1"/>
    <col min="2" max="2" width="13.26953125" style="77" hidden="1" customWidth="1"/>
    <col min="3" max="3" width="13.26953125" style="77" customWidth="1"/>
    <col min="4" max="4" width="41.1796875" style="77" customWidth="1"/>
    <col min="5" max="5" width="6.81640625" style="77" hidden="1" customWidth="1"/>
    <col min="6" max="256" width="11.453125" style="77"/>
    <col min="257" max="257" width="52.81640625" style="77" bestFit="1" customWidth="1"/>
    <col min="258" max="258" width="0" style="77" hidden="1" customWidth="1"/>
    <col min="259" max="259" width="13.26953125" style="77" customWidth="1"/>
    <col min="260" max="260" width="22.08984375" style="77" bestFit="1" customWidth="1"/>
    <col min="261" max="261" width="0" style="77" hidden="1" customWidth="1"/>
    <col min="262" max="512" width="11.453125" style="77"/>
    <col min="513" max="513" width="52.81640625" style="77" bestFit="1" customWidth="1"/>
    <col min="514" max="514" width="0" style="77" hidden="1" customWidth="1"/>
    <col min="515" max="515" width="13.26953125" style="77" customWidth="1"/>
    <col min="516" max="516" width="22.08984375" style="77" bestFit="1" customWidth="1"/>
    <col min="517" max="517" width="0" style="77" hidden="1" customWidth="1"/>
    <col min="518" max="768" width="11.453125" style="77"/>
    <col min="769" max="769" width="52.81640625" style="77" bestFit="1" customWidth="1"/>
    <col min="770" max="770" width="0" style="77" hidden="1" customWidth="1"/>
    <col min="771" max="771" width="13.26953125" style="77" customWidth="1"/>
    <col min="772" max="772" width="22.08984375" style="77" bestFit="1" customWidth="1"/>
    <col min="773" max="773" width="0" style="77" hidden="1" customWidth="1"/>
    <col min="774" max="1024" width="11.453125" style="77"/>
    <col min="1025" max="1025" width="52.81640625" style="77" bestFit="1" customWidth="1"/>
    <col min="1026" max="1026" width="0" style="77" hidden="1" customWidth="1"/>
    <col min="1027" max="1027" width="13.26953125" style="77" customWidth="1"/>
    <col min="1028" max="1028" width="22.08984375" style="77" bestFit="1" customWidth="1"/>
    <col min="1029" max="1029" width="0" style="77" hidden="1" customWidth="1"/>
    <col min="1030" max="1280" width="11.453125" style="77"/>
    <col min="1281" max="1281" width="52.81640625" style="77" bestFit="1" customWidth="1"/>
    <col min="1282" max="1282" width="0" style="77" hidden="1" customWidth="1"/>
    <col min="1283" max="1283" width="13.26953125" style="77" customWidth="1"/>
    <col min="1284" max="1284" width="22.08984375" style="77" bestFit="1" customWidth="1"/>
    <col min="1285" max="1285" width="0" style="77" hidden="1" customWidth="1"/>
    <col min="1286" max="1536" width="11.453125" style="77"/>
    <col min="1537" max="1537" width="52.81640625" style="77" bestFit="1" customWidth="1"/>
    <col min="1538" max="1538" width="0" style="77" hidden="1" customWidth="1"/>
    <col min="1539" max="1539" width="13.26953125" style="77" customWidth="1"/>
    <col min="1540" max="1540" width="22.08984375" style="77" bestFit="1" customWidth="1"/>
    <col min="1541" max="1541" width="0" style="77" hidden="1" customWidth="1"/>
    <col min="1542" max="1792" width="11.453125" style="77"/>
    <col min="1793" max="1793" width="52.81640625" style="77" bestFit="1" customWidth="1"/>
    <col min="1794" max="1794" width="0" style="77" hidden="1" customWidth="1"/>
    <col min="1795" max="1795" width="13.26953125" style="77" customWidth="1"/>
    <col min="1796" max="1796" width="22.08984375" style="77" bestFit="1" customWidth="1"/>
    <col min="1797" max="1797" width="0" style="77" hidden="1" customWidth="1"/>
    <col min="1798" max="2048" width="11.453125" style="77"/>
    <col min="2049" max="2049" width="52.81640625" style="77" bestFit="1" customWidth="1"/>
    <col min="2050" max="2050" width="0" style="77" hidden="1" customWidth="1"/>
    <col min="2051" max="2051" width="13.26953125" style="77" customWidth="1"/>
    <col min="2052" max="2052" width="22.08984375" style="77" bestFit="1" customWidth="1"/>
    <col min="2053" max="2053" width="0" style="77" hidden="1" customWidth="1"/>
    <col min="2054" max="2304" width="11.453125" style="77"/>
    <col min="2305" max="2305" width="52.81640625" style="77" bestFit="1" customWidth="1"/>
    <col min="2306" max="2306" width="0" style="77" hidden="1" customWidth="1"/>
    <col min="2307" max="2307" width="13.26953125" style="77" customWidth="1"/>
    <col min="2308" max="2308" width="22.08984375" style="77" bestFit="1" customWidth="1"/>
    <col min="2309" max="2309" width="0" style="77" hidden="1" customWidth="1"/>
    <col min="2310" max="2560" width="11.453125" style="77"/>
    <col min="2561" max="2561" width="52.81640625" style="77" bestFit="1" customWidth="1"/>
    <col min="2562" max="2562" width="0" style="77" hidden="1" customWidth="1"/>
    <col min="2563" max="2563" width="13.26953125" style="77" customWidth="1"/>
    <col min="2564" max="2564" width="22.08984375" style="77" bestFit="1" customWidth="1"/>
    <col min="2565" max="2565" width="0" style="77" hidden="1" customWidth="1"/>
    <col min="2566" max="2816" width="11.453125" style="77"/>
    <col min="2817" max="2817" width="52.81640625" style="77" bestFit="1" customWidth="1"/>
    <col min="2818" max="2818" width="0" style="77" hidden="1" customWidth="1"/>
    <col min="2819" max="2819" width="13.26953125" style="77" customWidth="1"/>
    <col min="2820" max="2820" width="22.08984375" style="77" bestFit="1" customWidth="1"/>
    <col min="2821" max="2821" width="0" style="77" hidden="1" customWidth="1"/>
    <col min="2822" max="3072" width="11.453125" style="77"/>
    <col min="3073" max="3073" width="52.81640625" style="77" bestFit="1" customWidth="1"/>
    <col min="3074" max="3074" width="0" style="77" hidden="1" customWidth="1"/>
    <col min="3075" max="3075" width="13.26953125" style="77" customWidth="1"/>
    <col min="3076" max="3076" width="22.08984375" style="77" bestFit="1" customWidth="1"/>
    <col min="3077" max="3077" width="0" style="77" hidden="1" customWidth="1"/>
    <col min="3078" max="3328" width="11.453125" style="77"/>
    <col min="3329" max="3329" width="52.81640625" style="77" bestFit="1" customWidth="1"/>
    <col min="3330" max="3330" width="0" style="77" hidden="1" customWidth="1"/>
    <col min="3331" max="3331" width="13.26953125" style="77" customWidth="1"/>
    <col min="3332" max="3332" width="22.08984375" style="77" bestFit="1" customWidth="1"/>
    <col min="3333" max="3333" width="0" style="77" hidden="1" customWidth="1"/>
    <col min="3334" max="3584" width="11.453125" style="77"/>
    <col min="3585" max="3585" width="52.81640625" style="77" bestFit="1" customWidth="1"/>
    <col min="3586" max="3586" width="0" style="77" hidden="1" customWidth="1"/>
    <col min="3587" max="3587" width="13.26953125" style="77" customWidth="1"/>
    <col min="3588" max="3588" width="22.08984375" style="77" bestFit="1" customWidth="1"/>
    <col min="3589" max="3589" width="0" style="77" hidden="1" customWidth="1"/>
    <col min="3590" max="3840" width="11.453125" style="77"/>
    <col min="3841" max="3841" width="52.81640625" style="77" bestFit="1" customWidth="1"/>
    <col min="3842" max="3842" width="0" style="77" hidden="1" customWidth="1"/>
    <col min="3843" max="3843" width="13.26953125" style="77" customWidth="1"/>
    <col min="3844" max="3844" width="22.08984375" style="77" bestFit="1" customWidth="1"/>
    <col min="3845" max="3845" width="0" style="77" hidden="1" customWidth="1"/>
    <col min="3846" max="4096" width="11.453125" style="77"/>
    <col min="4097" max="4097" width="52.81640625" style="77" bestFit="1" customWidth="1"/>
    <col min="4098" max="4098" width="0" style="77" hidden="1" customWidth="1"/>
    <col min="4099" max="4099" width="13.26953125" style="77" customWidth="1"/>
    <col min="4100" max="4100" width="22.08984375" style="77" bestFit="1" customWidth="1"/>
    <col min="4101" max="4101" width="0" style="77" hidden="1" customWidth="1"/>
    <col min="4102" max="4352" width="11.453125" style="77"/>
    <col min="4353" max="4353" width="52.81640625" style="77" bestFit="1" customWidth="1"/>
    <col min="4354" max="4354" width="0" style="77" hidden="1" customWidth="1"/>
    <col min="4355" max="4355" width="13.26953125" style="77" customWidth="1"/>
    <col min="4356" max="4356" width="22.08984375" style="77" bestFit="1" customWidth="1"/>
    <col min="4357" max="4357" width="0" style="77" hidden="1" customWidth="1"/>
    <col min="4358" max="4608" width="11.453125" style="77"/>
    <col min="4609" max="4609" width="52.81640625" style="77" bestFit="1" customWidth="1"/>
    <col min="4610" max="4610" width="0" style="77" hidden="1" customWidth="1"/>
    <col min="4611" max="4611" width="13.26953125" style="77" customWidth="1"/>
    <col min="4612" max="4612" width="22.08984375" style="77" bestFit="1" customWidth="1"/>
    <col min="4613" max="4613" width="0" style="77" hidden="1" customWidth="1"/>
    <col min="4614" max="4864" width="11.453125" style="77"/>
    <col min="4865" max="4865" width="52.81640625" style="77" bestFit="1" customWidth="1"/>
    <col min="4866" max="4866" width="0" style="77" hidden="1" customWidth="1"/>
    <col min="4867" max="4867" width="13.26953125" style="77" customWidth="1"/>
    <col min="4868" max="4868" width="22.08984375" style="77" bestFit="1" customWidth="1"/>
    <col min="4869" max="4869" width="0" style="77" hidden="1" customWidth="1"/>
    <col min="4870" max="5120" width="11.453125" style="77"/>
    <col min="5121" max="5121" width="52.81640625" style="77" bestFit="1" customWidth="1"/>
    <col min="5122" max="5122" width="0" style="77" hidden="1" customWidth="1"/>
    <col min="5123" max="5123" width="13.26953125" style="77" customWidth="1"/>
    <col min="5124" max="5124" width="22.08984375" style="77" bestFit="1" customWidth="1"/>
    <col min="5125" max="5125" width="0" style="77" hidden="1" customWidth="1"/>
    <col min="5126" max="5376" width="11.453125" style="77"/>
    <col min="5377" max="5377" width="52.81640625" style="77" bestFit="1" customWidth="1"/>
    <col min="5378" max="5378" width="0" style="77" hidden="1" customWidth="1"/>
    <col min="5379" max="5379" width="13.26953125" style="77" customWidth="1"/>
    <col min="5380" max="5380" width="22.08984375" style="77" bestFit="1" customWidth="1"/>
    <col min="5381" max="5381" width="0" style="77" hidden="1" customWidth="1"/>
    <col min="5382" max="5632" width="11.453125" style="77"/>
    <col min="5633" max="5633" width="52.81640625" style="77" bestFit="1" customWidth="1"/>
    <col min="5634" max="5634" width="0" style="77" hidden="1" customWidth="1"/>
    <col min="5635" max="5635" width="13.26953125" style="77" customWidth="1"/>
    <col min="5636" max="5636" width="22.08984375" style="77" bestFit="1" customWidth="1"/>
    <col min="5637" max="5637" width="0" style="77" hidden="1" customWidth="1"/>
    <col min="5638" max="5888" width="11.453125" style="77"/>
    <col min="5889" max="5889" width="52.81640625" style="77" bestFit="1" customWidth="1"/>
    <col min="5890" max="5890" width="0" style="77" hidden="1" customWidth="1"/>
    <col min="5891" max="5891" width="13.26953125" style="77" customWidth="1"/>
    <col min="5892" max="5892" width="22.08984375" style="77" bestFit="1" customWidth="1"/>
    <col min="5893" max="5893" width="0" style="77" hidden="1" customWidth="1"/>
    <col min="5894" max="6144" width="11.453125" style="77"/>
    <col min="6145" max="6145" width="52.81640625" style="77" bestFit="1" customWidth="1"/>
    <col min="6146" max="6146" width="0" style="77" hidden="1" customWidth="1"/>
    <col min="6147" max="6147" width="13.26953125" style="77" customWidth="1"/>
    <col min="6148" max="6148" width="22.08984375" style="77" bestFit="1" customWidth="1"/>
    <col min="6149" max="6149" width="0" style="77" hidden="1" customWidth="1"/>
    <col min="6150" max="6400" width="11.453125" style="77"/>
    <col min="6401" max="6401" width="52.81640625" style="77" bestFit="1" customWidth="1"/>
    <col min="6402" max="6402" width="0" style="77" hidden="1" customWidth="1"/>
    <col min="6403" max="6403" width="13.26953125" style="77" customWidth="1"/>
    <col min="6404" max="6404" width="22.08984375" style="77" bestFit="1" customWidth="1"/>
    <col min="6405" max="6405" width="0" style="77" hidden="1" customWidth="1"/>
    <col min="6406" max="6656" width="11.453125" style="77"/>
    <col min="6657" max="6657" width="52.81640625" style="77" bestFit="1" customWidth="1"/>
    <col min="6658" max="6658" width="0" style="77" hidden="1" customWidth="1"/>
    <col min="6659" max="6659" width="13.26953125" style="77" customWidth="1"/>
    <col min="6660" max="6660" width="22.08984375" style="77" bestFit="1" customWidth="1"/>
    <col min="6661" max="6661" width="0" style="77" hidden="1" customWidth="1"/>
    <col min="6662" max="6912" width="11.453125" style="77"/>
    <col min="6913" max="6913" width="52.81640625" style="77" bestFit="1" customWidth="1"/>
    <col min="6914" max="6914" width="0" style="77" hidden="1" customWidth="1"/>
    <col min="6915" max="6915" width="13.26953125" style="77" customWidth="1"/>
    <col min="6916" max="6916" width="22.08984375" style="77" bestFit="1" customWidth="1"/>
    <col min="6917" max="6917" width="0" style="77" hidden="1" customWidth="1"/>
    <col min="6918" max="7168" width="11.453125" style="77"/>
    <col min="7169" max="7169" width="52.81640625" style="77" bestFit="1" customWidth="1"/>
    <col min="7170" max="7170" width="0" style="77" hidden="1" customWidth="1"/>
    <col min="7171" max="7171" width="13.26953125" style="77" customWidth="1"/>
    <col min="7172" max="7172" width="22.08984375" style="77" bestFit="1" customWidth="1"/>
    <col min="7173" max="7173" width="0" style="77" hidden="1" customWidth="1"/>
    <col min="7174" max="7424" width="11.453125" style="77"/>
    <col min="7425" max="7425" width="52.81640625" style="77" bestFit="1" customWidth="1"/>
    <col min="7426" max="7426" width="0" style="77" hidden="1" customWidth="1"/>
    <col min="7427" max="7427" width="13.26953125" style="77" customWidth="1"/>
    <col min="7428" max="7428" width="22.08984375" style="77" bestFit="1" customWidth="1"/>
    <col min="7429" max="7429" width="0" style="77" hidden="1" customWidth="1"/>
    <col min="7430" max="7680" width="11.453125" style="77"/>
    <col min="7681" max="7681" width="52.81640625" style="77" bestFit="1" customWidth="1"/>
    <col min="7682" max="7682" width="0" style="77" hidden="1" customWidth="1"/>
    <col min="7683" max="7683" width="13.26953125" style="77" customWidth="1"/>
    <col min="7684" max="7684" width="22.08984375" style="77" bestFit="1" customWidth="1"/>
    <col min="7685" max="7685" width="0" style="77" hidden="1" customWidth="1"/>
    <col min="7686" max="7936" width="11.453125" style="77"/>
    <col min="7937" max="7937" width="52.81640625" style="77" bestFit="1" customWidth="1"/>
    <col min="7938" max="7938" width="0" style="77" hidden="1" customWidth="1"/>
    <col min="7939" max="7939" width="13.26953125" style="77" customWidth="1"/>
    <col min="7940" max="7940" width="22.08984375" style="77" bestFit="1" customWidth="1"/>
    <col min="7941" max="7941" width="0" style="77" hidden="1" customWidth="1"/>
    <col min="7942" max="8192" width="11.453125" style="77"/>
    <col min="8193" max="8193" width="52.81640625" style="77" bestFit="1" customWidth="1"/>
    <col min="8194" max="8194" width="0" style="77" hidden="1" customWidth="1"/>
    <col min="8195" max="8195" width="13.26953125" style="77" customWidth="1"/>
    <col min="8196" max="8196" width="22.08984375" style="77" bestFit="1" customWidth="1"/>
    <col min="8197" max="8197" width="0" style="77" hidden="1" customWidth="1"/>
    <col min="8198" max="8448" width="11.453125" style="77"/>
    <col min="8449" max="8449" width="52.81640625" style="77" bestFit="1" customWidth="1"/>
    <col min="8450" max="8450" width="0" style="77" hidden="1" customWidth="1"/>
    <col min="8451" max="8451" width="13.26953125" style="77" customWidth="1"/>
    <col min="8452" max="8452" width="22.08984375" style="77" bestFit="1" customWidth="1"/>
    <col min="8453" max="8453" width="0" style="77" hidden="1" customWidth="1"/>
    <col min="8454" max="8704" width="11.453125" style="77"/>
    <col min="8705" max="8705" width="52.81640625" style="77" bestFit="1" customWidth="1"/>
    <col min="8706" max="8706" width="0" style="77" hidden="1" customWidth="1"/>
    <col min="8707" max="8707" width="13.26953125" style="77" customWidth="1"/>
    <col min="8708" max="8708" width="22.08984375" style="77" bestFit="1" customWidth="1"/>
    <col min="8709" max="8709" width="0" style="77" hidden="1" customWidth="1"/>
    <col min="8710" max="8960" width="11.453125" style="77"/>
    <col min="8961" max="8961" width="52.81640625" style="77" bestFit="1" customWidth="1"/>
    <col min="8962" max="8962" width="0" style="77" hidden="1" customWidth="1"/>
    <col min="8963" max="8963" width="13.26953125" style="77" customWidth="1"/>
    <col min="8964" max="8964" width="22.08984375" style="77" bestFit="1" customWidth="1"/>
    <col min="8965" max="8965" width="0" style="77" hidden="1" customWidth="1"/>
    <col min="8966" max="9216" width="11.453125" style="77"/>
    <col min="9217" max="9217" width="52.81640625" style="77" bestFit="1" customWidth="1"/>
    <col min="9218" max="9218" width="0" style="77" hidden="1" customWidth="1"/>
    <col min="9219" max="9219" width="13.26953125" style="77" customWidth="1"/>
    <col min="9220" max="9220" width="22.08984375" style="77" bestFit="1" customWidth="1"/>
    <col min="9221" max="9221" width="0" style="77" hidden="1" customWidth="1"/>
    <col min="9222" max="9472" width="11.453125" style="77"/>
    <col min="9473" max="9473" width="52.81640625" style="77" bestFit="1" customWidth="1"/>
    <col min="9474" max="9474" width="0" style="77" hidden="1" customWidth="1"/>
    <col min="9475" max="9475" width="13.26953125" style="77" customWidth="1"/>
    <col min="9476" max="9476" width="22.08984375" style="77" bestFit="1" customWidth="1"/>
    <col min="9477" max="9477" width="0" style="77" hidden="1" customWidth="1"/>
    <col min="9478" max="9728" width="11.453125" style="77"/>
    <col min="9729" max="9729" width="52.81640625" style="77" bestFit="1" customWidth="1"/>
    <col min="9730" max="9730" width="0" style="77" hidden="1" customWidth="1"/>
    <col min="9731" max="9731" width="13.26953125" style="77" customWidth="1"/>
    <col min="9732" max="9732" width="22.08984375" style="77" bestFit="1" customWidth="1"/>
    <col min="9733" max="9733" width="0" style="77" hidden="1" customWidth="1"/>
    <col min="9734" max="9984" width="11.453125" style="77"/>
    <col min="9985" max="9985" width="52.81640625" style="77" bestFit="1" customWidth="1"/>
    <col min="9986" max="9986" width="0" style="77" hidden="1" customWidth="1"/>
    <col min="9987" max="9987" width="13.26953125" style="77" customWidth="1"/>
    <col min="9988" max="9988" width="22.08984375" style="77" bestFit="1" customWidth="1"/>
    <col min="9989" max="9989" width="0" style="77" hidden="1" customWidth="1"/>
    <col min="9990" max="10240" width="11.453125" style="77"/>
    <col min="10241" max="10241" width="52.81640625" style="77" bestFit="1" customWidth="1"/>
    <col min="10242" max="10242" width="0" style="77" hidden="1" customWidth="1"/>
    <col min="10243" max="10243" width="13.26953125" style="77" customWidth="1"/>
    <col min="10244" max="10244" width="22.08984375" style="77" bestFit="1" customWidth="1"/>
    <col min="10245" max="10245" width="0" style="77" hidden="1" customWidth="1"/>
    <col min="10246" max="10496" width="11.453125" style="77"/>
    <col min="10497" max="10497" width="52.81640625" style="77" bestFit="1" customWidth="1"/>
    <col min="10498" max="10498" width="0" style="77" hidden="1" customWidth="1"/>
    <col min="10499" max="10499" width="13.26953125" style="77" customWidth="1"/>
    <col min="10500" max="10500" width="22.08984375" style="77" bestFit="1" customWidth="1"/>
    <col min="10501" max="10501" width="0" style="77" hidden="1" customWidth="1"/>
    <col min="10502" max="10752" width="11.453125" style="77"/>
    <col min="10753" max="10753" width="52.81640625" style="77" bestFit="1" customWidth="1"/>
    <col min="10754" max="10754" width="0" style="77" hidden="1" customWidth="1"/>
    <col min="10755" max="10755" width="13.26953125" style="77" customWidth="1"/>
    <col min="10756" max="10756" width="22.08984375" style="77" bestFit="1" customWidth="1"/>
    <col min="10757" max="10757" width="0" style="77" hidden="1" customWidth="1"/>
    <col min="10758" max="11008" width="11.453125" style="77"/>
    <col min="11009" max="11009" width="52.81640625" style="77" bestFit="1" customWidth="1"/>
    <col min="11010" max="11010" width="0" style="77" hidden="1" customWidth="1"/>
    <col min="11011" max="11011" width="13.26953125" style="77" customWidth="1"/>
    <col min="11012" max="11012" width="22.08984375" style="77" bestFit="1" customWidth="1"/>
    <col min="11013" max="11013" width="0" style="77" hidden="1" customWidth="1"/>
    <col min="11014" max="11264" width="11.453125" style="77"/>
    <col min="11265" max="11265" width="52.81640625" style="77" bestFit="1" customWidth="1"/>
    <col min="11266" max="11266" width="0" style="77" hidden="1" customWidth="1"/>
    <col min="11267" max="11267" width="13.26953125" style="77" customWidth="1"/>
    <col min="11268" max="11268" width="22.08984375" style="77" bestFit="1" customWidth="1"/>
    <col min="11269" max="11269" width="0" style="77" hidden="1" customWidth="1"/>
    <col min="11270" max="11520" width="11.453125" style="77"/>
    <col min="11521" max="11521" width="52.81640625" style="77" bestFit="1" customWidth="1"/>
    <col min="11522" max="11522" width="0" style="77" hidden="1" customWidth="1"/>
    <col min="11523" max="11523" width="13.26953125" style="77" customWidth="1"/>
    <col min="11524" max="11524" width="22.08984375" style="77" bestFit="1" customWidth="1"/>
    <col min="11525" max="11525" width="0" style="77" hidden="1" customWidth="1"/>
    <col min="11526" max="11776" width="11.453125" style="77"/>
    <col min="11777" max="11777" width="52.81640625" style="77" bestFit="1" customWidth="1"/>
    <col min="11778" max="11778" width="0" style="77" hidden="1" customWidth="1"/>
    <col min="11779" max="11779" width="13.26953125" style="77" customWidth="1"/>
    <col min="11780" max="11780" width="22.08984375" style="77" bestFit="1" customWidth="1"/>
    <col min="11781" max="11781" width="0" style="77" hidden="1" customWidth="1"/>
    <col min="11782" max="12032" width="11.453125" style="77"/>
    <col min="12033" max="12033" width="52.81640625" style="77" bestFit="1" customWidth="1"/>
    <col min="12034" max="12034" width="0" style="77" hidden="1" customWidth="1"/>
    <col min="12035" max="12035" width="13.26953125" style="77" customWidth="1"/>
    <col min="12036" max="12036" width="22.08984375" style="77" bestFit="1" customWidth="1"/>
    <col min="12037" max="12037" width="0" style="77" hidden="1" customWidth="1"/>
    <col min="12038" max="12288" width="11.453125" style="77"/>
    <col min="12289" max="12289" width="52.81640625" style="77" bestFit="1" customWidth="1"/>
    <col min="12290" max="12290" width="0" style="77" hidden="1" customWidth="1"/>
    <col min="12291" max="12291" width="13.26953125" style="77" customWidth="1"/>
    <col min="12292" max="12292" width="22.08984375" style="77" bestFit="1" customWidth="1"/>
    <col min="12293" max="12293" width="0" style="77" hidden="1" customWidth="1"/>
    <col min="12294" max="12544" width="11.453125" style="77"/>
    <col min="12545" max="12545" width="52.81640625" style="77" bestFit="1" customWidth="1"/>
    <col min="12546" max="12546" width="0" style="77" hidden="1" customWidth="1"/>
    <col min="12547" max="12547" width="13.26953125" style="77" customWidth="1"/>
    <col min="12548" max="12548" width="22.08984375" style="77" bestFit="1" customWidth="1"/>
    <col min="12549" max="12549" width="0" style="77" hidden="1" customWidth="1"/>
    <col min="12550" max="12800" width="11.453125" style="77"/>
    <col min="12801" max="12801" width="52.81640625" style="77" bestFit="1" customWidth="1"/>
    <col min="12802" max="12802" width="0" style="77" hidden="1" customWidth="1"/>
    <col min="12803" max="12803" width="13.26953125" style="77" customWidth="1"/>
    <col min="12804" max="12804" width="22.08984375" style="77" bestFit="1" customWidth="1"/>
    <col min="12805" max="12805" width="0" style="77" hidden="1" customWidth="1"/>
    <col min="12806" max="13056" width="11.453125" style="77"/>
    <col min="13057" max="13057" width="52.81640625" style="77" bestFit="1" customWidth="1"/>
    <col min="13058" max="13058" width="0" style="77" hidden="1" customWidth="1"/>
    <col min="13059" max="13059" width="13.26953125" style="77" customWidth="1"/>
    <col min="13060" max="13060" width="22.08984375" style="77" bestFit="1" customWidth="1"/>
    <col min="13061" max="13061" width="0" style="77" hidden="1" customWidth="1"/>
    <col min="13062" max="13312" width="11.453125" style="77"/>
    <col min="13313" max="13313" width="52.81640625" style="77" bestFit="1" customWidth="1"/>
    <col min="13314" max="13314" width="0" style="77" hidden="1" customWidth="1"/>
    <col min="13315" max="13315" width="13.26953125" style="77" customWidth="1"/>
    <col min="13316" max="13316" width="22.08984375" style="77" bestFit="1" customWidth="1"/>
    <col min="13317" max="13317" width="0" style="77" hidden="1" customWidth="1"/>
    <col min="13318" max="13568" width="11.453125" style="77"/>
    <col min="13569" max="13569" width="52.81640625" style="77" bestFit="1" customWidth="1"/>
    <col min="13570" max="13570" width="0" style="77" hidden="1" customWidth="1"/>
    <col min="13571" max="13571" width="13.26953125" style="77" customWidth="1"/>
    <col min="13572" max="13572" width="22.08984375" style="77" bestFit="1" customWidth="1"/>
    <col min="13573" max="13573" width="0" style="77" hidden="1" customWidth="1"/>
    <col min="13574" max="13824" width="11.453125" style="77"/>
    <col min="13825" max="13825" width="52.81640625" style="77" bestFit="1" customWidth="1"/>
    <col min="13826" max="13826" width="0" style="77" hidden="1" customWidth="1"/>
    <col min="13827" max="13827" width="13.26953125" style="77" customWidth="1"/>
    <col min="13828" max="13828" width="22.08984375" style="77" bestFit="1" customWidth="1"/>
    <col min="13829" max="13829" width="0" style="77" hidden="1" customWidth="1"/>
    <col min="13830" max="14080" width="11.453125" style="77"/>
    <col min="14081" max="14081" width="52.81640625" style="77" bestFit="1" customWidth="1"/>
    <col min="14082" max="14082" width="0" style="77" hidden="1" customWidth="1"/>
    <col min="14083" max="14083" width="13.26953125" style="77" customWidth="1"/>
    <col min="14084" max="14084" width="22.08984375" style="77" bestFit="1" customWidth="1"/>
    <col min="14085" max="14085" width="0" style="77" hidden="1" customWidth="1"/>
    <col min="14086" max="14336" width="11.453125" style="77"/>
    <col min="14337" max="14337" width="52.81640625" style="77" bestFit="1" customWidth="1"/>
    <col min="14338" max="14338" width="0" style="77" hidden="1" customWidth="1"/>
    <col min="14339" max="14339" width="13.26953125" style="77" customWidth="1"/>
    <col min="14340" max="14340" width="22.08984375" style="77" bestFit="1" customWidth="1"/>
    <col min="14341" max="14341" width="0" style="77" hidden="1" customWidth="1"/>
    <col min="14342" max="14592" width="11.453125" style="77"/>
    <col min="14593" max="14593" width="52.81640625" style="77" bestFit="1" customWidth="1"/>
    <col min="14594" max="14594" width="0" style="77" hidden="1" customWidth="1"/>
    <col min="14595" max="14595" width="13.26953125" style="77" customWidth="1"/>
    <col min="14596" max="14596" width="22.08984375" style="77" bestFit="1" customWidth="1"/>
    <col min="14597" max="14597" width="0" style="77" hidden="1" customWidth="1"/>
    <col min="14598" max="14848" width="11.453125" style="77"/>
    <col min="14849" max="14849" width="52.81640625" style="77" bestFit="1" customWidth="1"/>
    <col min="14850" max="14850" width="0" style="77" hidden="1" customWidth="1"/>
    <col min="14851" max="14851" width="13.26953125" style="77" customWidth="1"/>
    <col min="14852" max="14852" width="22.08984375" style="77" bestFit="1" customWidth="1"/>
    <col min="14853" max="14853" width="0" style="77" hidden="1" customWidth="1"/>
    <col min="14854" max="15104" width="11.453125" style="77"/>
    <col min="15105" max="15105" width="52.81640625" style="77" bestFit="1" customWidth="1"/>
    <col min="15106" max="15106" width="0" style="77" hidden="1" customWidth="1"/>
    <col min="15107" max="15107" width="13.26953125" style="77" customWidth="1"/>
    <col min="15108" max="15108" width="22.08984375" style="77" bestFit="1" customWidth="1"/>
    <col min="15109" max="15109" width="0" style="77" hidden="1" customWidth="1"/>
    <col min="15110" max="15360" width="11.453125" style="77"/>
    <col min="15361" max="15361" width="52.81640625" style="77" bestFit="1" customWidth="1"/>
    <col min="15362" max="15362" width="0" style="77" hidden="1" customWidth="1"/>
    <col min="15363" max="15363" width="13.26953125" style="77" customWidth="1"/>
    <col min="15364" max="15364" width="22.08984375" style="77" bestFit="1" customWidth="1"/>
    <col min="15365" max="15365" width="0" style="77" hidden="1" customWidth="1"/>
    <col min="15366" max="15616" width="11.453125" style="77"/>
    <col min="15617" max="15617" width="52.81640625" style="77" bestFit="1" customWidth="1"/>
    <col min="15618" max="15618" width="0" style="77" hidden="1" customWidth="1"/>
    <col min="15619" max="15619" width="13.26953125" style="77" customWidth="1"/>
    <col min="15620" max="15620" width="22.08984375" style="77" bestFit="1" customWidth="1"/>
    <col min="15621" max="15621" width="0" style="77" hidden="1" customWidth="1"/>
    <col min="15622" max="15872" width="11.453125" style="77"/>
    <col min="15873" max="15873" width="52.81640625" style="77" bestFit="1" customWidth="1"/>
    <col min="15874" max="15874" width="0" style="77" hidden="1" customWidth="1"/>
    <col min="15875" max="15875" width="13.26953125" style="77" customWidth="1"/>
    <col min="15876" max="15876" width="22.08984375" style="77" bestFit="1" customWidth="1"/>
    <col min="15877" max="15877" width="0" style="77" hidden="1" customWidth="1"/>
    <col min="15878" max="16128" width="11.453125" style="77"/>
    <col min="16129" max="16129" width="52.81640625" style="77" bestFit="1" customWidth="1"/>
    <col min="16130" max="16130" width="0" style="77" hidden="1" customWidth="1"/>
    <col min="16131" max="16131" width="13.26953125" style="77" customWidth="1"/>
    <col min="16132" max="16132" width="22.08984375" style="77" bestFit="1" customWidth="1"/>
    <col min="16133" max="16133" width="0" style="77" hidden="1" customWidth="1"/>
    <col min="16134" max="16384" width="11.453125" style="77"/>
  </cols>
  <sheetData>
    <row r="1" spans="1:11" x14ac:dyDescent="0.3">
      <c r="A1" s="76"/>
      <c r="K1" s="78"/>
    </row>
    <row r="2" spans="1:11" x14ac:dyDescent="0.3">
      <c r="A2" s="76"/>
      <c r="K2" s="78"/>
    </row>
    <row r="5" spans="1:11" x14ac:dyDescent="0.3">
      <c r="A5" s="79" t="s">
        <v>173</v>
      </c>
      <c r="B5" s="76"/>
      <c r="C5" s="80" t="s">
        <v>193</v>
      </c>
      <c r="D5" s="79" t="s">
        <v>173</v>
      </c>
      <c r="F5" s="80" t="s">
        <v>193</v>
      </c>
      <c r="G5" s="78"/>
      <c r="H5" s="78"/>
      <c r="J5" s="78"/>
      <c r="K5" s="78"/>
    </row>
    <row r="7" spans="1:11" x14ac:dyDescent="0.3">
      <c r="A7" s="100" t="s">
        <v>194</v>
      </c>
      <c r="B7" s="100"/>
      <c r="C7" s="100"/>
      <c r="D7" s="101" t="s">
        <v>195</v>
      </c>
      <c r="E7" s="101"/>
      <c r="F7" s="101"/>
      <c r="G7" s="81"/>
      <c r="H7" s="81"/>
      <c r="J7" s="81"/>
      <c r="K7" s="81"/>
    </row>
    <row r="8" spans="1:11" x14ac:dyDescent="0.3">
      <c r="B8" s="76"/>
      <c r="C8" s="76"/>
      <c r="G8" s="81"/>
      <c r="H8" s="81"/>
      <c r="J8" s="81"/>
      <c r="K8" s="81"/>
    </row>
    <row r="9" spans="1:11" x14ac:dyDescent="0.3">
      <c r="A9" s="76" t="s">
        <v>196</v>
      </c>
      <c r="B9" s="76">
        <v>101</v>
      </c>
      <c r="C9" s="76">
        <f>100000+B9</f>
        <v>100101</v>
      </c>
      <c r="D9" s="76" t="s">
        <v>197</v>
      </c>
      <c r="E9" s="76">
        <v>100</v>
      </c>
      <c r="F9" s="76">
        <f>100000+E9</f>
        <v>100100</v>
      </c>
      <c r="G9" s="81"/>
      <c r="H9" s="81"/>
      <c r="J9" s="81"/>
      <c r="K9" s="81"/>
    </row>
    <row r="10" spans="1:11" x14ac:dyDescent="0.3">
      <c r="A10" s="76"/>
      <c r="B10" s="76"/>
      <c r="C10" s="76"/>
      <c r="G10" s="81"/>
      <c r="H10" s="81"/>
      <c r="J10" s="81"/>
      <c r="K10" s="81"/>
    </row>
    <row r="11" spans="1:11" x14ac:dyDescent="0.3">
      <c r="A11" s="76" t="s">
        <v>198</v>
      </c>
      <c r="B11" s="76">
        <v>201</v>
      </c>
      <c r="C11" s="76">
        <f t="shared" ref="C11:C74" si="0">100000+B11</f>
        <v>100201</v>
      </c>
      <c r="D11" s="77" t="s">
        <v>68</v>
      </c>
      <c r="E11" s="77">
        <v>200</v>
      </c>
      <c r="F11" s="76">
        <f>100000+E11</f>
        <v>100200</v>
      </c>
      <c r="G11" s="81"/>
      <c r="H11" s="81"/>
      <c r="J11" s="81"/>
      <c r="K11" s="81"/>
    </row>
    <row r="12" spans="1:11" x14ac:dyDescent="0.3">
      <c r="A12" s="76" t="s">
        <v>199</v>
      </c>
      <c r="B12" s="76">
        <f>B11+1</f>
        <v>202</v>
      </c>
      <c r="C12" s="76">
        <f t="shared" si="0"/>
        <v>100202</v>
      </c>
      <c r="G12" s="81"/>
      <c r="H12" s="81"/>
      <c r="J12" s="81"/>
      <c r="K12" s="81"/>
    </row>
    <row r="13" spans="1:11" x14ac:dyDescent="0.3">
      <c r="A13" s="76" t="s">
        <v>200</v>
      </c>
      <c r="B13" s="76">
        <f t="shared" ref="B13:B15" si="1">B12+1</f>
        <v>203</v>
      </c>
      <c r="C13" s="76">
        <f t="shared" si="0"/>
        <v>100203</v>
      </c>
      <c r="G13" s="81"/>
      <c r="H13" s="81"/>
      <c r="J13" s="81"/>
      <c r="K13" s="81"/>
    </row>
    <row r="14" spans="1:11" x14ac:dyDescent="0.3">
      <c r="A14" s="76" t="s">
        <v>201</v>
      </c>
      <c r="B14" s="76">
        <f t="shared" si="1"/>
        <v>204</v>
      </c>
      <c r="C14" s="76">
        <f t="shared" si="0"/>
        <v>100204</v>
      </c>
      <c r="G14" s="81"/>
      <c r="H14" s="81"/>
      <c r="J14" s="81"/>
      <c r="K14" s="81"/>
    </row>
    <row r="15" spans="1:11" x14ac:dyDescent="0.3">
      <c r="A15" s="76" t="s">
        <v>202</v>
      </c>
      <c r="B15" s="76">
        <f t="shared" si="1"/>
        <v>205</v>
      </c>
      <c r="C15" s="76">
        <f t="shared" si="0"/>
        <v>100205</v>
      </c>
      <c r="G15" s="81"/>
      <c r="H15" s="81"/>
      <c r="J15" s="81"/>
      <c r="K15" s="81"/>
    </row>
    <row r="16" spans="1:11" x14ac:dyDescent="0.3">
      <c r="A16" s="76"/>
      <c r="B16" s="76"/>
      <c r="C16" s="76"/>
      <c r="G16" s="81"/>
      <c r="H16" s="81"/>
      <c r="J16" s="81"/>
      <c r="K16" s="81"/>
    </row>
    <row r="17" spans="1:11" x14ac:dyDescent="0.3">
      <c r="A17" s="76" t="s">
        <v>203</v>
      </c>
      <c r="B17" s="76">
        <v>301</v>
      </c>
      <c r="C17" s="76">
        <f t="shared" si="0"/>
        <v>100301</v>
      </c>
      <c r="D17" s="77" t="s">
        <v>204</v>
      </c>
      <c r="E17" s="77">
        <v>300</v>
      </c>
      <c r="F17" s="76">
        <f>100000+E17</f>
        <v>100300</v>
      </c>
      <c r="G17" s="81"/>
      <c r="H17" s="81"/>
      <c r="J17" s="81"/>
      <c r="K17" s="81"/>
    </row>
    <row r="18" spans="1:11" x14ac:dyDescent="0.3">
      <c r="A18" s="76" t="s">
        <v>205</v>
      </c>
      <c r="B18" s="76">
        <f>B17+1</f>
        <v>302</v>
      </c>
      <c r="C18" s="76">
        <f t="shared" si="0"/>
        <v>100302</v>
      </c>
      <c r="G18" s="81"/>
      <c r="H18" s="81"/>
      <c r="J18" s="81"/>
      <c r="K18" s="81"/>
    </row>
    <row r="19" spans="1:11" x14ac:dyDescent="0.3">
      <c r="A19" s="76" t="s">
        <v>205</v>
      </c>
      <c r="B19" s="76">
        <f t="shared" ref="B19:B24" si="2">B18+1</f>
        <v>303</v>
      </c>
      <c r="C19" s="76">
        <f t="shared" si="0"/>
        <v>100303</v>
      </c>
      <c r="G19" s="81"/>
      <c r="H19" s="81"/>
      <c r="J19" s="81"/>
      <c r="K19" s="81"/>
    </row>
    <row r="20" spans="1:11" x14ac:dyDescent="0.3">
      <c r="A20" s="76" t="s">
        <v>205</v>
      </c>
      <c r="B20" s="76">
        <f t="shared" si="2"/>
        <v>304</v>
      </c>
      <c r="C20" s="76">
        <f t="shared" si="0"/>
        <v>100304</v>
      </c>
      <c r="G20" s="81"/>
      <c r="H20" s="81"/>
      <c r="J20" s="81"/>
      <c r="K20" s="81"/>
    </row>
    <row r="21" spans="1:11" x14ac:dyDescent="0.3">
      <c r="A21" s="76" t="s">
        <v>205</v>
      </c>
      <c r="B21" s="76">
        <f t="shared" si="2"/>
        <v>305</v>
      </c>
      <c r="C21" s="76">
        <f t="shared" si="0"/>
        <v>100305</v>
      </c>
      <c r="G21" s="81"/>
      <c r="H21" s="81"/>
      <c r="J21" s="81"/>
      <c r="K21" s="81"/>
    </row>
    <row r="22" spans="1:11" x14ac:dyDescent="0.3">
      <c r="A22" s="76" t="s">
        <v>205</v>
      </c>
      <c r="B22" s="76">
        <f t="shared" si="2"/>
        <v>306</v>
      </c>
      <c r="C22" s="76">
        <f t="shared" si="0"/>
        <v>100306</v>
      </c>
      <c r="G22" s="81"/>
      <c r="H22" s="81"/>
      <c r="J22" s="81"/>
      <c r="K22" s="81"/>
    </row>
    <row r="23" spans="1:11" x14ac:dyDescent="0.3">
      <c r="A23" s="76" t="s">
        <v>205</v>
      </c>
      <c r="B23" s="76">
        <f t="shared" si="2"/>
        <v>307</v>
      </c>
      <c r="C23" s="76">
        <f t="shared" si="0"/>
        <v>100307</v>
      </c>
      <c r="G23" s="81"/>
      <c r="H23" s="81"/>
      <c r="J23" s="81"/>
      <c r="K23" s="81"/>
    </row>
    <row r="24" spans="1:11" x14ac:dyDescent="0.3">
      <c r="A24" s="76" t="s">
        <v>206</v>
      </c>
      <c r="B24" s="76">
        <f t="shared" si="2"/>
        <v>308</v>
      </c>
      <c r="C24" s="76">
        <f t="shared" si="0"/>
        <v>100308</v>
      </c>
      <c r="D24" s="77" t="str">
        <f>A24</f>
        <v>ALLOWANCE FOR IMPAIRMENT-ACCOUNTS RECEIVABLE</v>
      </c>
      <c r="G24" s="81"/>
      <c r="H24" s="81"/>
      <c r="J24" s="81"/>
      <c r="K24" s="81"/>
    </row>
    <row r="25" spans="1:11" x14ac:dyDescent="0.3">
      <c r="A25" s="76" t="s">
        <v>352</v>
      </c>
      <c r="B25" s="76">
        <v>1100</v>
      </c>
      <c r="C25" s="76">
        <f t="shared" si="0"/>
        <v>101100</v>
      </c>
      <c r="D25" s="77" t="str">
        <f>A25</f>
        <v xml:space="preserve">VALE DUE FROM OFFICERS AND  EMPLOYEES </v>
      </c>
      <c r="G25" s="81"/>
      <c r="H25" s="81"/>
      <c r="J25" s="81"/>
      <c r="K25" s="81"/>
    </row>
    <row r="26" spans="1:11" x14ac:dyDescent="0.3">
      <c r="A26" s="76" t="s">
        <v>353</v>
      </c>
      <c r="B26" s="76">
        <f>B25+10</f>
        <v>1110</v>
      </c>
      <c r="C26" s="76">
        <f t="shared" si="0"/>
        <v>101110</v>
      </c>
      <c r="D26" s="77" t="str">
        <f t="shared" ref="D26:D27" si="3">A26</f>
        <v>OTHER RECEIVABLES - CHARGES EMPLOYEES</v>
      </c>
      <c r="G26" s="81"/>
      <c r="H26" s="81"/>
      <c r="J26" s="81"/>
      <c r="K26" s="81"/>
    </row>
    <row r="27" spans="1:11" x14ac:dyDescent="0.3">
      <c r="A27" s="76" t="s">
        <v>207</v>
      </c>
      <c r="B27" s="76">
        <f>B26+10</f>
        <v>1120</v>
      </c>
      <c r="C27" s="76">
        <f t="shared" si="0"/>
        <v>101120</v>
      </c>
      <c r="D27" s="77" t="str">
        <f t="shared" si="3"/>
        <v>ALLOWANCE FOR IMPAIRMENT-OTHER RECEIVABLES</v>
      </c>
      <c r="G27" s="81"/>
      <c r="H27" s="81"/>
      <c r="J27" s="81"/>
      <c r="K27" s="81"/>
    </row>
    <row r="28" spans="1:11" x14ac:dyDescent="0.3">
      <c r="A28" s="76"/>
      <c r="B28" s="76"/>
      <c r="C28" s="76"/>
      <c r="G28" s="81"/>
      <c r="H28" s="81"/>
      <c r="J28" s="81"/>
      <c r="K28" s="81"/>
    </row>
    <row r="29" spans="1:11" x14ac:dyDescent="0.3">
      <c r="A29" s="76" t="s">
        <v>208</v>
      </c>
      <c r="B29" s="76">
        <v>2001</v>
      </c>
      <c r="C29" s="76">
        <f t="shared" si="0"/>
        <v>102001</v>
      </c>
      <c r="D29" s="77" t="s">
        <v>209</v>
      </c>
      <c r="E29" s="77">
        <v>2000</v>
      </c>
      <c r="F29" s="76">
        <f>100000+E29</f>
        <v>102000</v>
      </c>
      <c r="G29" s="81"/>
      <c r="H29" s="81"/>
      <c r="J29" s="81"/>
      <c r="K29" s="81"/>
    </row>
    <row r="30" spans="1:11" x14ac:dyDescent="0.3">
      <c r="A30" s="76" t="s">
        <v>210</v>
      </c>
      <c r="B30" s="76">
        <f>B29+1</f>
        <v>2002</v>
      </c>
      <c r="C30" s="76">
        <f t="shared" si="0"/>
        <v>102002</v>
      </c>
      <c r="G30" s="81"/>
      <c r="H30" s="81"/>
      <c r="J30" s="81"/>
      <c r="K30" s="81"/>
    </row>
    <row r="31" spans="1:11" x14ac:dyDescent="0.3">
      <c r="A31" s="76" t="s">
        <v>211</v>
      </c>
      <c r="B31" s="76">
        <f t="shared" ref="B31:B42" si="4">B30+1</f>
        <v>2003</v>
      </c>
      <c r="C31" s="76">
        <f t="shared" si="0"/>
        <v>102003</v>
      </c>
      <c r="G31" s="81"/>
      <c r="H31" s="81"/>
      <c r="J31" s="81"/>
      <c r="K31" s="81"/>
    </row>
    <row r="32" spans="1:11" x14ac:dyDescent="0.3">
      <c r="A32" s="76" t="s">
        <v>212</v>
      </c>
      <c r="B32" s="76">
        <f t="shared" si="4"/>
        <v>2004</v>
      </c>
      <c r="C32" s="76">
        <f t="shared" si="0"/>
        <v>102004</v>
      </c>
      <c r="G32" s="81"/>
      <c r="H32" s="81"/>
      <c r="J32" s="81"/>
      <c r="K32" s="81"/>
    </row>
    <row r="33" spans="1:11" x14ac:dyDescent="0.3">
      <c r="A33" s="76" t="s">
        <v>213</v>
      </c>
      <c r="B33" s="76">
        <f t="shared" si="4"/>
        <v>2005</v>
      </c>
      <c r="C33" s="76">
        <f t="shared" si="0"/>
        <v>102005</v>
      </c>
      <c r="G33" s="81"/>
      <c r="H33" s="81"/>
      <c r="J33" s="81"/>
      <c r="K33" s="81"/>
    </row>
    <row r="34" spans="1:11" x14ac:dyDescent="0.3">
      <c r="A34" s="76" t="s">
        <v>214</v>
      </c>
      <c r="B34" s="76">
        <f t="shared" si="4"/>
        <v>2006</v>
      </c>
      <c r="C34" s="76">
        <f t="shared" si="0"/>
        <v>102006</v>
      </c>
      <c r="G34" s="81"/>
      <c r="H34" s="81"/>
      <c r="J34" s="81"/>
      <c r="K34" s="81"/>
    </row>
    <row r="35" spans="1:11" x14ac:dyDescent="0.3">
      <c r="A35" s="76" t="s">
        <v>215</v>
      </c>
      <c r="B35" s="76">
        <v>3001</v>
      </c>
      <c r="C35" s="76">
        <f t="shared" si="0"/>
        <v>103001</v>
      </c>
      <c r="D35" s="77" t="s">
        <v>71</v>
      </c>
      <c r="E35" s="77">
        <v>3000</v>
      </c>
      <c r="F35" s="76">
        <f>100000+E35</f>
        <v>103000</v>
      </c>
      <c r="G35" s="81"/>
      <c r="H35" s="81"/>
      <c r="J35" s="81"/>
      <c r="K35" s="81"/>
    </row>
    <row r="36" spans="1:11" x14ac:dyDescent="0.3">
      <c r="A36" s="76" t="s">
        <v>216</v>
      </c>
      <c r="B36" s="76">
        <f t="shared" si="4"/>
        <v>3002</v>
      </c>
      <c r="C36" s="76">
        <f t="shared" si="0"/>
        <v>103002</v>
      </c>
      <c r="G36" s="81"/>
      <c r="H36" s="81"/>
      <c r="J36" s="81"/>
      <c r="K36" s="81"/>
    </row>
    <row r="37" spans="1:11" x14ac:dyDescent="0.3">
      <c r="A37" s="76" t="s">
        <v>217</v>
      </c>
      <c r="B37" s="76">
        <f t="shared" si="4"/>
        <v>3003</v>
      </c>
      <c r="C37" s="76">
        <f t="shared" si="0"/>
        <v>103003</v>
      </c>
      <c r="G37" s="81"/>
      <c r="H37" s="81"/>
      <c r="J37" s="81"/>
      <c r="K37" s="81"/>
    </row>
    <row r="38" spans="1:11" x14ac:dyDescent="0.3">
      <c r="A38" s="76" t="s">
        <v>218</v>
      </c>
      <c r="B38" s="76">
        <f t="shared" si="4"/>
        <v>3004</v>
      </c>
      <c r="C38" s="76">
        <f t="shared" si="0"/>
        <v>103004</v>
      </c>
      <c r="G38" s="81"/>
      <c r="H38" s="81"/>
      <c r="J38" s="81"/>
      <c r="K38" s="81"/>
    </row>
    <row r="39" spans="1:11" x14ac:dyDescent="0.3">
      <c r="A39" s="76" t="s">
        <v>219</v>
      </c>
      <c r="B39" s="76">
        <f t="shared" si="4"/>
        <v>3005</v>
      </c>
      <c r="C39" s="76">
        <f t="shared" si="0"/>
        <v>103005</v>
      </c>
      <c r="G39" s="81"/>
      <c r="H39" s="81"/>
      <c r="J39" s="81"/>
      <c r="K39" s="81"/>
    </row>
    <row r="40" spans="1:11" x14ac:dyDescent="0.3">
      <c r="A40" s="76" t="s">
        <v>220</v>
      </c>
      <c r="B40" s="76">
        <f t="shared" si="4"/>
        <v>3006</v>
      </c>
      <c r="C40" s="76">
        <f t="shared" si="0"/>
        <v>103006</v>
      </c>
      <c r="G40" s="81"/>
      <c r="H40" s="81"/>
      <c r="J40" s="81"/>
      <c r="K40" s="81"/>
    </row>
    <row r="41" spans="1:11" x14ac:dyDescent="0.3">
      <c r="A41" s="76" t="s">
        <v>221</v>
      </c>
      <c r="B41" s="76">
        <f t="shared" si="4"/>
        <v>3007</v>
      </c>
      <c r="C41" s="76">
        <f t="shared" si="0"/>
        <v>103007</v>
      </c>
      <c r="G41" s="81"/>
      <c r="H41" s="81"/>
      <c r="J41" s="81"/>
      <c r="K41" s="81"/>
    </row>
    <row r="42" spans="1:11" x14ac:dyDescent="0.3">
      <c r="A42" s="76" t="s">
        <v>222</v>
      </c>
      <c r="B42" s="76">
        <f t="shared" si="4"/>
        <v>3008</v>
      </c>
      <c r="C42" s="76">
        <f t="shared" si="0"/>
        <v>103008</v>
      </c>
      <c r="G42" s="81"/>
      <c r="H42" s="81"/>
      <c r="J42" s="81"/>
      <c r="K42" s="81"/>
    </row>
    <row r="43" spans="1:11" x14ac:dyDescent="0.3">
      <c r="A43" s="76" t="s">
        <v>223</v>
      </c>
      <c r="B43" s="76">
        <v>4000</v>
      </c>
      <c r="C43" s="76">
        <f t="shared" si="0"/>
        <v>104000</v>
      </c>
      <c r="D43" s="77" t="str">
        <f>A43</f>
        <v>LANDS</v>
      </c>
      <c r="G43" s="81"/>
      <c r="H43" s="81"/>
      <c r="J43" s="81"/>
      <c r="K43" s="81"/>
    </row>
    <row r="44" spans="1:11" x14ac:dyDescent="0.3">
      <c r="A44" s="76" t="s">
        <v>224</v>
      </c>
      <c r="B44" s="76">
        <f>B43+10</f>
        <v>4010</v>
      </c>
      <c r="C44" s="76">
        <f t="shared" si="0"/>
        <v>104010</v>
      </c>
      <c r="D44" s="77" t="str">
        <f t="shared" ref="D44:D77" si="5">A44</f>
        <v>BUILDINGS</v>
      </c>
      <c r="G44" s="81"/>
      <c r="H44" s="81"/>
      <c r="J44" s="81"/>
      <c r="K44" s="81"/>
    </row>
    <row r="45" spans="1:11" x14ac:dyDescent="0.3">
      <c r="A45" s="76" t="s">
        <v>225</v>
      </c>
      <c r="B45" s="76">
        <f>B44+1</f>
        <v>4011</v>
      </c>
      <c r="C45" s="76">
        <f t="shared" si="0"/>
        <v>104011</v>
      </c>
      <c r="D45" s="77" t="str">
        <f t="shared" si="5"/>
        <v>ACCUMULATED DEPRECIATION-BUILDINGS</v>
      </c>
      <c r="G45" s="81"/>
      <c r="H45" s="81"/>
      <c r="J45" s="81"/>
      <c r="K45" s="81"/>
    </row>
    <row r="46" spans="1:11" x14ac:dyDescent="0.3">
      <c r="A46" s="76" t="s">
        <v>226</v>
      </c>
      <c r="B46" s="76">
        <f>B44+10</f>
        <v>4020</v>
      </c>
      <c r="C46" s="76">
        <f t="shared" si="0"/>
        <v>104020</v>
      </c>
      <c r="D46" s="77" t="str">
        <f t="shared" si="5"/>
        <v>MACHINERY</v>
      </c>
      <c r="G46" s="81"/>
      <c r="H46" s="81"/>
      <c r="J46" s="81"/>
      <c r="K46" s="81"/>
    </row>
    <row r="47" spans="1:11" x14ac:dyDescent="0.3">
      <c r="A47" s="76" t="s">
        <v>227</v>
      </c>
      <c r="B47" s="76">
        <f t="shared" ref="B47:B71" si="6">B46+1</f>
        <v>4021</v>
      </c>
      <c r="C47" s="76">
        <f t="shared" si="0"/>
        <v>104021</v>
      </c>
      <c r="D47" s="77" t="str">
        <f t="shared" si="5"/>
        <v>ACCUMULATED DEPRECIATION-MACHINERY</v>
      </c>
      <c r="G47" s="81"/>
      <c r="H47" s="81"/>
      <c r="J47" s="81"/>
      <c r="K47" s="81"/>
    </row>
    <row r="48" spans="1:11" x14ac:dyDescent="0.3">
      <c r="A48" s="76" t="s">
        <v>228</v>
      </c>
      <c r="B48" s="76">
        <f t="shared" ref="B48" si="7">B46+10</f>
        <v>4030</v>
      </c>
      <c r="C48" s="76">
        <f t="shared" si="0"/>
        <v>104030</v>
      </c>
      <c r="D48" s="77" t="str">
        <f t="shared" si="5"/>
        <v>OFFICE EQUIPMENTS</v>
      </c>
      <c r="G48" s="81"/>
      <c r="H48" s="81"/>
      <c r="J48" s="81"/>
      <c r="K48" s="81"/>
    </row>
    <row r="49" spans="1:11" x14ac:dyDescent="0.3">
      <c r="A49" s="76" t="s">
        <v>229</v>
      </c>
      <c r="B49" s="76">
        <f t="shared" si="6"/>
        <v>4031</v>
      </c>
      <c r="C49" s="76">
        <f t="shared" si="0"/>
        <v>104031</v>
      </c>
      <c r="D49" s="77" t="str">
        <f t="shared" si="5"/>
        <v>ACCUMULATED DEPRECIATION-OFFICE EQUIPMENTS</v>
      </c>
      <c r="G49" s="81"/>
      <c r="H49" s="81"/>
      <c r="J49" s="81"/>
      <c r="K49" s="81"/>
    </row>
    <row r="50" spans="1:11" x14ac:dyDescent="0.3">
      <c r="A50" s="76" t="s">
        <v>230</v>
      </c>
      <c r="B50" s="76">
        <f t="shared" ref="B50" si="8">B48+10</f>
        <v>4040</v>
      </c>
      <c r="C50" s="76">
        <f t="shared" si="0"/>
        <v>104040</v>
      </c>
      <c r="D50" s="77" t="str">
        <f t="shared" si="5"/>
        <v>INFORMATION AND COMMUNICATION TECHNOLOGY EQUIPMENT</v>
      </c>
      <c r="G50" s="81"/>
      <c r="H50" s="81"/>
      <c r="J50" s="81"/>
      <c r="K50" s="81"/>
    </row>
    <row r="51" spans="1:11" x14ac:dyDescent="0.3">
      <c r="A51" s="76" t="s">
        <v>231</v>
      </c>
      <c r="B51" s="76">
        <f t="shared" si="6"/>
        <v>4041</v>
      </c>
      <c r="C51" s="76">
        <f t="shared" si="0"/>
        <v>104041</v>
      </c>
      <c r="D51" s="77" t="str">
        <f t="shared" si="5"/>
        <v>ACCUMULATED DEPRECIATION-INFORMATION AND COMMUNICA</v>
      </c>
      <c r="G51" s="81"/>
      <c r="H51" s="81"/>
      <c r="J51" s="81"/>
      <c r="K51" s="81"/>
    </row>
    <row r="52" spans="1:11" x14ac:dyDescent="0.3">
      <c r="A52" s="76" t="s">
        <v>232</v>
      </c>
      <c r="B52" s="76">
        <f t="shared" ref="B52" si="9">B50+10</f>
        <v>4050</v>
      </c>
      <c r="C52" s="76">
        <f t="shared" si="0"/>
        <v>104050</v>
      </c>
      <c r="D52" s="77" t="str">
        <f t="shared" si="5"/>
        <v>COMMUNICATION EQUIPMENT</v>
      </c>
      <c r="G52" s="81"/>
      <c r="H52" s="81"/>
      <c r="J52" s="81"/>
      <c r="K52" s="81"/>
    </row>
    <row r="53" spans="1:11" x14ac:dyDescent="0.3">
      <c r="A53" s="76" t="s">
        <v>233</v>
      </c>
      <c r="B53" s="76">
        <f t="shared" si="6"/>
        <v>4051</v>
      </c>
      <c r="C53" s="76">
        <f t="shared" si="0"/>
        <v>104051</v>
      </c>
      <c r="D53" s="77" t="str">
        <f t="shared" si="5"/>
        <v>ACCUMULATED DEPRECIATION-COMMUNICATION EQUIPMENT</v>
      </c>
      <c r="G53" s="81"/>
      <c r="H53" s="81"/>
      <c r="J53" s="81"/>
      <c r="K53" s="81"/>
    </row>
    <row r="54" spans="1:11" x14ac:dyDescent="0.3">
      <c r="A54" s="76" t="s">
        <v>234</v>
      </c>
      <c r="B54" s="76">
        <f t="shared" ref="B54" si="10">B52+10</f>
        <v>4060</v>
      </c>
      <c r="C54" s="76">
        <f t="shared" si="0"/>
        <v>104060</v>
      </c>
      <c r="D54" s="77" t="str">
        <f t="shared" si="5"/>
        <v>CONSTRUCTION AND HEAVY EQUIPMENT</v>
      </c>
      <c r="G54" s="81"/>
      <c r="H54" s="81"/>
      <c r="J54" s="81"/>
      <c r="K54" s="81"/>
    </row>
    <row r="55" spans="1:11" x14ac:dyDescent="0.3">
      <c r="A55" s="76" t="s">
        <v>235</v>
      </c>
      <c r="B55" s="76">
        <f t="shared" si="6"/>
        <v>4061</v>
      </c>
      <c r="C55" s="76">
        <f t="shared" si="0"/>
        <v>104061</v>
      </c>
      <c r="D55" s="77" t="str">
        <f t="shared" si="5"/>
        <v>ACCUMULATED DEPRECIATION-CONSTRUCTION AND HEAVY EQ</v>
      </c>
      <c r="G55" s="81"/>
      <c r="H55" s="81"/>
      <c r="J55" s="81"/>
      <c r="K55" s="81"/>
    </row>
    <row r="56" spans="1:11" x14ac:dyDescent="0.3">
      <c r="A56" s="76" t="s">
        <v>236</v>
      </c>
      <c r="B56" s="76">
        <f t="shared" ref="B56" si="11">B54+10</f>
        <v>4070</v>
      </c>
      <c r="C56" s="76">
        <f t="shared" si="0"/>
        <v>104070</v>
      </c>
      <c r="D56" s="77" t="str">
        <f t="shared" si="5"/>
        <v>DISASTER RESPONSE AND RESCUE EQUIPMENT</v>
      </c>
      <c r="G56" s="81"/>
      <c r="H56" s="81"/>
      <c r="J56" s="81"/>
      <c r="K56" s="81"/>
    </row>
    <row r="57" spans="1:11" x14ac:dyDescent="0.3">
      <c r="A57" s="76" t="s">
        <v>237</v>
      </c>
      <c r="B57" s="76">
        <f t="shared" si="6"/>
        <v>4071</v>
      </c>
      <c r="C57" s="76">
        <f t="shared" si="0"/>
        <v>104071</v>
      </c>
      <c r="D57" s="77" t="str">
        <f t="shared" si="5"/>
        <v>ACCUMULATED DEPRECIATION-DISASTER RESPONSE AND RES</v>
      </c>
      <c r="G57" s="81"/>
      <c r="H57" s="81"/>
      <c r="J57" s="81"/>
      <c r="K57" s="81"/>
    </row>
    <row r="58" spans="1:11" x14ac:dyDescent="0.3">
      <c r="A58" s="76" t="s">
        <v>238</v>
      </c>
      <c r="B58" s="76">
        <f t="shared" ref="B58" si="12">B56+10</f>
        <v>4080</v>
      </c>
      <c r="C58" s="76">
        <f t="shared" si="0"/>
        <v>104080</v>
      </c>
      <c r="D58" s="77" t="str">
        <f t="shared" si="5"/>
        <v>SPORTS EQUIPMENT</v>
      </c>
      <c r="G58" s="81"/>
      <c r="H58" s="81"/>
      <c r="J58" s="81"/>
      <c r="K58" s="81"/>
    </row>
    <row r="59" spans="1:11" x14ac:dyDescent="0.3">
      <c r="A59" s="76" t="s">
        <v>239</v>
      </c>
      <c r="B59" s="76">
        <f t="shared" si="6"/>
        <v>4081</v>
      </c>
      <c r="C59" s="76">
        <f t="shared" si="0"/>
        <v>104081</v>
      </c>
      <c r="D59" s="77" t="str">
        <f t="shared" si="5"/>
        <v>TECHNICAL &amp; SCIENTIFIC  EQUIPMENT</v>
      </c>
      <c r="G59" s="81"/>
      <c r="H59" s="81"/>
      <c r="J59" s="81"/>
      <c r="K59" s="81"/>
    </row>
    <row r="60" spans="1:11" x14ac:dyDescent="0.3">
      <c r="A60" s="76" t="s">
        <v>240</v>
      </c>
      <c r="B60" s="76">
        <f t="shared" ref="B60" si="13">B58+10</f>
        <v>4090</v>
      </c>
      <c r="C60" s="76">
        <f t="shared" si="0"/>
        <v>104090</v>
      </c>
      <c r="D60" s="77" t="str">
        <f t="shared" si="5"/>
        <v>OTHER EQUIPMENT</v>
      </c>
      <c r="G60" s="81"/>
      <c r="H60" s="81"/>
      <c r="J60" s="81"/>
      <c r="K60" s="81"/>
    </row>
    <row r="61" spans="1:11" x14ac:dyDescent="0.3">
      <c r="A61" s="76" t="s">
        <v>241</v>
      </c>
      <c r="B61" s="76">
        <f t="shared" si="6"/>
        <v>4091</v>
      </c>
      <c r="C61" s="76">
        <f t="shared" si="0"/>
        <v>104091</v>
      </c>
      <c r="D61" s="77" t="str">
        <f t="shared" si="5"/>
        <v>ACCUMULATED DEPRECIATION-OTHER EQUIPMENT</v>
      </c>
      <c r="G61" s="81"/>
      <c r="H61" s="81"/>
      <c r="J61" s="81"/>
      <c r="K61" s="81"/>
    </row>
    <row r="62" spans="1:11" x14ac:dyDescent="0.3">
      <c r="A62" s="76" t="s">
        <v>242</v>
      </c>
      <c r="B62" s="76">
        <f t="shared" ref="B62" si="14">B60+10</f>
        <v>4100</v>
      </c>
      <c r="C62" s="76">
        <f t="shared" si="0"/>
        <v>104100</v>
      </c>
      <c r="D62" s="77" t="str">
        <f t="shared" si="5"/>
        <v>MOTOR VEHICLES</v>
      </c>
      <c r="G62" s="81"/>
      <c r="H62" s="81"/>
      <c r="J62" s="81"/>
      <c r="K62" s="81"/>
    </row>
    <row r="63" spans="1:11" x14ac:dyDescent="0.3">
      <c r="A63" s="76" t="s">
        <v>243</v>
      </c>
      <c r="B63" s="76">
        <f t="shared" si="6"/>
        <v>4101</v>
      </c>
      <c r="C63" s="76">
        <f t="shared" si="0"/>
        <v>104101</v>
      </c>
      <c r="D63" s="77" t="str">
        <f t="shared" si="5"/>
        <v>ACCUMULATED DEPRECIATION-MOTOR VEHICLES</v>
      </c>
      <c r="G63" s="81"/>
      <c r="H63" s="81"/>
      <c r="J63" s="81"/>
      <c r="K63" s="81"/>
    </row>
    <row r="64" spans="1:11" x14ac:dyDescent="0.3">
      <c r="A64" s="76" t="s">
        <v>244</v>
      </c>
      <c r="B64" s="76">
        <f t="shared" ref="B64" si="15">B62+10</f>
        <v>4110</v>
      </c>
      <c r="C64" s="76">
        <f t="shared" si="0"/>
        <v>104110</v>
      </c>
      <c r="D64" s="77" t="str">
        <f t="shared" si="5"/>
        <v>FURNITURE, FIXTURES AND BOOKS</v>
      </c>
      <c r="G64" s="81"/>
      <c r="H64" s="81"/>
      <c r="J64" s="81"/>
      <c r="K64" s="81"/>
    </row>
    <row r="65" spans="1:11" x14ac:dyDescent="0.3">
      <c r="A65" s="76" t="s">
        <v>245</v>
      </c>
      <c r="B65" s="76">
        <f t="shared" si="6"/>
        <v>4111</v>
      </c>
      <c r="C65" s="76">
        <f t="shared" si="0"/>
        <v>104111</v>
      </c>
      <c r="D65" s="77" t="str">
        <f t="shared" si="5"/>
        <v>ACCUMULATED DEPRECIATION-FURNITURE, FIXTURES AND B</v>
      </c>
      <c r="G65" s="81"/>
      <c r="H65" s="81"/>
      <c r="J65" s="81"/>
      <c r="K65" s="81"/>
    </row>
    <row r="66" spans="1:11" x14ac:dyDescent="0.3">
      <c r="A66" s="76" t="s">
        <v>246</v>
      </c>
      <c r="B66" s="76">
        <f t="shared" ref="B66" si="16">B64+10</f>
        <v>4120</v>
      </c>
      <c r="C66" s="76">
        <f t="shared" si="0"/>
        <v>104120</v>
      </c>
      <c r="D66" s="77" t="str">
        <f t="shared" si="5"/>
        <v>CONSTRUCTION IN PROGRESS-INFRASTRUCTURE ASSETS</v>
      </c>
      <c r="G66" s="81"/>
      <c r="H66" s="81"/>
      <c r="J66" s="81"/>
      <c r="K66" s="81"/>
    </row>
    <row r="67" spans="1:11" x14ac:dyDescent="0.3">
      <c r="A67" s="76" t="s">
        <v>247</v>
      </c>
      <c r="B67" s="76">
        <f t="shared" si="6"/>
        <v>4121</v>
      </c>
      <c r="C67" s="76">
        <f t="shared" si="0"/>
        <v>104121</v>
      </c>
      <c r="D67" s="77" t="str">
        <f t="shared" si="5"/>
        <v>CONSTRUCTION IN PROGRESS-BUILDINGS AND OTHER STRUC</v>
      </c>
      <c r="G67" s="81"/>
      <c r="H67" s="81"/>
      <c r="J67" s="81"/>
      <c r="K67" s="81"/>
    </row>
    <row r="68" spans="1:11" x14ac:dyDescent="0.3">
      <c r="A68" s="76" t="s">
        <v>248</v>
      </c>
      <c r="B68" s="76">
        <f t="shared" ref="B68" si="17">B66+10</f>
        <v>4130</v>
      </c>
      <c r="C68" s="76">
        <f t="shared" si="0"/>
        <v>104130</v>
      </c>
      <c r="D68" s="77" t="str">
        <f t="shared" si="5"/>
        <v>COMPUTER SOFTWARE</v>
      </c>
      <c r="G68" s="81"/>
      <c r="H68" s="81"/>
      <c r="J68" s="81"/>
      <c r="K68" s="81"/>
    </row>
    <row r="69" spans="1:11" x14ac:dyDescent="0.3">
      <c r="A69" s="76" t="s">
        <v>249</v>
      </c>
      <c r="B69" s="76">
        <f t="shared" si="6"/>
        <v>4131</v>
      </c>
      <c r="C69" s="76">
        <f t="shared" si="0"/>
        <v>104131</v>
      </c>
      <c r="D69" s="77" t="str">
        <f t="shared" si="5"/>
        <v>ACCUMULATED DEPRECIATION-COMPUTER SOFTWARE</v>
      </c>
      <c r="G69" s="81"/>
      <c r="H69" s="81"/>
      <c r="J69" s="81"/>
      <c r="K69" s="81"/>
    </row>
    <row r="70" spans="1:11" x14ac:dyDescent="0.3">
      <c r="A70" s="76" t="s">
        <v>250</v>
      </c>
      <c r="B70" s="76">
        <f t="shared" ref="B70" si="18">B68+10</f>
        <v>4140</v>
      </c>
      <c r="C70" s="76">
        <f t="shared" si="0"/>
        <v>104140</v>
      </c>
      <c r="D70" s="77" t="str">
        <f t="shared" si="5"/>
        <v>OTHER INTANGIBLE ASSETS</v>
      </c>
      <c r="G70" s="81"/>
      <c r="H70" s="81"/>
      <c r="J70" s="81"/>
      <c r="K70" s="81"/>
    </row>
    <row r="71" spans="1:11" x14ac:dyDescent="0.3">
      <c r="A71" s="76" t="s">
        <v>251</v>
      </c>
      <c r="B71" s="76">
        <f t="shared" si="6"/>
        <v>4141</v>
      </c>
      <c r="C71" s="76">
        <f t="shared" si="0"/>
        <v>104141</v>
      </c>
      <c r="D71" s="77" t="str">
        <f t="shared" si="5"/>
        <v>ACCUMULATED DEPRECIATION-OTHER INTANGIBLE ASSETS</v>
      </c>
      <c r="G71" s="81"/>
      <c r="H71" s="81"/>
      <c r="J71" s="81"/>
      <c r="K71" s="81"/>
    </row>
    <row r="72" spans="1:11" x14ac:dyDescent="0.3">
      <c r="A72" s="76" t="s">
        <v>252</v>
      </c>
      <c r="B72" s="76">
        <v>5010</v>
      </c>
      <c r="C72" s="76">
        <f t="shared" si="0"/>
        <v>105010</v>
      </c>
      <c r="D72" s="77" t="str">
        <f t="shared" si="5"/>
        <v>ADVANCES TO OFFICERS AND EMPLOYEES</v>
      </c>
      <c r="G72" s="81"/>
      <c r="H72" s="81"/>
      <c r="J72" s="81"/>
      <c r="K72" s="81"/>
    </row>
    <row r="73" spans="1:11" x14ac:dyDescent="0.3">
      <c r="A73" s="76" t="s">
        <v>253</v>
      </c>
      <c r="B73" s="76">
        <f>B72+10</f>
        <v>5020</v>
      </c>
      <c r="C73" s="76">
        <f t="shared" si="0"/>
        <v>105020</v>
      </c>
      <c r="D73" s="77" t="str">
        <f t="shared" si="5"/>
        <v>ADVANCES TO CONTRACTOR</v>
      </c>
      <c r="G73" s="81"/>
      <c r="H73" s="81"/>
      <c r="J73" s="81"/>
      <c r="K73" s="81"/>
    </row>
    <row r="74" spans="1:11" x14ac:dyDescent="0.3">
      <c r="A74" s="76" t="s">
        <v>254</v>
      </c>
      <c r="B74" s="76">
        <f t="shared" ref="B74:B77" si="19">B73+10</f>
        <v>5030</v>
      </c>
      <c r="C74" s="76">
        <f t="shared" si="0"/>
        <v>105030</v>
      </c>
      <c r="D74" s="77" t="str">
        <f t="shared" si="5"/>
        <v>PREPAID REGISTRATION</v>
      </c>
      <c r="G74" s="81"/>
      <c r="H74" s="81"/>
      <c r="J74" s="81"/>
      <c r="K74" s="81"/>
    </row>
    <row r="75" spans="1:11" x14ac:dyDescent="0.3">
      <c r="A75" s="76" t="s">
        <v>255</v>
      </c>
      <c r="B75" s="76">
        <f t="shared" si="19"/>
        <v>5040</v>
      </c>
      <c r="C75" s="76">
        <f t="shared" ref="C75:C77" si="20">100000+B75</f>
        <v>105040</v>
      </c>
      <c r="D75" s="77" t="str">
        <f t="shared" si="5"/>
        <v>PREPAID  INSURANCE</v>
      </c>
      <c r="G75" s="81"/>
      <c r="H75" s="81"/>
      <c r="J75" s="81"/>
      <c r="K75" s="81"/>
    </row>
    <row r="76" spans="1:11" x14ac:dyDescent="0.3">
      <c r="A76" s="76" t="s">
        <v>256</v>
      </c>
      <c r="B76" s="76">
        <f t="shared" si="19"/>
        <v>5050</v>
      </c>
      <c r="C76" s="76">
        <f t="shared" si="20"/>
        <v>105050</v>
      </c>
      <c r="D76" s="77" t="str">
        <f t="shared" si="5"/>
        <v>OTHER PREPAYMENTS</v>
      </c>
      <c r="G76" s="81"/>
      <c r="H76" s="81"/>
      <c r="J76" s="81"/>
      <c r="K76" s="81"/>
    </row>
    <row r="77" spans="1:11" x14ac:dyDescent="0.3">
      <c r="A77" s="76" t="s">
        <v>257</v>
      </c>
      <c r="B77" s="76">
        <f t="shared" si="19"/>
        <v>5060</v>
      </c>
      <c r="C77" s="76">
        <f t="shared" si="20"/>
        <v>105060</v>
      </c>
      <c r="D77" s="77" t="str">
        <f t="shared" si="5"/>
        <v>OTHER ASSET</v>
      </c>
      <c r="G77" s="81"/>
      <c r="H77" s="81"/>
      <c r="J77" s="81"/>
      <c r="K77" s="81"/>
    </row>
    <row r="78" spans="1:11" x14ac:dyDescent="0.3">
      <c r="A78" s="76"/>
      <c r="B78" s="76"/>
      <c r="C78" s="76"/>
      <c r="G78" s="81"/>
      <c r="H78" s="81"/>
      <c r="J78" s="81"/>
      <c r="K78" s="81"/>
    </row>
    <row r="79" spans="1:11" x14ac:dyDescent="0.3">
      <c r="A79" s="76" t="s">
        <v>135</v>
      </c>
      <c r="B79" s="76">
        <f>201</f>
        <v>201</v>
      </c>
      <c r="C79" s="76">
        <f>200000+B79</f>
        <v>200201</v>
      </c>
      <c r="D79" s="77" t="s">
        <v>55</v>
      </c>
      <c r="E79" s="77">
        <v>200</v>
      </c>
      <c r="F79" s="76">
        <f>200000+E79</f>
        <v>200200</v>
      </c>
      <c r="G79" s="81"/>
      <c r="H79" s="81"/>
      <c r="J79" s="81"/>
      <c r="K79" s="81"/>
    </row>
    <row r="80" spans="1:11" x14ac:dyDescent="0.3">
      <c r="A80" s="76" t="s">
        <v>258</v>
      </c>
      <c r="B80" s="76">
        <f>B79+1</f>
        <v>202</v>
      </c>
      <c r="C80" s="76">
        <f t="shared" ref="C80:C93" si="21">200000+B80</f>
        <v>200202</v>
      </c>
      <c r="G80" s="81"/>
      <c r="H80" s="81"/>
      <c r="J80" s="81"/>
      <c r="K80" s="81"/>
    </row>
    <row r="81" spans="1:11" x14ac:dyDescent="0.3">
      <c r="A81" s="76" t="s">
        <v>259</v>
      </c>
      <c r="B81" s="76">
        <f t="shared" ref="B81:B84" si="22">B80+1</f>
        <v>203</v>
      </c>
      <c r="C81" s="76">
        <f t="shared" si="21"/>
        <v>200203</v>
      </c>
      <c r="G81" s="81"/>
      <c r="H81" s="81"/>
      <c r="J81" s="81"/>
      <c r="K81" s="81"/>
    </row>
    <row r="82" spans="1:11" x14ac:dyDescent="0.3">
      <c r="A82" s="76" t="s">
        <v>260</v>
      </c>
      <c r="B82" s="76">
        <f t="shared" si="22"/>
        <v>204</v>
      </c>
      <c r="C82" s="76">
        <f t="shared" si="21"/>
        <v>200204</v>
      </c>
      <c r="G82" s="81"/>
      <c r="H82" s="81"/>
      <c r="J82" s="81"/>
      <c r="K82" s="81"/>
    </row>
    <row r="83" spans="1:11" x14ac:dyDescent="0.3">
      <c r="A83" s="76" t="s">
        <v>261</v>
      </c>
      <c r="B83" s="76">
        <f t="shared" si="22"/>
        <v>205</v>
      </c>
      <c r="C83" s="76">
        <f t="shared" si="21"/>
        <v>200205</v>
      </c>
      <c r="G83" s="81"/>
      <c r="H83" s="81"/>
      <c r="J83" s="81"/>
      <c r="K83" s="81"/>
    </row>
    <row r="84" spans="1:11" x14ac:dyDescent="0.3">
      <c r="A84" s="76" t="s">
        <v>262</v>
      </c>
      <c r="B84" s="76">
        <f t="shared" si="22"/>
        <v>206</v>
      </c>
      <c r="C84" s="76">
        <f t="shared" si="21"/>
        <v>200206</v>
      </c>
      <c r="G84" s="81"/>
      <c r="H84" s="81"/>
      <c r="J84" s="81"/>
      <c r="K84" s="81"/>
    </row>
    <row r="85" spans="1:11" x14ac:dyDescent="0.3">
      <c r="A85" s="76" t="s">
        <v>354</v>
      </c>
      <c r="B85" s="76">
        <v>220</v>
      </c>
      <c r="C85" s="76">
        <f t="shared" si="21"/>
        <v>200220</v>
      </c>
      <c r="D85" s="77" t="str">
        <f>A85</f>
        <v>DUE TO OFFICERS AND  EMPLOYEES - DEPOSIT</v>
      </c>
      <c r="G85" s="81"/>
      <c r="H85" s="81"/>
      <c r="J85" s="81"/>
      <c r="K85" s="81"/>
    </row>
    <row r="86" spans="1:11" x14ac:dyDescent="0.3">
      <c r="A86" s="76" t="s">
        <v>263</v>
      </c>
      <c r="B86" s="76">
        <f>B85+10</f>
        <v>230</v>
      </c>
      <c r="C86" s="76">
        <f t="shared" si="21"/>
        <v>200230</v>
      </c>
      <c r="D86" s="77" t="str">
        <f>A86</f>
        <v>LOANS PAYABLE-DOMESTIC</v>
      </c>
      <c r="G86" s="81"/>
      <c r="H86" s="81"/>
      <c r="J86" s="81"/>
      <c r="K86" s="81"/>
    </row>
    <row r="87" spans="1:11" x14ac:dyDescent="0.3">
      <c r="A87" s="76" t="s">
        <v>264</v>
      </c>
      <c r="B87" s="76">
        <f t="shared" ref="B87:B93" si="23">B86+10</f>
        <v>240</v>
      </c>
      <c r="C87" s="76">
        <f t="shared" si="21"/>
        <v>200240</v>
      </c>
      <c r="D87" s="77" t="str">
        <f>A87</f>
        <v>DUE TO BIR - Withholding Tax Compensation</v>
      </c>
      <c r="G87" s="81"/>
      <c r="H87" s="81"/>
      <c r="J87" s="81"/>
      <c r="K87" s="81"/>
    </row>
    <row r="88" spans="1:11" x14ac:dyDescent="0.3">
      <c r="A88" s="76" t="s">
        <v>265</v>
      </c>
      <c r="B88" s="76">
        <f t="shared" si="23"/>
        <v>250</v>
      </c>
      <c r="C88" s="76">
        <f t="shared" si="21"/>
        <v>200250</v>
      </c>
      <c r="D88" s="77" t="str">
        <f t="shared" ref="D88:D93" si="24">A88</f>
        <v>DUE TO BIR - Creditable Withholding Tax</v>
      </c>
      <c r="G88" s="81"/>
      <c r="H88" s="81"/>
      <c r="J88" s="81"/>
      <c r="K88" s="81"/>
    </row>
    <row r="89" spans="1:11" x14ac:dyDescent="0.3">
      <c r="A89" s="76" t="s">
        <v>266</v>
      </c>
      <c r="B89" s="76">
        <f t="shared" si="23"/>
        <v>260</v>
      </c>
      <c r="C89" s="76">
        <f t="shared" si="21"/>
        <v>200260</v>
      </c>
      <c r="D89" s="77" t="str">
        <f t="shared" si="24"/>
        <v>DUE TO SSS - Contribution</v>
      </c>
      <c r="G89" s="81"/>
      <c r="H89" s="81"/>
      <c r="J89" s="81"/>
      <c r="K89" s="81"/>
    </row>
    <row r="90" spans="1:11" x14ac:dyDescent="0.3">
      <c r="A90" s="76" t="s">
        <v>267</v>
      </c>
      <c r="B90" s="76">
        <f t="shared" si="23"/>
        <v>270</v>
      </c>
      <c r="C90" s="76">
        <f t="shared" si="21"/>
        <v>200270</v>
      </c>
      <c r="D90" s="77" t="str">
        <f t="shared" si="24"/>
        <v>DUE TO SSS - Employees Loan</v>
      </c>
      <c r="G90" s="81"/>
      <c r="H90" s="81"/>
      <c r="J90" s="81"/>
      <c r="K90" s="81"/>
    </row>
    <row r="91" spans="1:11" x14ac:dyDescent="0.3">
      <c r="A91" s="76" t="s">
        <v>268</v>
      </c>
      <c r="B91" s="76">
        <f t="shared" si="23"/>
        <v>280</v>
      </c>
      <c r="C91" s="76">
        <f t="shared" si="21"/>
        <v>200280</v>
      </c>
      <c r="D91" s="77" t="str">
        <f t="shared" si="24"/>
        <v>DUE TO PAG-IBIG - Contribution</v>
      </c>
      <c r="G91" s="81"/>
      <c r="H91" s="81"/>
      <c r="J91" s="81"/>
      <c r="K91" s="81"/>
    </row>
    <row r="92" spans="1:11" x14ac:dyDescent="0.3">
      <c r="A92" s="76" t="s">
        <v>269</v>
      </c>
      <c r="B92" s="76">
        <f t="shared" si="23"/>
        <v>290</v>
      </c>
      <c r="C92" s="76">
        <f t="shared" si="21"/>
        <v>200290</v>
      </c>
      <c r="D92" s="77" t="str">
        <f t="shared" si="24"/>
        <v>DUE TO PAG-IBIG - Employees Loan</v>
      </c>
      <c r="G92" s="81"/>
      <c r="H92" s="81"/>
      <c r="J92" s="81"/>
      <c r="K92" s="81"/>
    </row>
    <row r="93" spans="1:11" x14ac:dyDescent="0.3">
      <c r="A93" s="76" t="s">
        <v>270</v>
      </c>
      <c r="B93" s="76">
        <f t="shared" si="23"/>
        <v>300</v>
      </c>
      <c r="C93" s="76">
        <f t="shared" si="21"/>
        <v>200300</v>
      </c>
      <c r="D93" s="77" t="str">
        <f t="shared" si="24"/>
        <v>DUE TO PHILHEALTH - Contribution</v>
      </c>
      <c r="G93" s="81"/>
      <c r="H93" s="81"/>
      <c r="J93" s="81"/>
      <c r="K93" s="81"/>
    </row>
    <row r="94" spans="1:11" x14ac:dyDescent="0.3">
      <c r="A94" s="76"/>
      <c r="B94" s="76"/>
      <c r="C94" s="76"/>
      <c r="G94" s="81"/>
      <c r="H94" s="81"/>
      <c r="J94" s="81"/>
      <c r="K94" s="81"/>
    </row>
    <row r="95" spans="1:11" x14ac:dyDescent="0.3">
      <c r="A95" s="76" t="s">
        <v>271</v>
      </c>
      <c r="B95" s="76">
        <v>300000</v>
      </c>
      <c r="C95" s="76">
        <f>B95</f>
        <v>300000</v>
      </c>
      <c r="D95" s="77" t="str">
        <f>A95</f>
        <v>RETAINED EARNINGS/ (DEFICIT)</v>
      </c>
      <c r="G95" s="81"/>
      <c r="H95" s="81"/>
      <c r="J95" s="81"/>
      <c r="K95" s="81"/>
    </row>
    <row r="96" spans="1:11" x14ac:dyDescent="0.3">
      <c r="A96" s="76"/>
      <c r="B96" s="76"/>
      <c r="C96" s="76"/>
      <c r="G96" s="81"/>
      <c r="H96" s="81"/>
      <c r="J96" s="81"/>
      <c r="K96" s="81"/>
    </row>
    <row r="97" spans="1:11" x14ac:dyDescent="0.3">
      <c r="A97" s="76" t="s">
        <v>272</v>
      </c>
      <c r="B97" s="76">
        <v>101</v>
      </c>
      <c r="C97" s="76">
        <f>400000+B97</f>
        <v>400101</v>
      </c>
      <c r="D97" s="77" t="s">
        <v>1</v>
      </c>
      <c r="E97" s="77">
        <v>100</v>
      </c>
      <c r="F97" s="76">
        <f>400000+E97</f>
        <v>400100</v>
      </c>
      <c r="G97" s="81"/>
      <c r="H97" s="81"/>
      <c r="J97" s="81"/>
      <c r="K97" s="81"/>
    </row>
    <row r="98" spans="1:11" x14ac:dyDescent="0.3">
      <c r="A98" s="76" t="s">
        <v>273</v>
      </c>
      <c r="B98" s="76">
        <f>B97+1</f>
        <v>102</v>
      </c>
      <c r="C98" s="76">
        <f t="shared" ref="C98:C108" si="25">400000+B98</f>
        <v>400102</v>
      </c>
      <c r="G98" s="81"/>
      <c r="H98" s="81"/>
      <c r="J98" s="81"/>
      <c r="K98" s="81"/>
    </row>
    <row r="99" spans="1:11" x14ac:dyDescent="0.3">
      <c r="A99" s="76" t="s">
        <v>274</v>
      </c>
      <c r="B99" s="76">
        <f t="shared" ref="B99:B104" si="26">B98+1</f>
        <v>103</v>
      </c>
      <c r="C99" s="76">
        <f t="shared" si="25"/>
        <v>400103</v>
      </c>
      <c r="G99" s="81"/>
      <c r="H99" s="81"/>
      <c r="J99" s="81"/>
      <c r="K99" s="81"/>
    </row>
    <row r="100" spans="1:11" x14ac:dyDescent="0.3">
      <c r="A100" s="76" t="s">
        <v>275</v>
      </c>
      <c r="B100" s="76">
        <f t="shared" si="26"/>
        <v>104</v>
      </c>
      <c r="C100" s="76">
        <f t="shared" si="25"/>
        <v>400104</v>
      </c>
      <c r="G100" s="81"/>
      <c r="H100" s="81"/>
      <c r="J100" s="81"/>
      <c r="K100" s="81"/>
    </row>
    <row r="101" spans="1:11" x14ac:dyDescent="0.3">
      <c r="A101" s="76" t="s">
        <v>276</v>
      </c>
      <c r="B101" s="76">
        <f t="shared" si="26"/>
        <v>105</v>
      </c>
      <c r="C101" s="76">
        <f t="shared" si="25"/>
        <v>400105</v>
      </c>
      <c r="G101" s="81"/>
      <c r="H101" s="81"/>
      <c r="J101" s="81"/>
      <c r="K101" s="81"/>
    </row>
    <row r="102" spans="1:11" x14ac:dyDescent="0.3">
      <c r="A102" s="76" t="s">
        <v>277</v>
      </c>
      <c r="B102" s="76">
        <f t="shared" si="26"/>
        <v>106</v>
      </c>
      <c r="C102" s="76">
        <f t="shared" si="25"/>
        <v>400106</v>
      </c>
      <c r="G102" s="81"/>
      <c r="H102" s="81"/>
      <c r="J102" s="81"/>
      <c r="K102" s="81"/>
    </row>
    <row r="103" spans="1:11" x14ac:dyDescent="0.3">
      <c r="A103" s="76" t="s">
        <v>278</v>
      </c>
      <c r="B103" s="76">
        <f t="shared" si="26"/>
        <v>107</v>
      </c>
      <c r="C103" s="76">
        <f t="shared" si="25"/>
        <v>400107</v>
      </c>
      <c r="D103" s="77" t="str">
        <f>A103</f>
        <v>SALES RETURNS AND ALLOWANCES</v>
      </c>
      <c r="G103" s="81"/>
      <c r="H103" s="81"/>
      <c r="J103" s="81"/>
      <c r="K103" s="81"/>
    </row>
    <row r="104" spans="1:11" x14ac:dyDescent="0.3">
      <c r="A104" s="76" t="s">
        <v>279</v>
      </c>
      <c r="B104" s="76">
        <f t="shared" si="26"/>
        <v>108</v>
      </c>
      <c r="C104" s="76">
        <f t="shared" si="25"/>
        <v>400108</v>
      </c>
      <c r="D104" s="77" t="str">
        <f t="shared" ref="D104:D108" si="27">A104</f>
        <v>SALES DISCOUNTS</v>
      </c>
      <c r="G104" s="81"/>
      <c r="H104" s="81"/>
      <c r="J104" s="81"/>
      <c r="K104" s="81"/>
    </row>
    <row r="105" spans="1:11" x14ac:dyDescent="0.3">
      <c r="A105" s="76" t="s">
        <v>280</v>
      </c>
      <c r="B105" s="76">
        <v>200</v>
      </c>
      <c r="C105" s="76">
        <f t="shared" si="25"/>
        <v>400200</v>
      </c>
      <c r="D105" s="77" t="str">
        <f t="shared" si="27"/>
        <v>INTEREST  INCOME</v>
      </c>
      <c r="G105" s="81"/>
      <c r="H105" s="81"/>
      <c r="J105" s="81"/>
      <c r="K105" s="81"/>
    </row>
    <row r="106" spans="1:11" x14ac:dyDescent="0.3">
      <c r="A106" s="76" t="s">
        <v>281</v>
      </c>
      <c r="B106" s="76">
        <f>B105+10</f>
        <v>210</v>
      </c>
      <c r="C106" s="76">
        <f t="shared" si="25"/>
        <v>400210</v>
      </c>
      <c r="D106" s="77" t="str">
        <f t="shared" si="27"/>
        <v>FINES AND PENALTIES-BUSINESS INCOME</v>
      </c>
      <c r="G106" s="81"/>
      <c r="H106" s="81"/>
      <c r="J106" s="81"/>
      <c r="K106" s="81"/>
    </row>
    <row r="107" spans="1:11" x14ac:dyDescent="0.3">
      <c r="A107" s="76" t="s">
        <v>282</v>
      </c>
      <c r="B107" s="76">
        <f t="shared" ref="B107:B108" si="28">B106+10</f>
        <v>220</v>
      </c>
      <c r="C107" s="76">
        <f t="shared" si="25"/>
        <v>400220</v>
      </c>
      <c r="D107" s="77" t="str">
        <f t="shared" si="27"/>
        <v>OTHER BUSINESS AND BUSINESS INCOME</v>
      </c>
      <c r="G107" s="81"/>
      <c r="H107" s="81"/>
      <c r="J107" s="81"/>
      <c r="K107" s="81"/>
    </row>
    <row r="108" spans="1:11" x14ac:dyDescent="0.3">
      <c r="A108" s="76" t="s">
        <v>283</v>
      </c>
      <c r="B108" s="76">
        <f t="shared" si="28"/>
        <v>230</v>
      </c>
      <c r="C108" s="76">
        <f t="shared" si="25"/>
        <v>400230</v>
      </c>
      <c r="D108" s="77" t="str">
        <f t="shared" si="27"/>
        <v>MISCELLANEOUS INCOME</v>
      </c>
      <c r="G108" s="81"/>
      <c r="H108" s="81"/>
      <c r="J108" s="81"/>
      <c r="K108" s="81"/>
    </row>
    <row r="109" spans="1:11" x14ac:dyDescent="0.3">
      <c r="A109" s="76"/>
      <c r="B109" s="76"/>
      <c r="C109" s="76"/>
      <c r="G109" s="81"/>
      <c r="H109" s="81"/>
      <c r="J109" s="81"/>
      <c r="K109" s="81"/>
    </row>
    <row r="110" spans="1:11" x14ac:dyDescent="0.3">
      <c r="A110" s="76" t="s">
        <v>284</v>
      </c>
      <c r="B110" s="77">
        <v>301</v>
      </c>
      <c r="C110" s="76">
        <f>400000+B110</f>
        <v>400301</v>
      </c>
      <c r="D110" s="77" t="s">
        <v>285</v>
      </c>
      <c r="E110" s="76">
        <v>300</v>
      </c>
      <c r="F110" s="76">
        <f>400000+E110</f>
        <v>400300</v>
      </c>
      <c r="G110" s="81"/>
      <c r="H110" s="81"/>
      <c r="J110" s="81"/>
      <c r="K110" s="81"/>
    </row>
    <row r="111" spans="1:11" x14ac:dyDescent="0.3">
      <c r="A111" s="76" t="s">
        <v>286</v>
      </c>
      <c r="B111" s="76">
        <f>B110+1</f>
        <v>302</v>
      </c>
      <c r="C111" s="76">
        <f t="shared" ref="C111:E175" si="29">400000+B111</f>
        <v>400302</v>
      </c>
      <c r="G111" s="81"/>
      <c r="H111" s="81"/>
      <c r="J111" s="81"/>
      <c r="K111" s="81"/>
    </row>
    <row r="112" spans="1:11" x14ac:dyDescent="0.3">
      <c r="A112" s="76" t="s">
        <v>287</v>
      </c>
      <c r="B112" s="76">
        <f t="shared" ref="B112:B116" si="30">B111+1</f>
        <v>303</v>
      </c>
      <c r="C112" s="76">
        <f t="shared" si="29"/>
        <v>400303</v>
      </c>
      <c r="G112" s="81"/>
      <c r="H112" s="81"/>
      <c r="J112" s="81"/>
      <c r="K112" s="81"/>
    </row>
    <row r="113" spans="1:11" x14ac:dyDescent="0.3">
      <c r="A113" s="76" t="s">
        <v>288</v>
      </c>
      <c r="B113" s="76">
        <f t="shared" si="30"/>
        <v>304</v>
      </c>
      <c r="C113" s="76">
        <f t="shared" si="29"/>
        <v>400304</v>
      </c>
      <c r="G113" s="81"/>
      <c r="H113" s="81"/>
      <c r="J113" s="81"/>
      <c r="K113" s="81"/>
    </row>
    <row r="114" spans="1:11" x14ac:dyDescent="0.3">
      <c r="A114" s="76" t="s">
        <v>289</v>
      </c>
      <c r="B114" s="76">
        <f t="shared" si="30"/>
        <v>305</v>
      </c>
      <c r="C114" s="76">
        <f t="shared" si="29"/>
        <v>400305</v>
      </c>
      <c r="G114" s="81"/>
      <c r="H114" s="81"/>
      <c r="J114" s="81"/>
      <c r="K114" s="81"/>
    </row>
    <row r="115" spans="1:11" x14ac:dyDescent="0.3">
      <c r="A115" s="76" t="s">
        <v>290</v>
      </c>
      <c r="B115" s="76">
        <f t="shared" si="30"/>
        <v>306</v>
      </c>
      <c r="C115" s="76">
        <f t="shared" si="29"/>
        <v>400306</v>
      </c>
      <c r="G115" s="81"/>
      <c r="H115" s="81"/>
      <c r="J115" s="81"/>
      <c r="K115" s="81"/>
    </row>
    <row r="116" spans="1:11" x14ac:dyDescent="0.3">
      <c r="A116" s="82" t="s">
        <v>291</v>
      </c>
      <c r="B116" s="76">
        <f t="shared" si="30"/>
        <v>307</v>
      </c>
      <c r="C116" s="76">
        <f t="shared" si="29"/>
        <v>400307</v>
      </c>
      <c r="D116" s="77" t="str">
        <f>A116</f>
        <v>BO ALLOWANCE</v>
      </c>
      <c r="G116" s="81"/>
      <c r="H116" s="81"/>
      <c r="J116" s="81"/>
      <c r="K116" s="81"/>
    </row>
    <row r="117" spans="1:11" x14ac:dyDescent="0.3">
      <c r="A117" s="82"/>
      <c r="B117" s="76"/>
      <c r="C117" s="76"/>
      <c r="G117" s="81"/>
      <c r="H117" s="81"/>
      <c r="J117" s="81"/>
      <c r="K117" s="81"/>
    </row>
    <row r="118" spans="1:11" x14ac:dyDescent="0.3">
      <c r="A118" s="76" t="s">
        <v>292</v>
      </c>
      <c r="B118" s="76">
        <v>401</v>
      </c>
      <c r="C118" s="76">
        <f t="shared" si="29"/>
        <v>400401</v>
      </c>
      <c r="D118" s="77" t="s">
        <v>377</v>
      </c>
      <c r="E118" s="76">
        <v>400400</v>
      </c>
      <c r="F118" s="76">
        <v>400400</v>
      </c>
      <c r="G118" s="81"/>
      <c r="H118" s="81"/>
      <c r="J118" s="81"/>
      <c r="K118" s="81"/>
    </row>
    <row r="119" spans="1:11" x14ac:dyDescent="0.3">
      <c r="A119" s="76" t="s">
        <v>293</v>
      </c>
      <c r="B119" s="76">
        <f>B118+9</f>
        <v>410</v>
      </c>
      <c r="C119" s="76">
        <f t="shared" si="29"/>
        <v>400410</v>
      </c>
      <c r="G119" s="81"/>
      <c r="H119" s="81"/>
      <c r="J119" s="81"/>
      <c r="K119" s="81"/>
    </row>
    <row r="120" spans="1:11" x14ac:dyDescent="0.3">
      <c r="A120" s="76" t="s">
        <v>294</v>
      </c>
      <c r="B120" s="76">
        <f t="shared" ref="B120:B176" si="31">B119+10</f>
        <v>420</v>
      </c>
      <c r="C120" s="76">
        <f t="shared" si="29"/>
        <v>400420</v>
      </c>
      <c r="G120" s="81"/>
      <c r="H120" s="81"/>
      <c r="J120" s="81"/>
      <c r="K120" s="81"/>
    </row>
    <row r="121" spans="1:11" x14ac:dyDescent="0.3">
      <c r="A121" s="76" t="s">
        <v>295</v>
      </c>
      <c r="B121" s="76">
        <f t="shared" si="31"/>
        <v>430</v>
      </c>
      <c r="C121" s="76">
        <f t="shared" si="29"/>
        <v>400430</v>
      </c>
      <c r="G121" s="81"/>
      <c r="H121" s="81"/>
      <c r="J121" s="81"/>
      <c r="K121" s="81"/>
    </row>
    <row r="122" spans="1:11" x14ac:dyDescent="0.3">
      <c r="A122" s="76" t="s">
        <v>296</v>
      </c>
      <c r="B122" s="76">
        <f t="shared" si="31"/>
        <v>440</v>
      </c>
      <c r="C122" s="76">
        <f t="shared" si="29"/>
        <v>400440</v>
      </c>
      <c r="G122" s="81"/>
      <c r="H122" s="81"/>
      <c r="J122" s="81"/>
      <c r="K122" s="81"/>
    </row>
    <row r="123" spans="1:11" x14ac:dyDescent="0.3">
      <c r="A123" s="76" t="s">
        <v>297</v>
      </c>
      <c r="B123" s="76">
        <f t="shared" si="31"/>
        <v>450</v>
      </c>
      <c r="C123" s="76">
        <f t="shared" si="29"/>
        <v>400450</v>
      </c>
      <c r="G123" s="81"/>
      <c r="H123" s="81"/>
      <c r="J123" s="81"/>
      <c r="K123" s="81"/>
    </row>
    <row r="124" spans="1:11" x14ac:dyDescent="0.3">
      <c r="A124" s="76" t="s">
        <v>298</v>
      </c>
      <c r="B124" s="76">
        <f t="shared" si="31"/>
        <v>460</v>
      </c>
      <c r="C124" s="76">
        <f t="shared" si="29"/>
        <v>400460</v>
      </c>
      <c r="G124" s="81"/>
      <c r="H124" s="81"/>
      <c r="J124" s="81"/>
      <c r="K124" s="81"/>
    </row>
    <row r="125" spans="1:11" x14ac:dyDescent="0.3">
      <c r="A125" s="76" t="s">
        <v>299</v>
      </c>
      <c r="B125" s="76">
        <f t="shared" si="31"/>
        <v>470</v>
      </c>
      <c r="C125" s="76">
        <f t="shared" si="29"/>
        <v>400470</v>
      </c>
      <c r="G125" s="81"/>
      <c r="H125" s="81"/>
      <c r="J125" s="81"/>
      <c r="K125" s="81"/>
    </row>
    <row r="126" spans="1:11" x14ac:dyDescent="0.3">
      <c r="A126" s="76" t="s">
        <v>300</v>
      </c>
      <c r="B126" s="76">
        <f t="shared" si="31"/>
        <v>480</v>
      </c>
      <c r="C126" s="76">
        <f t="shared" si="29"/>
        <v>400480</v>
      </c>
      <c r="G126" s="81"/>
      <c r="H126" s="81"/>
      <c r="J126" s="81"/>
      <c r="K126" s="81"/>
    </row>
    <row r="127" spans="1:11" x14ac:dyDescent="0.3">
      <c r="A127" s="76" t="s">
        <v>301</v>
      </c>
      <c r="B127" s="76">
        <f t="shared" si="31"/>
        <v>490</v>
      </c>
      <c r="C127" s="76">
        <f t="shared" si="29"/>
        <v>400490</v>
      </c>
      <c r="G127" s="81"/>
      <c r="H127" s="81"/>
      <c r="J127" s="81"/>
      <c r="K127" s="81"/>
    </row>
    <row r="128" spans="1:11" x14ac:dyDescent="0.3">
      <c r="A128" s="76" t="s">
        <v>302</v>
      </c>
      <c r="B128" s="76">
        <f>B127+1</f>
        <v>491</v>
      </c>
      <c r="C128" s="76">
        <f t="shared" si="29"/>
        <v>400491</v>
      </c>
      <c r="G128" s="81"/>
      <c r="H128" s="81"/>
      <c r="J128" s="81"/>
      <c r="K128" s="81"/>
    </row>
    <row r="129" spans="1:11" x14ac:dyDescent="0.3">
      <c r="A129" s="76" t="s">
        <v>303</v>
      </c>
      <c r="B129" s="76">
        <f t="shared" ref="B129:B131" si="32">B128+1</f>
        <v>492</v>
      </c>
      <c r="C129" s="76">
        <f t="shared" si="29"/>
        <v>400492</v>
      </c>
      <c r="G129" s="81"/>
      <c r="H129" s="81"/>
      <c r="J129" s="81"/>
      <c r="K129" s="81"/>
    </row>
    <row r="130" spans="1:11" x14ac:dyDescent="0.3">
      <c r="A130" s="76" t="s">
        <v>351</v>
      </c>
      <c r="B130" s="76">
        <f t="shared" si="32"/>
        <v>493</v>
      </c>
      <c r="C130" s="76">
        <f t="shared" si="29"/>
        <v>400493</v>
      </c>
      <c r="G130" s="81"/>
      <c r="H130" s="81"/>
      <c r="J130" s="81"/>
      <c r="K130" s="81"/>
    </row>
    <row r="131" spans="1:11" x14ac:dyDescent="0.3">
      <c r="A131" s="76" t="s">
        <v>304</v>
      </c>
      <c r="B131" s="76">
        <f t="shared" si="32"/>
        <v>494</v>
      </c>
      <c r="C131" s="76">
        <f t="shared" si="29"/>
        <v>400494</v>
      </c>
      <c r="G131" s="81"/>
      <c r="H131" s="81"/>
      <c r="J131" s="81"/>
      <c r="K131" s="81"/>
    </row>
    <row r="132" spans="1:11" x14ac:dyDescent="0.3">
      <c r="A132" s="76" t="s">
        <v>305</v>
      </c>
      <c r="B132" s="76">
        <f>B131+10-3</f>
        <v>501</v>
      </c>
      <c r="C132" s="76">
        <f t="shared" si="29"/>
        <v>400501</v>
      </c>
      <c r="D132" s="77" t="str">
        <f>A132</f>
        <v>TRAVEL EXPENSES-LOCAL</v>
      </c>
      <c r="G132" s="81"/>
      <c r="H132" s="81"/>
      <c r="J132" s="81"/>
      <c r="K132" s="81"/>
    </row>
    <row r="133" spans="1:11" x14ac:dyDescent="0.3">
      <c r="A133" s="76" t="s">
        <v>306</v>
      </c>
      <c r="B133" s="76">
        <f>B132+9</f>
        <v>510</v>
      </c>
      <c r="C133" s="76">
        <f t="shared" si="29"/>
        <v>400510</v>
      </c>
      <c r="D133" s="77" t="str">
        <f>A133</f>
        <v>TRAINING EXPENSES</v>
      </c>
      <c r="G133" s="81"/>
      <c r="H133" s="81"/>
      <c r="J133" s="81"/>
      <c r="K133" s="81"/>
    </row>
    <row r="134" spans="1:11" x14ac:dyDescent="0.3">
      <c r="A134" s="76" t="s">
        <v>307</v>
      </c>
      <c r="B134" s="76">
        <f t="shared" si="31"/>
        <v>520</v>
      </c>
      <c r="C134" s="76">
        <f t="shared" si="29"/>
        <v>400520</v>
      </c>
      <c r="D134" s="77" t="str">
        <f t="shared" ref="D134:D170" si="33">A134</f>
        <v>OFFICE SUPPLIES EXPENSE</v>
      </c>
      <c r="G134" s="81"/>
      <c r="H134" s="81"/>
      <c r="J134" s="81"/>
      <c r="K134" s="81"/>
    </row>
    <row r="135" spans="1:11" x14ac:dyDescent="0.3">
      <c r="A135" s="76" t="s">
        <v>308</v>
      </c>
      <c r="B135" s="76">
        <f t="shared" si="31"/>
        <v>530</v>
      </c>
      <c r="C135" s="76">
        <f t="shared" si="29"/>
        <v>400530</v>
      </c>
      <c r="D135" s="77" t="str">
        <f t="shared" si="33"/>
        <v>ACCOUNTABLE FORMS EXPENSES</v>
      </c>
      <c r="G135" s="81"/>
      <c r="H135" s="81"/>
      <c r="J135" s="81"/>
      <c r="K135" s="81"/>
    </row>
    <row r="136" spans="1:11" x14ac:dyDescent="0.3">
      <c r="A136" s="76" t="s">
        <v>309</v>
      </c>
      <c r="B136" s="76">
        <f t="shared" si="31"/>
        <v>540</v>
      </c>
      <c r="C136" s="76">
        <f t="shared" si="29"/>
        <v>400540</v>
      </c>
      <c r="D136" s="77" t="str">
        <f t="shared" si="33"/>
        <v>NON-ACCOUNTABLE FORMS EXPENSES</v>
      </c>
      <c r="G136" s="81"/>
      <c r="H136" s="81"/>
      <c r="J136" s="81"/>
      <c r="K136" s="81"/>
    </row>
    <row r="137" spans="1:11" x14ac:dyDescent="0.3">
      <c r="A137" s="76" t="s">
        <v>310</v>
      </c>
      <c r="B137" s="76">
        <f t="shared" si="31"/>
        <v>550</v>
      </c>
      <c r="C137" s="76">
        <f t="shared" si="29"/>
        <v>400550</v>
      </c>
      <c r="D137" s="77" t="str">
        <f t="shared" si="33"/>
        <v>DRUGS AND MEDICINES EXPENSES</v>
      </c>
      <c r="G137" s="81"/>
      <c r="H137" s="81"/>
      <c r="J137" s="81"/>
      <c r="K137" s="81"/>
    </row>
    <row r="138" spans="1:11" x14ac:dyDescent="0.3">
      <c r="A138" s="76" t="s">
        <v>311</v>
      </c>
      <c r="B138" s="76">
        <f t="shared" si="31"/>
        <v>560</v>
      </c>
      <c r="C138" s="76">
        <f t="shared" si="29"/>
        <v>400560</v>
      </c>
      <c r="D138" s="77" t="str">
        <f t="shared" si="33"/>
        <v>MEDICAL, DENTAL AND LABORATORY SUPPLIES EXPENSES</v>
      </c>
      <c r="G138" s="81"/>
      <c r="H138" s="81"/>
      <c r="J138" s="81"/>
      <c r="K138" s="81"/>
    </row>
    <row r="139" spans="1:11" x14ac:dyDescent="0.3">
      <c r="A139" s="76" t="s">
        <v>312</v>
      </c>
      <c r="B139" s="76">
        <f t="shared" si="31"/>
        <v>570</v>
      </c>
      <c r="C139" s="76">
        <f t="shared" si="29"/>
        <v>400570</v>
      </c>
      <c r="D139" s="77" t="str">
        <f t="shared" si="33"/>
        <v>FUEL, OIL AND LUBRICANTS EXPENSES</v>
      </c>
      <c r="G139" s="81"/>
      <c r="H139" s="81"/>
      <c r="J139" s="81"/>
      <c r="K139" s="81"/>
    </row>
    <row r="140" spans="1:11" x14ac:dyDescent="0.3">
      <c r="A140" s="76" t="s">
        <v>313</v>
      </c>
      <c r="B140" s="76">
        <f t="shared" si="31"/>
        <v>580</v>
      </c>
      <c r="C140" s="76">
        <f t="shared" si="29"/>
        <v>400580</v>
      </c>
      <c r="D140" s="77" t="str">
        <f t="shared" si="33"/>
        <v>SEMI-EXPENDABLE MACHINERY AND EQUIPMENT EXPENSES</v>
      </c>
      <c r="G140" s="81"/>
      <c r="H140" s="81"/>
      <c r="J140" s="81"/>
      <c r="K140" s="81"/>
    </row>
    <row r="141" spans="1:11" x14ac:dyDescent="0.3">
      <c r="A141" s="76" t="s">
        <v>314</v>
      </c>
      <c r="B141" s="76">
        <f t="shared" si="31"/>
        <v>590</v>
      </c>
      <c r="C141" s="76">
        <f t="shared" si="29"/>
        <v>400590</v>
      </c>
      <c r="D141" s="77" t="str">
        <f t="shared" si="33"/>
        <v>SEMI-EXPENDABLE FURNITURE, FIXTURES AND BOOKS EXPE</v>
      </c>
      <c r="G141" s="81"/>
      <c r="H141" s="81"/>
      <c r="J141" s="81"/>
      <c r="K141" s="81"/>
    </row>
    <row r="142" spans="1:11" x14ac:dyDescent="0.3">
      <c r="A142" s="76" t="s">
        <v>315</v>
      </c>
      <c r="B142" s="76">
        <f t="shared" si="31"/>
        <v>600</v>
      </c>
      <c r="C142" s="76">
        <f t="shared" si="29"/>
        <v>400600</v>
      </c>
      <c r="D142" s="77" t="str">
        <f t="shared" si="33"/>
        <v>OTHER SUPPLIES AND MATERIALS EXPENSES EXPENSES</v>
      </c>
      <c r="G142" s="81"/>
      <c r="H142" s="81"/>
      <c r="J142" s="81"/>
      <c r="K142" s="81"/>
    </row>
    <row r="143" spans="1:11" x14ac:dyDescent="0.3">
      <c r="A143" s="76" t="s">
        <v>349</v>
      </c>
      <c r="B143" s="76">
        <f t="shared" si="31"/>
        <v>610</v>
      </c>
      <c r="C143" s="76">
        <f t="shared" si="29"/>
        <v>400610</v>
      </c>
      <c r="D143" s="77" t="str">
        <f t="shared" si="33"/>
        <v>UTILITIES EXPENSE - ELECTRICITY</v>
      </c>
      <c r="G143" s="81"/>
      <c r="H143" s="81"/>
      <c r="J143" s="81"/>
      <c r="K143" s="81"/>
    </row>
    <row r="144" spans="1:11" x14ac:dyDescent="0.3">
      <c r="A144" s="76" t="s">
        <v>350</v>
      </c>
      <c r="B144" s="76"/>
      <c r="C144" s="76">
        <f>C143+1</f>
        <v>400611</v>
      </c>
      <c r="D144" s="77" t="str">
        <f t="shared" si="33"/>
        <v>UTILITIES EXPENSE - WATER UTILITIES</v>
      </c>
      <c r="G144" s="81"/>
      <c r="H144" s="81"/>
      <c r="J144" s="81"/>
      <c r="K144" s="81"/>
    </row>
    <row r="145" spans="1:11" x14ac:dyDescent="0.3">
      <c r="A145" s="76" t="s">
        <v>316</v>
      </c>
      <c r="B145" s="76">
        <f>B143+10</f>
        <v>620</v>
      </c>
      <c r="C145" s="76">
        <f t="shared" si="29"/>
        <v>400620</v>
      </c>
      <c r="D145" s="77" t="str">
        <f t="shared" si="33"/>
        <v>POSTAGE AND COURIER SERVICES</v>
      </c>
      <c r="G145" s="81"/>
      <c r="H145" s="81"/>
      <c r="J145" s="81"/>
      <c r="K145" s="81"/>
    </row>
    <row r="146" spans="1:11" x14ac:dyDescent="0.3">
      <c r="A146" s="76" t="s">
        <v>356</v>
      </c>
      <c r="B146" s="76">
        <f t="shared" si="31"/>
        <v>630</v>
      </c>
      <c r="C146" s="76">
        <f t="shared" si="29"/>
        <v>400630</v>
      </c>
      <c r="D146" s="77" t="str">
        <f t="shared" si="33"/>
        <v>COMMUNICATION EXPENSES</v>
      </c>
      <c r="G146" s="81"/>
      <c r="H146" s="81"/>
      <c r="J146" s="81"/>
      <c r="K146" s="81"/>
    </row>
    <row r="147" spans="1:11" x14ac:dyDescent="0.3">
      <c r="A147" s="76" t="s">
        <v>317</v>
      </c>
      <c r="B147" s="76">
        <f t="shared" si="31"/>
        <v>640</v>
      </c>
      <c r="C147" s="76">
        <f t="shared" si="29"/>
        <v>400640</v>
      </c>
      <c r="D147" s="77" t="str">
        <f t="shared" si="33"/>
        <v>INTERNET SUBSCRIPTION EXPENSES</v>
      </c>
      <c r="G147" s="81"/>
      <c r="H147" s="81"/>
      <c r="J147" s="81"/>
      <c r="K147" s="81"/>
    </row>
    <row r="148" spans="1:11" x14ac:dyDescent="0.3">
      <c r="A148" s="76" t="s">
        <v>318</v>
      </c>
      <c r="B148" s="76">
        <f t="shared" si="31"/>
        <v>650</v>
      </c>
      <c r="C148" s="76">
        <f t="shared" si="29"/>
        <v>400650</v>
      </c>
      <c r="D148" s="77" t="str">
        <f t="shared" si="33"/>
        <v>CABLE, SATELLITE, TELEGRAPH AND RADIO  EXPENSES</v>
      </c>
      <c r="G148" s="81"/>
      <c r="H148" s="81"/>
      <c r="J148" s="81"/>
      <c r="K148" s="81"/>
    </row>
    <row r="149" spans="1:11" x14ac:dyDescent="0.3">
      <c r="A149" s="76" t="s">
        <v>319</v>
      </c>
      <c r="B149" s="76">
        <f t="shared" si="31"/>
        <v>660</v>
      </c>
      <c r="C149" s="76">
        <f t="shared" si="29"/>
        <v>400660</v>
      </c>
      <c r="D149" s="77" t="str">
        <f t="shared" si="33"/>
        <v>LEGAL SERVICES</v>
      </c>
      <c r="G149" s="81"/>
      <c r="H149" s="81"/>
      <c r="J149" s="81"/>
      <c r="K149" s="81"/>
    </row>
    <row r="150" spans="1:11" x14ac:dyDescent="0.3">
      <c r="A150" s="76" t="s">
        <v>320</v>
      </c>
      <c r="B150" s="76">
        <f t="shared" si="31"/>
        <v>670</v>
      </c>
      <c r="C150" s="76">
        <f t="shared" si="29"/>
        <v>400670</v>
      </c>
      <c r="D150" s="77" t="str">
        <f t="shared" si="33"/>
        <v>AUDITING SERVICES</v>
      </c>
      <c r="G150" s="81"/>
      <c r="H150" s="81"/>
      <c r="J150" s="81"/>
      <c r="K150" s="81"/>
    </row>
    <row r="151" spans="1:11" x14ac:dyDescent="0.3">
      <c r="A151" s="76" t="s">
        <v>321</v>
      </c>
      <c r="B151" s="76">
        <f t="shared" si="31"/>
        <v>680</v>
      </c>
      <c r="C151" s="76">
        <f t="shared" si="29"/>
        <v>400680</v>
      </c>
      <c r="D151" s="77" t="str">
        <f t="shared" si="33"/>
        <v>CONSULTANCY SERVICES</v>
      </c>
      <c r="G151" s="81"/>
      <c r="H151" s="81"/>
      <c r="J151" s="81"/>
      <c r="K151" s="81"/>
    </row>
    <row r="152" spans="1:11" x14ac:dyDescent="0.3">
      <c r="A152" s="76" t="s">
        <v>322</v>
      </c>
      <c r="B152" s="76">
        <f t="shared" si="31"/>
        <v>690</v>
      </c>
      <c r="C152" s="76">
        <f t="shared" si="29"/>
        <v>400690</v>
      </c>
      <c r="D152" s="77" t="str">
        <f t="shared" si="33"/>
        <v>OTHER PROFESSIONAL SERVICES</v>
      </c>
      <c r="G152" s="81"/>
      <c r="H152" s="81"/>
      <c r="J152" s="81"/>
      <c r="K152" s="81"/>
    </row>
    <row r="153" spans="1:11" x14ac:dyDescent="0.3">
      <c r="A153" s="76" t="s">
        <v>323</v>
      </c>
      <c r="B153" s="76">
        <f t="shared" si="31"/>
        <v>700</v>
      </c>
      <c r="C153" s="76">
        <f t="shared" si="29"/>
        <v>400700</v>
      </c>
      <c r="D153" s="77" t="str">
        <f t="shared" si="33"/>
        <v>JANITORIAL SERVICES</v>
      </c>
      <c r="G153" s="81"/>
      <c r="H153" s="81"/>
      <c r="J153" s="81"/>
      <c r="K153" s="81"/>
    </row>
    <row r="154" spans="1:11" x14ac:dyDescent="0.3">
      <c r="A154" s="76" t="s">
        <v>324</v>
      </c>
      <c r="B154" s="76">
        <f t="shared" si="31"/>
        <v>710</v>
      </c>
      <c r="C154" s="76">
        <f t="shared" si="29"/>
        <v>400710</v>
      </c>
      <c r="D154" s="77" t="str">
        <f t="shared" si="33"/>
        <v>SECURITY SERVICES</v>
      </c>
      <c r="G154" s="81"/>
      <c r="H154" s="81"/>
      <c r="J154" s="81"/>
      <c r="K154" s="81"/>
    </row>
    <row r="155" spans="1:11" x14ac:dyDescent="0.3">
      <c r="A155" s="76" t="s">
        <v>325</v>
      </c>
      <c r="B155" s="76">
        <f t="shared" si="31"/>
        <v>720</v>
      </c>
      <c r="C155" s="76">
        <f t="shared" si="29"/>
        <v>400720</v>
      </c>
      <c r="D155" s="77" t="str">
        <f t="shared" si="33"/>
        <v>REPAIRS AND MAINTENANCE-BUILDINGS AND OTHER STRUCT</v>
      </c>
      <c r="G155" s="81"/>
      <c r="H155" s="81"/>
      <c r="J155" s="81"/>
      <c r="K155" s="81"/>
    </row>
    <row r="156" spans="1:11" x14ac:dyDescent="0.3">
      <c r="A156" s="76" t="s">
        <v>326</v>
      </c>
      <c r="B156" s="76">
        <f t="shared" si="31"/>
        <v>730</v>
      </c>
      <c r="C156" s="76">
        <f t="shared" si="29"/>
        <v>400730</v>
      </c>
      <c r="D156" s="77" t="str">
        <f t="shared" si="33"/>
        <v>REPAIRS AND MAINTENANCE-MACHINERY &amp; EQUIPMENT</v>
      </c>
      <c r="G156" s="81"/>
      <c r="H156" s="81"/>
      <c r="J156" s="81"/>
      <c r="K156" s="81"/>
    </row>
    <row r="157" spans="1:11" x14ac:dyDescent="0.3">
      <c r="A157" s="76" t="s">
        <v>327</v>
      </c>
      <c r="B157" s="76">
        <f t="shared" si="31"/>
        <v>740</v>
      </c>
      <c r="C157" s="76">
        <f t="shared" si="29"/>
        <v>400740</v>
      </c>
      <c r="D157" s="77" t="str">
        <f t="shared" si="33"/>
        <v>REPAIRS AND MAINTENANCE- TRANSPORTATION EQUIPMENT</v>
      </c>
      <c r="G157" s="81"/>
      <c r="H157" s="81"/>
      <c r="J157" s="81"/>
      <c r="K157" s="81"/>
    </row>
    <row r="158" spans="1:11" x14ac:dyDescent="0.3">
      <c r="A158" s="76" t="s">
        <v>328</v>
      </c>
      <c r="B158" s="76">
        <f t="shared" si="31"/>
        <v>750</v>
      </c>
      <c r="C158" s="76">
        <f t="shared" si="29"/>
        <v>400750</v>
      </c>
      <c r="D158" s="77" t="str">
        <f t="shared" si="33"/>
        <v>TAXES, DUTIES AND LICENSES</v>
      </c>
      <c r="G158" s="81"/>
      <c r="H158" s="81"/>
      <c r="J158" s="81"/>
      <c r="K158" s="81"/>
    </row>
    <row r="159" spans="1:11" x14ac:dyDescent="0.3">
      <c r="A159" s="76" t="s">
        <v>329</v>
      </c>
      <c r="B159" s="76">
        <f t="shared" si="31"/>
        <v>760</v>
      </c>
      <c r="C159" s="76">
        <f t="shared" si="29"/>
        <v>400760</v>
      </c>
      <c r="D159" s="77" t="str">
        <f t="shared" si="33"/>
        <v>INSURANCE EXPENSES</v>
      </c>
      <c r="G159" s="81"/>
      <c r="H159" s="81"/>
      <c r="J159" s="81"/>
      <c r="K159" s="81"/>
    </row>
    <row r="160" spans="1:11" x14ac:dyDescent="0.3">
      <c r="A160" s="76" t="s">
        <v>330</v>
      </c>
      <c r="B160" s="76">
        <f t="shared" si="31"/>
        <v>770</v>
      </c>
      <c r="C160" s="76">
        <f t="shared" si="29"/>
        <v>400770</v>
      </c>
      <c r="D160" s="77" t="str">
        <f t="shared" si="33"/>
        <v>ADVERTISING, PROMOTIONAL AND MARKETING EXPENSES</v>
      </c>
      <c r="G160" s="81"/>
      <c r="H160" s="81"/>
      <c r="J160" s="81"/>
      <c r="K160" s="81"/>
    </row>
    <row r="161" spans="1:11" x14ac:dyDescent="0.3">
      <c r="A161" s="76" t="s">
        <v>331</v>
      </c>
      <c r="B161" s="76">
        <f t="shared" si="31"/>
        <v>780</v>
      </c>
      <c r="C161" s="76">
        <f t="shared" si="29"/>
        <v>400780</v>
      </c>
      <c r="D161" s="77" t="str">
        <f t="shared" si="33"/>
        <v>PRINTING AND PUBLICATION EXPENSES</v>
      </c>
      <c r="G161" s="81"/>
      <c r="H161" s="81"/>
      <c r="J161" s="81"/>
      <c r="K161" s="81"/>
    </row>
    <row r="162" spans="1:11" x14ac:dyDescent="0.3">
      <c r="A162" s="76" t="s">
        <v>332</v>
      </c>
      <c r="B162" s="76">
        <f t="shared" si="31"/>
        <v>790</v>
      </c>
      <c r="C162" s="76">
        <f t="shared" si="29"/>
        <v>400790</v>
      </c>
      <c r="D162" s="77" t="str">
        <f t="shared" si="33"/>
        <v>TRANSPORTATION AND DELIVERY EXPENSES</v>
      </c>
      <c r="G162" s="81"/>
      <c r="H162" s="81"/>
      <c r="J162" s="81"/>
      <c r="K162" s="81"/>
    </row>
    <row r="163" spans="1:11" x14ac:dyDescent="0.3">
      <c r="A163" s="76" t="s">
        <v>333</v>
      </c>
      <c r="B163" s="76">
        <f t="shared" si="31"/>
        <v>800</v>
      </c>
      <c r="C163" s="76">
        <f t="shared" si="29"/>
        <v>400800</v>
      </c>
      <c r="D163" s="77" t="str">
        <f t="shared" si="33"/>
        <v>RENT/ LEASE EXPENSES</v>
      </c>
      <c r="G163" s="81"/>
      <c r="H163" s="81"/>
      <c r="J163" s="81"/>
      <c r="K163" s="81"/>
    </row>
    <row r="164" spans="1:11" x14ac:dyDescent="0.3">
      <c r="A164" s="76" t="s">
        <v>334</v>
      </c>
      <c r="B164" s="76">
        <f t="shared" si="31"/>
        <v>810</v>
      </c>
      <c r="C164" s="76">
        <f t="shared" si="29"/>
        <v>400810</v>
      </c>
      <c r="D164" s="77" t="str">
        <f t="shared" si="33"/>
        <v>MEMBERSHIP DUES AND CONTRIBUTIONS TO ORGANIZATIONS</v>
      </c>
      <c r="G164" s="81"/>
      <c r="H164" s="81"/>
      <c r="J164" s="81"/>
      <c r="K164" s="81"/>
    </row>
    <row r="165" spans="1:11" x14ac:dyDescent="0.3">
      <c r="A165" s="76" t="s">
        <v>335</v>
      </c>
      <c r="B165" s="76">
        <f t="shared" si="31"/>
        <v>820</v>
      </c>
      <c r="C165" s="76">
        <f t="shared" si="29"/>
        <v>400820</v>
      </c>
      <c r="D165" s="77" t="str">
        <f t="shared" si="33"/>
        <v>DONATIONS</v>
      </c>
      <c r="G165" s="81"/>
      <c r="H165" s="81"/>
      <c r="J165" s="81"/>
      <c r="K165" s="81"/>
    </row>
    <row r="166" spans="1:11" x14ac:dyDescent="0.3">
      <c r="A166" s="76" t="s">
        <v>336</v>
      </c>
      <c r="B166" s="76">
        <f t="shared" si="31"/>
        <v>830</v>
      </c>
      <c r="C166" s="76">
        <f t="shared" si="29"/>
        <v>400830</v>
      </c>
      <c r="D166" s="77" t="str">
        <f t="shared" si="33"/>
        <v>DIRECTORS AND COMMITTEE MEMBER'S FEE</v>
      </c>
      <c r="G166" s="81"/>
      <c r="H166" s="81"/>
      <c r="J166" s="81"/>
      <c r="K166" s="81"/>
    </row>
    <row r="167" spans="1:11" x14ac:dyDescent="0.3">
      <c r="A167" s="76" t="s">
        <v>337</v>
      </c>
      <c r="B167" s="76">
        <f t="shared" si="31"/>
        <v>840</v>
      </c>
      <c r="C167" s="76">
        <f t="shared" si="29"/>
        <v>400840</v>
      </c>
      <c r="D167" s="77" t="str">
        <f t="shared" si="33"/>
        <v>MAJOR EVENTS AND CONVENTIONS EXPENSES</v>
      </c>
      <c r="G167" s="81"/>
      <c r="H167" s="81"/>
      <c r="J167" s="81"/>
      <c r="K167" s="81"/>
    </row>
    <row r="168" spans="1:11" x14ac:dyDescent="0.3">
      <c r="A168" s="76" t="s">
        <v>338</v>
      </c>
      <c r="B168" s="76">
        <f t="shared" si="31"/>
        <v>850</v>
      </c>
      <c r="C168" s="76">
        <f t="shared" si="29"/>
        <v>400850</v>
      </c>
      <c r="D168" s="77" t="str">
        <f t="shared" si="33"/>
        <v>OTHER MAINTENANCE AND OPERATING EXPENSES</v>
      </c>
      <c r="G168" s="81"/>
      <c r="H168" s="81"/>
      <c r="J168" s="81"/>
      <c r="K168" s="81"/>
    </row>
    <row r="169" spans="1:11" x14ac:dyDescent="0.3">
      <c r="A169" s="76" t="s">
        <v>339</v>
      </c>
      <c r="B169" s="76">
        <f t="shared" si="31"/>
        <v>860</v>
      </c>
      <c r="C169" s="76">
        <f t="shared" si="29"/>
        <v>400860</v>
      </c>
      <c r="D169" s="77" t="str">
        <f t="shared" si="33"/>
        <v>INTEREST EXPENSES</v>
      </c>
      <c r="G169" s="81"/>
      <c r="H169" s="81"/>
      <c r="J169" s="81"/>
      <c r="K169" s="81"/>
    </row>
    <row r="170" spans="1:11" x14ac:dyDescent="0.3">
      <c r="A170" s="76" t="s">
        <v>340</v>
      </c>
      <c r="B170" s="76">
        <f t="shared" si="31"/>
        <v>870</v>
      </c>
      <c r="C170" s="76">
        <f t="shared" si="29"/>
        <v>400870</v>
      </c>
      <c r="D170" s="77" t="str">
        <f t="shared" si="33"/>
        <v>BANK CHARGES</v>
      </c>
      <c r="G170" s="81"/>
      <c r="H170" s="81"/>
      <c r="J170" s="81"/>
      <c r="K170" s="81"/>
    </row>
    <row r="171" spans="1:11" x14ac:dyDescent="0.3">
      <c r="A171" s="76" t="s">
        <v>341</v>
      </c>
      <c r="B171" s="76">
        <f>B170+10+10+10+1</f>
        <v>901</v>
      </c>
      <c r="C171" s="76">
        <f t="shared" si="29"/>
        <v>400901</v>
      </c>
      <c r="D171" s="77" t="s">
        <v>378</v>
      </c>
      <c r="E171" s="77">
        <v>400900</v>
      </c>
      <c r="F171" s="76">
        <v>400900</v>
      </c>
      <c r="G171" s="81"/>
      <c r="H171" s="81"/>
      <c r="J171" s="81"/>
      <c r="K171" s="81"/>
    </row>
    <row r="172" spans="1:11" x14ac:dyDescent="0.3">
      <c r="A172" s="76" t="s">
        <v>342</v>
      </c>
      <c r="B172" s="76">
        <f>B171+9</f>
        <v>910</v>
      </c>
      <c r="C172" s="76">
        <f t="shared" si="29"/>
        <v>400910</v>
      </c>
      <c r="G172" s="81"/>
      <c r="H172" s="81"/>
      <c r="J172" s="81"/>
      <c r="K172" s="81"/>
    </row>
    <row r="173" spans="1:11" x14ac:dyDescent="0.3">
      <c r="A173" s="76" t="s">
        <v>343</v>
      </c>
      <c r="B173" s="76">
        <f t="shared" si="31"/>
        <v>920</v>
      </c>
      <c r="C173" s="76">
        <f t="shared" si="29"/>
        <v>400920</v>
      </c>
      <c r="G173" s="81"/>
      <c r="H173" s="81"/>
      <c r="J173" s="81"/>
      <c r="K173" s="81"/>
    </row>
    <row r="174" spans="1:11" x14ac:dyDescent="0.3">
      <c r="A174" s="76" t="s">
        <v>344</v>
      </c>
      <c r="B174" s="76">
        <f t="shared" si="31"/>
        <v>930</v>
      </c>
      <c r="C174" s="76">
        <f t="shared" si="29"/>
        <v>400930</v>
      </c>
      <c r="G174" s="81"/>
      <c r="H174" s="81"/>
      <c r="J174" s="81"/>
      <c r="K174" s="81"/>
    </row>
    <row r="175" spans="1:11" x14ac:dyDescent="0.3">
      <c r="A175" s="76" t="s">
        <v>345</v>
      </c>
      <c r="B175" s="76">
        <f t="shared" si="31"/>
        <v>940</v>
      </c>
      <c r="C175" s="76">
        <f t="shared" si="29"/>
        <v>400940</v>
      </c>
      <c r="G175" s="81"/>
      <c r="H175" s="81"/>
      <c r="J175" s="81"/>
      <c r="K175" s="81"/>
    </row>
    <row r="176" spans="1:11" x14ac:dyDescent="0.3">
      <c r="A176" s="76" t="s">
        <v>346</v>
      </c>
      <c r="B176" s="76">
        <f>B175+10+50</f>
        <v>1000</v>
      </c>
      <c r="C176" s="76">
        <f t="shared" ref="C176" si="34">400000+B176</f>
        <v>401000</v>
      </c>
      <c r="D176" s="77" t="str">
        <f>A176</f>
        <v>AMORTIZATION-INTANGIBLE ASSETS</v>
      </c>
      <c r="G176" s="81"/>
      <c r="H176" s="81"/>
      <c r="J176" s="81"/>
      <c r="K176" s="81"/>
    </row>
    <row r="177" spans="1:11" x14ac:dyDescent="0.3">
      <c r="A177" s="83"/>
      <c r="B177" s="76"/>
      <c r="C177" s="76"/>
      <c r="G177" s="81"/>
      <c r="H177" s="81"/>
      <c r="J177" s="81"/>
      <c r="K177" s="81"/>
    </row>
    <row r="178" spans="1:11" x14ac:dyDescent="0.3">
      <c r="D178" s="78"/>
      <c r="E178" s="78"/>
      <c r="G178" s="81"/>
      <c r="H178" s="81"/>
      <c r="J178" s="81"/>
      <c r="K178" s="81"/>
    </row>
    <row r="179" spans="1:11" x14ac:dyDescent="0.3">
      <c r="A179" s="84"/>
    </row>
    <row r="180" spans="1:11" x14ac:dyDescent="0.3">
      <c r="F180" s="85"/>
      <c r="K180" s="86"/>
    </row>
  </sheetData>
  <mergeCells count="2">
    <mergeCell ref="A7:C7"/>
    <mergeCell ref="D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zoomScale="140" zoomScaleNormal="14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A38" sqref="A38"/>
    </sheetView>
  </sheetViews>
  <sheetFormatPr defaultRowHeight="13" x14ac:dyDescent="0.3"/>
  <cols>
    <col min="1" max="1" width="42.81640625" style="1" bestFit="1" customWidth="1"/>
    <col min="2" max="3" width="12" style="105" customWidth="1"/>
    <col min="4" max="4" width="8.7265625" style="1"/>
    <col min="5" max="6" width="9.90625" style="1" bestFit="1" customWidth="1"/>
    <col min="7" max="16384" width="8.7265625" style="1"/>
  </cols>
  <sheetData>
    <row r="1" spans="1:6" x14ac:dyDescent="0.3">
      <c r="B1" s="106" t="s">
        <v>379</v>
      </c>
      <c r="C1" s="106"/>
      <c r="E1" s="106" t="s">
        <v>381</v>
      </c>
      <c r="F1" s="106"/>
    </row>
    <row r="2" spans="1:6" x14ac:dyDescent="0.3">
      <c r="B2" s="104" t="s">
        <v>31</v>
      </c>
      <c r="C2" s="104" t="s">
        <v>32</v>
      </c>
      <c r="E2" s="104" t="s">
        <v>31</v>
      </c>
      <c r="F2" s="104" t="s">
        <v>32</v>
      </c>
    </row>
    <row r="3" spans="1:6" x14ac:dyDescent="0.3">
      <c r="A3" s="102" t="s">
        <v>272</v>
      </c>
      <c r="C3" s="105">
        <v>500000</v>
      </c>
      <c r="E3" s="107">
        <f>C3</f>
        <v>500000</v>
      </c>
    </row>
    <row r="4" spans="1:6" x14ac:dyDescent="0.3">
      <c r="A4" s="102" t="s">
        <v>273</v>
      </c>
      <c r="C4" s="105">
        <f>C3+100000</f>
        <v>600000</v>
      </c>
      <c r="E4" s="107">
        <f t="shared" ref="E4:E8" si="0">C4</f>
        <v>600000</v>
      </c>
    </row>
    <row r="5" spans="1:6" x14ac:dyDescent="0.3">
      <c r="A5" s="102" t="s">
        <v>274</v>
      </c>
      <c r="C5" s="105">
        <f t="shared" ref="C5:C8" si="1">C4+100000</f>
        <v>700000</v>
      </c>
      <c r="E5" s="107">
        <f t="shared" si="0"/>
        <v>700000</v>
      </c>
    </row>
    <row r="6" spans="1:6" x14ac:dyDescent="0.3">
      <c r="A6" s="102" t="s">
        <v>275</v>
      </c>
      <c r="C6" s="105">
        <f t="shared" si="1"/>
        <v>800000</v>
      </c>
      <c r="E6" s="107">
        <f t="shared" si="0"/>
        <v>800000</v>
      </c>
    </row>
    <row r="7" spans="1:6" x14ac:dyDescent="0.3">
      <c r="A7" s="102" t="s">
        <v>276</v>
      </c>
      <c r="C7" s="105">
        <f t="shared" si="1"/>
        <v>900000</v>
      </c>
      <c r="E7" s="107">
        <f t="shared" si="0"/>
        <v>900000</v>
      </c>
    </row>
    <row r="8" spans="1:6" x14ac:dyDescent="0.3">
      <c r="A8" s="102" t="s">
        <v>277</v>
      </c>
      <c r="C8" s="105">
        <f t="shared" si="1"/>
        <v>1000000</v>
      </c>
      <c r="E8" s="107">
        <f t="shared" si="0"/>
        <v>1000000</v>
      </c>
    </row>
    <row r="10" spans="1:6" x14ac:dyDescent="0.3">
      <c r="A10" s="102" t="s">
        <v>284</v>
      </c>
      <c r="B10" s="105">
        <v>300000</v>
      </c>
      <c r="F10" s="107">
        <f>B10</f>
        <v>300000</v>
      </c>
    </row>
    <row r="11" spans="1:6" x14ac:dyDescent="0.3">
      <c r="A11" s="102" t="s">
        <v>286</v>
      </c>
      <c r="B11" s="105">
        <f>B10+10000</f>
        <v>310000</v>
      </c>
      <c r="F11" s="107">
        <f t="shared" ref="F11:F16" si="2">B11</f>
        <v>310000</v>
      </c>
    </row>
    <row r="12" spans="1:6" x14ac:dyDescent="0.3">
      <c r="A12" s="102" t="s">
        <v>287</v>
      </c>
      <c r="B12" s="105">
        <f t="shared" ref="B12:B16" si="3">B11+10000</f>
        <v>320000</v>
      </c>
      <c r="F12" s="107">
        <f t="shared" si="2"/>
        <v>320000</v>
      </c>
    </row>
    <row r="13" spans="1:6" x14ac:dyDescent="0.3">
      <c r="A13" s="102" t="s">
        <v>288</v>
      </c>
      <c r="B13" s="105">
        <f t="shared" si="3"/>
        <v>330000</v>
      </c>
      <c r="F13" s="107">
        <f t="shared" si="2"/>
        <v>330000</v>
      </c>
    </row>
    <row r="14" spans="1:6" x14ac:dyDescent="0.3">
      <c r="A14" s="102" t="s">
        <v>289</v>
      </c>
      <c r="B14" s="105">
        <f t="shared" si="3"/>
        <v>340000</v>
      </c>
      <c r="F14" s="107">
        <f t="shared" si="2"/>
        <v>340000</v>
      </c>
    </row>
    <row r="15" spans="1:6" x14ac:dyDescent="0.3">
      <c r="A15" s="102" t="s">
        <v>290</v>
      </c>
      <c r="B15" s="105">
        <f t="shared" si="3"/>
        <v>350000</v>
      </c>
      <c r="F15" s="107">
        <f t="shared" si="2"/>
        <v>350000</v>
      </c>
    </row>
    <row r="16" spans="1:6" x14ac:dyDescent="0.3">
      <c r="A16" s="103" t="s">
        <v>291</v>
      </c>
      <c r="B16" s="105">
        <f t="shared" si="3"/>
        <v>360000</v>
      </c>
      <c r="F16" s="107">
        <f t="shared" si="2"/>
        <v>360000</v>
      </c>
    </row>
    <row r="17" spans="1:6" x14ac:dyDescent="0.3">
      <c r="A17" s="103"/>
    </row>
    <row r="18" spans="1:6" x14ac:dyDescent="0.3">
      <c r="A18" s="102" t="s">
        <v>292</v>
      </c>
      <c r="B18" s="105">
        <v>50000</v>
      </c>
      <c r="F18" s="107">
        <f t="shared" ref="F18:F34" si="4">B18</f>
        <v>50000</v>
      </c>
    </row>
    <row r="19" spans="1:6" x14ac:dyDescent="0.3">
      <c r="A19" s="102" t="s">
        <v>293</v>
      </c>
      <c r="B19" s="105">
        <v>10000</v>
      </c>
      <c r="F19" s="107">
        <f t="shared" si="4"/>
        <v>10000</v>
      </c>
    </row>
    <row r="20" spans="1:6" x14ac:dyDescent="0.3">
      <c r="A20" s="102" t="s">
        <v>294</v>
      </c>
      <c r="B20" s="105">
        <f>B19+500</f>
        <v>10500</v>
      </c>
      <c r="F20" s="107">
        <f t="shared" si="4"/>
        <v>10500</v>
      </c>
    </row>
    <row r="21" spans="1:6" x14ac:dyDescent="0.3">
      <c r="A21" s="102" t="s">
        <v>295</v>
      </c>
      <c r="B21" s="105">
        <f t="shared" ref="B21:B34" si="5">B20+500</f>
        <v>11000</v>
      </c>
      <c r="F21" s="107">
        <f t="shared" si="4"/>
        <v>11000</v>
      </c>
    </row>
    <row r="22" spans="1:6" x14ac:dyDescent="0.3">
      <c r="A22" s="102" t="s">
        <v>296</v>
      </c>
      <c r="B22" s="105">
        <f t="shared" si="5"/>
        <v>11500</v>
      </c>
      <c r="F22" s="107">
        <f t="shared" si="4"/>
        <v>11500</v>
      </c>
    </row>
    <row r="23" spans="1:6" x14ac:dyDescent="0.3">
      <c r="A23" s="102" t="s">
        <v>297</v>
      </c>
      <c r="B23" s="105">
        <f t="shared" si="5"/>
        <v>12000</v>
      </c>
      <c r="F23" s="107">
        <f t="shared" si="4"/>
        <v>12000</v>
      </c>
    </row>
    <row r="24" spans="1:6" x14ac:dyDescent="0.3">
      <c r="A24" s="102" t="s">
        <v>298</v>
      </c>
      <c r="B24" s="105">
        <f t="shared" si="5"/>
        <v>12500</v>
      </c>
      <c r="F24" s="107">
        <f t="shared" si="4"/>
        <v>12500</v>
      </c>
    </row>
    <row r="25" spans="1:6" x14ac:dyDescent="0.3">
      <c r="A25" s="102" t="s">
        <v>299</v>
      </c>
      <c r="B25" s="105">
        <f t="shared" si="5"/>
        <v>13000</v>
      </c>
      <c r="F25" s="107">
        <f t="shared" si="4"/>
        <v>13000</v>
      </c>
    </row>
    <row r="26" spans="1:6" x14ac:dyDescent="0.3">
      <c r="A26" s="102" t="s">
        <v>300</v>
      </c>
      <c r="B26" s="105">
        <f t="shared" si="5"/>
        <v>13500</v>
      </c>
      <c r="F26" s="107">
        <f t="shared" si="4"/>
        <v>13500</v>
      </c>
    </row>
    <row r="27" spans="1:6" x14ac:dyDescent="0.3">
      <c r="A27" s="102" t="s">
        <v>301</v>
      </c>
      <c r="B27" s="105">
        <f t="shared" si="5"/>
        <v>14000</v>
      </c>
      <c r="F27" s="107">
        <f t="shared" si="4"/>
        <v>14000</v>
      </c>
    </row>
    <row r="28" spans="1:6" x14ac:dyDescent="0.3">
      <c r="A28" s="102" t="s">
        <v>302</v>
      </c>
      <c r="B28" s="105">
        <f t="shared" si="5"/>
        <v>14500</v>
      </c>
      <c r="F28" s="107">
        <f t="shared" si="4"/>
        <v>14500</v>
      </c>
    </row>
    <row r="29" spans="1:6" x14ac:dyDescent="0.3">
      <c r="A29" s="102" t="s">
        <v>303</v>
      </c>
      <c r="B29" s="105">
        <f t="shared" si="5"/>
        <v>15000</v>
      </c>
      <c r="F29" s="107">
        <f t="shared" si="4"/>
        <v>15000</v>
      </c>
    </row>
    <row r="30" spans="1:6" x14ac:dyDescent="0.3">
      <c r="A30" s="102" t="s">
        <v>351</v>
      </c>
      <c r="B30" s="105">
        <f t="shared" si="5"/>
        <v>15500</v>
      </c>
      <c r="F30" s="107">
        <f t="shared" si="4"/>
        <v>15500</v>
      </c>
    </row>
    <row r="31" spans="1:6" x14ac:dyDescent="0.3">
      <c r="A31" s="102" t="s">
        <v>304</v>
      </c>
      <c r="B31" s="105">
        <f t="shared" si="5"/>
        <v>16000</v>
      </c>
      <c r="F31" s="107">
        <f t="shared" si="4"/>
        <v>16000</v>
      </c>
    </row>
    <row r="32" spans="1:6" x14ac:dyDescent="0.3">
      <c r="A32" s="102" t="s">
        <v>305</v>
      </c>
      <c r="B32" s="105">
        <f t="shared" si="5"/>
        <v>16500</v>
      </c>
      <c r="F32" s="107">
        <f t="shared" si="4"/>
        <v>16500</v>
      </c>
    </row>
    <row r="33" spans="1:7" x14ac:dyDescent="0.3">
      <c r="A33" s="102" t="s">
        <v>306</v>
      </c>
      <c r="B33" s="105">
        <f t="shared" si="5"/>
        <v>17000</v>
      </c>
      <c r="F33" s="107">
        <f t="shared" si="4"/>
        <v>17000</v>
      </c>
    </row>
    <row r="34" spans="1:7" x14ac:dyDescent="0.3">
      <c r="A34" s="102" t="s">
        <v>307</v>
      </c>
      <c r="B34" s="105">
        <f t="shared" si="5"/>
        <v>17500</v>
      </c>
      <c r="F34" s="107">
        <f t="shared" si="4"/>
        <v>17500</v>
      </c>
    </row>
    <row r="36" spans="1:7" x14ac:dyDescent="0.3">
      <c r="B36" s="105">
        <f>SUM(B3:B34)</f>
        <v>2580000</v>
      </c>
      <c r="C36" s="105">
        <f>SUM(C3:C34)</f>
        <v>4500000</v>
      </c>
    </row>
    <row r="38" spans="1:7" x14ac:dyDescent="0.3">
      <c r="A38" s="1" t="s">
        <v>380</v>
      </c>
      <c r="B38" s="105">
        <f>C36-B36</f>
        <v>1920000</v>
      </c>
      <c r="E38" s="107">
        <f>IF(B38&gt;0,0,(B38*-1))</f>
        <v>0</v>
      </c>
      <c r="F38" s="107">
        <f>IF(B38&gt;0,B38,0)</f>
        <v>1920000</v>
      </c>
      <c r="G38" s="1" t="s">
        <v>382</v>
      </c>
    </row>
    <row r="39" spans="1:7" x14ac:dyDescent="0.3">
      <c r="A39" s="110" t="s">
        <v>383</v>
      </c>
    </row>
    <row r="40" spans="1:7" ht="13.5" thickBot="1" x14ac:dyDescent="0.35">
      <c r="A40" s="110" t="s">
        <v>384</v>
      </c>
      <c r="D40" s="108" t="s">
        <v>158</v>
      </c>
      <c r="E40" s="109">
        <f>SUM(E3:E38)</f>
        <v>4500000</v>
      </c>
      <c r="F40" s="109">
        <f>SUM(F3:F38)</f>
        <v>4500000</v>
      </c>
    </row>
    <row r="41" spans="1:7" ht="13.5" thickTop="1" x14ac:dyDescent="0.3">
      <c r="F41" s="107">
        <f>F40-E40</f>
        <v>0</v>
      </c>
    </row>
  </sheetData>
  <mergeCells count="2">
    <mergeCell ref="B1:C1"/>
    <mergeCell ref="E1:F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A19" sqref="A19"/>
    </sheetView>
  </sheetViews>
  <sheetFormatPr defaultRowHeight="14.5" x14ac:dyDescent="0.35"/>
  <cols>
    <col min="1" max="1" width="32.453125" bestFit="1" customWidth="1"/>
    <col min="5" max="5" width="21.26953125" bestFit="1" customWidth="1"/>
  </cols>
  <sheetData>
    <row r="1" spans="1:6" x14ac:dyDescent="0.35">
      <c r="A1" s="23" t="s">
        <v>69</v>
      </c>
    </row>
    <row r="3" spans="1:6" x14ac:dyDescent="0.35">
      <c r="A3" s="18" t="s">
        <v>70</v>
      </c>
      <c r="E3" t="s">
        <v>74</v>
      </c>
      <c r="F3">
        <v>0.5</v>
      </c>
    </row>
    <row r="4" spans="1:6" x14ac:dyDescent="0.35">
      <c r="B4" s="19" t="s">
        <v>31</v>
      </c>
      <c r="C4" s="19" t="s">
        <v>32</v>
      </c>
      <c r="E4" t="s">
        <v>75</v>
      </c>
      <c r="F4">
        <v>0.6</v>
      </c>
    </row>
    <row r="5" spans="1:6" x14ac:dyDescent="0.35">
      <c r="A5" t="s">
        <v>55</v>
      </c>
      <c r="B5" s="20" t="s">
        <v>72</v>
      </c>
      <c r="C5" s="20"/>
      <c r="E5" s="18" t="s">
        <v>76</v>
      </c>
      <c r="F5" s="18">
        <v>0.1</v>
      </c>
    </row>
    <row r="6" spans="1:6" x14ac:dyDescent="0.35">
      <c r="A6" s="20" t="s">
        <v>71</v>
      </c>
      <c r="B6" s="20"/>
      <c r="C6" s="20" t="s">
        <v>72</v>
      </c>
    </row>
    <row r="9" spans="1:6" x14ac:dyDescent="0.35">
      <c r="A9" s="18" t="s">
        <v>73</v>
      </c>
      <c r="E9" t="s">
        <v>74</v>
      </c>
      <c r="F9">
        <v>0.9</v>
      </c>
    </row>
    <row r="10" spans="1:6" x14ac:dyDescent="0.35">
      <c r="B10" s="19" t="s">
        <v>31</v>
      </c>
      <c r="C10" s="19" t="s">
        <v>32</v>
      </c>
      <c r="E10" t="s">
        <v>75</v>
      </c>
      <c r="F10">
        <v>0.7</v>
      </c>
    </row>
    <row r="11" spans="1:6" x14ac:dyDescent="0.35">
      <c r="A11" s="21" t="s">
        <v>71</v>
      </c>
      <c r="B11" s="20" t="s">
        <v>72</v>
      </c>
      <c r="C11" s="20"/>
      <c r="E11" s="18" t="s">
        <v>77</v>
      </c>
      <c r="F11" s="22">
        <f>F10-F9</f>
        <v>-0.20000000000000007</v>
      </c>
    </row>
    <row r="12" spans="1:6" x14ac:dyDescent="0.35">
      <c r="A12" s="20" t="s">
        <v>55</v>
      </c>
      <c r="B12" s="20"/>
      <c r="C12" s="20" t="s">
        <v>72</v>
      </c>
    </row>
    <row r="15" spans="1:6" x14ac:dyDescent="0.35">
      <c r="A15" s="23" t="s">
        <v>78</v>
      </c>
    </row>
    <row r="17" spans="1:6" x14ac:dyDescent="0.35">
      <c r="A17" s="18" t="s">
        <v>79</v>
      </c>
    </row>
    <row r="18" spans="1:6" x14ac:dyDescent="0.35">
      <c r="B18" s="19" t="s">
        <v>31</v>
      </c>
      <c r="C18" s="19" t="s">
        <v>32</v>
      </c>
      <c r="E18" t="s">
        <v>74</v>
      </c>
      <c r="F18">
        <v>30.25</v>
      </c>
    </row>
    <row r="19" spans="1:6" x14ac:dyDescent="0.35">
      <c r="A19" s="21" t="s">
        <v>71</v>
      </c>
      <c r="B19" s="20" t="s">
        <v>72</v>
      </c>
      <c r="C19" s="20"/>
      <c r="E19" t="s">
        <v>75</v>
      </c>
      <c r="F19">
        <v>30.5</v>
      </c>
    </row>
    <row r="20" spans="1:6" x14ac:dyDescent="0.35">
      <c r="A20" s="20" t="s">
        <v>55</v>
      </c>
      <c r="B20" s="20"/>
      <c r="C20" s="20" t="s">
        <v>72</v>
      </c>
      <c r="E20" s="18" t="s">
        <v>76</v>
      </c>
      <c r="F20" s="18">
        <f>F19-F18</f>
        <v>0.25</v>
      </c>
    </row>
    <row r="23" spans="1:6" x14ac:dyDescent="0.35">
      <c r="A23" s="18" t="s">
        <v>80</v>
      </c>
    </row>
    <row r="24" spans="1:6" x14ac:dyDescent="0.35">
      <c r="B24" s="19" t="s">
        <v>31</v>
      </c>
      <c r="C24" s="19" t="s">
        <v>32</v>
      </c>
      <c r="E24" t="s">
        <v>74</v>
      </c>
      <c r="F24">
        <v>30.25</v>
      </c>
    </row>
    <row r="25" spans="1:6" x14ac:dyDescent="0.35">
      <c r="A25" t="s">
        <v>55</v>
      </c>
      <c r="B25" s="20" t="s">
        <v>72</v>
      </c>
      <c r="C25" s="20"/>
      <c r="E25" t="s">
        <v>75</v>
      </c>
      <c r="F25">
        <v>30</v>
      </c>
    </row>
    <row r="26" spans="1:6" x14ac:dyDescent="0.35">
      <c r="A26" s="20" t="s">
        <v>71</v>
      </c>
      <c r="B26" s="20"/>
      <c r="C26" s="20" t="s">
        <v>72</v>
      </c>
      <c r="E26" s="18" t="s">
        <v>76</v>
      </c>
      <c r="F26" s="18">
        <f>F25-F24</f>
        <v>-0.25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LEDGER</vt:lpstr>
      <vt:lpstr>SALES</vt:lpstr>
      <vt:lpstr>COLLECTION RECEIPT JOURNAL</vt:lpstr>
      <vt:lpstr>DISBURSEMENT - PRINCIPAL</vt:lpstr>
      <vt:lpstr>DISBURSEMENT - OTHERS</vt:lpstr>
      <vt:lpstr>TRANSACTION ENTRY</vt:lpstr>
      <vt:lpstr>CHART OF ACCOUNTS</vt:lpstr>
      <vt:lpstr>Sheet1</vt:lpstr>
      <vt:lpstr>ADJUSTMENTS</vt:lpstr>
      <vt:lpstr>AGING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63917</dc:creator>
  <cp:lastModifiedBy>63917</cp:lastModifiedBy>
  <dcterms:created xsi:type="dcterms:W3CDTF">2023-01-07T02:54:01Z</dcterms:created>
  <dcterms:modified xsi:type="dcterms:W3CDTF">2023-12-09T04:34:39Z</dcterms:modified>
</cp:coreProperties>
</file>