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Me" sheetId="1" r:id="rId4"/>
    <sheet state="visible" name="Pivot Table 3" sheetId="2" r:id="rId5"/>
    <sheet state="visible" name="Relax&amp;Enjoy " sheetId="3" r:id="rId6"/>
    <sheet state="visible" name="Practice" sheetId="4" r:id="rId7"/>
    <sheet state="visible" name="Practice1" sheetId="5" r:id="rId8"/>
    <sheet state="visible" name="Pivot Table 4" sheetId="6" r:id="rId9"/>
    <sheet state="visible" name="Practice5" sheetId="7" r:id="rId10"/>
    <sheet state="visible" name="Test 1" sheetId="8" r:id="rId11"/>
    <sheet state="visible" name="Final Test 1.1" sheetId="9" r:id="rId12"/>
    <sheet state="visible" name="Copy of Final Test 1.1" sheetId="10" r:id="rId13"/>
  </sheets>
  <definedNames>
    <definedName hidden="1" localSheetId="8" name="_xlnm._FilterDatabase">'Final Test 1.1'!$A$1:$Z$7</definedName>
    <definedName hidden="1" localSheetId="9" name="Z_3A2746FB_1F0A_4AA0_A35A_631F8A861E4A_.wvu.FilterData">'Copy of Final Test 1.1'!$A$1:$I$7</definedName>
    <definedName name="SlicerCache_Table_1_Col_3">#N/A</definedName>
  </definedNames>
  <calcPr/>
  <customWorkbookViews>
    <customWorkbookView activeSheetId="0" maximized="1" windowHeight="0" windowWidth="0" guid="{3A2746FB-1F0A-4AA0-A35A-631F8A861E4A}" name="Filter 1"/>
  </customWorkbookViews>
  <pivotCaches>
    <pivotCache cacheId="0" r:id="rId14"/>
  </pivotCaches>
  <extLst>
    <ext uri="{46BE6895-7355-4a93-B00E-2C351335B9C9}">
      <x15:slicerCaches>
        <x14:slicerCache r:id="rId15"/>
      </x15:slicerCaches>
    </ext>
  </extLst>
</workbook>
</file>

<file path=xl/sharedStrings.xml><?xml version="1.0" encoding="utf-8"?>
<sst xmlns="http://schemas.openxmlformats.org/spreadsheetml/2006/main" count="243" uniqueCount="106">
  <si>
    <t>Name</t>
  </si>
  <si>
    <t>Score</t>
  </si>
  <si>
    <t>Grade</t>
  </si>
  <si>
    <t xml:space="preserve"> </t>
  </si>
  <si>
    <t>Results</t>
  </si>
  <si>
    <t>Count</t>
  </si>
  <si>
    <t>John</t>
  </si>
  <si>
    <t>Distinction</t>
  </si>
  <si>
    <t>Smith</t>
  </si>
  <si>
    <t>Pass</t>
  </si>
  <si>
    <t>Adam</t>
  </si>
  <si>
    <t>Fail</t>
  </si>
  <si>
    <t>Julie</t>
  </si>
  <si>
    <t>Ruth</t>
  </si>
  <si>
    <t>Williams</t>
  </si>
  <si>
    <t>Amanda</t>
  </si>
  <si>
    <t>Jess</t>
  </si>
  <si>
    <t>Sidney</t>
  </si>
  <si>
    <t>Laura</t>
  </si>
  <si>
    <t>Michael</t>
  </si>
  <si>
    <t>Timothy</t>
  </si>
  <si>
    <t>Victoria</t>
  </si>
  <si>
    <t>COUNTA of Name</t>
  </si>
  <si>
    <t>Grand Total</t>
  </si>
  <si>
    <t>Result</t>
  </si>
  <si>
    <t>Maya</t>
  </si>
  <si>
    <t>Liam</t>
  </si>
  <si>
    <t>Olivia</t>
  </si>
  <si>
    <t>Noah</t>
  </si>
  <si>
    <t>Ava</t>
  </si>
  <si>
    <t>Ethan</t>
  </si>
  <si>
    <t>Sophia</t>
  </si>
  <si>
    <t>Lucas</t>
  </si>
  <si>
    <t>Mia</t>
  </si>
  <si>
    <t>Logan</t>
  </si>
  <si>
    <t>Emma</t>
  </si>
  <si>
    <t>Aiden</t>
  </si>
  <si>
    <t>Aria</t>
  </si>
  <si>
    <t>Department</t>
  </si>
  <si>
    <t>Salary</t>
  </si>
  <si>
    <t>Headcount</t>
  </si>
  <si>
    <t>Total Salary</t>
  </si>
  <si>
    <t>Alex</t>
  </si>
  <si>
    <t>Marketing</t>
  </si>
  <si>
    <t>IT</t>
  </si>
  <si>
    <t>Sarah</t>
  </si>
  <si>
    <t>Finance</t>
  </si>
  <si>
    <t>Daniel</t>
  </si>
  <si>
    <t>Lucy</t>
  </si>
  <si>
    <t>Peter</t>
  </si>
  <si>
    <t>Anita</t>
  </si>
  <si>
    <t>James</t>
  </si>
  <si>
    <t>Maria</t>
  </si>
  <si>
    <t>Monthly Sales (£)</t>
  </si>
  <si>
    <t>Target (£)</t>
  </si>
  <si>
    <t>Met Target</t>
  </si>
  <si>
    <t>Bonus (%)</t>
  </si>
  <si>
    <t>Final (£)</t>
  </si>
  <si>
    <t>Sales</t>
  </si>
  <si>
    <t>Employee</t>
  </si>
  <si>
    <t>Region</t>
  </si>
  <si>
    <t>Start Date</t>
  </si>
  <si>
    <t>Target</t>
  </si>
  <si>
    <t>Actual Sales</t>
  </si>
  <si>
    <t>How close to Target</t>
  </si>
  <si>
    <t>Met Target?</t>
  </si>
  <si>
    <t>Bonus</t>
  </si>
  <si>
    <t>London</t>
  </si>
  <si>
    <t>Birmingham</t>
  </si>
  <si>
    <t>HR</t>
  </si>
  <si>
    <t>№ who hit Target:</t>
  </si>
  <si>
    <t>Total Salary of Sales:</t>
  </si>
  <si>
    <t>Avg Salary of Target Hitters:</t>
  </si>
  <si>
    <t>Actual Sales (£)</t>
  </si>
  <si>
    <t>Marcus</t>
  </si>
  <si>
    <t>Aisha</t>
  </si>
  <si>
    <t>Layla</t>
  </si>
  <si>
    <t>Priya</t>
  </si>
  <si>
    <t>Hit their target?</t>
  </si>
  <si>
    <t>Salary of target hits</t>
  </si>
  <si>
    <t>Date</t>
  </si>
  <si>
    <t>Salesperson</t>
  </si>
  <si>
    <t>Product</t>
  </si>
  <si>
    <t>Units Sold</t>
  </si>
  <si>
    <t>Unit Price</t>
  </si>
  <si>
    <t>Sales Value</t>
  </si>
  <si>
    <t>James A.</t>
  </si>
  <si>
    <t>Laptop</t>
  </si>
  <si>
    <t>Sarah A.</t>
  </si>
  <si>
    <t>Tablet</t>
  </si>
  <si>
    <t>Phone</t>
  </si>
  <si>
    <t>Alice</t>
  </si>
  <si>
    <t>Manchester</t>
  </si>
  <si>
    <t>James B.</t>
  </si>
  <si>
    <t>Sarah B.</t>
  </si>
  <si>
    <t>Regions</t>
  </si>
  <si>
    <t>Regional Sales Total</t>
  </si>
  <si>
    <t xml:space="preserve">Products </t>
  </si>
  <si>
    <t>Avg Units</t>
  </si>
  <si>
    <t>Sales on or Above Target</t>
  </si>
  <si>
    <t>Avg Units - Tablet</t>
  </si>
  <si>
    <t>Targets hits by Total Sales Value</t>
  </si>
  <si>
    <t>Total Sale Value</t>
  </si>
  <si>
    <t>Highest Salesperson by Value</t>
  </si>
  <si>
    <t>Region with Highest Sales</t>
  </si>
  <si>
    <t>% of Sales that Met Target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</si>
</sst>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m/dd/yy"/>
    <numFmt numFmtId="166" formatCode="[$£-809]#,##0.00"/>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readingOrder="0"/>
    </xf>
    <xf borderId="0" fillId="0" fontId="2" numFmtId="0" xfId="0" applyAlignment="1" applyFont="1">
      <alignment horizontal="center" readingOrder="0"/>
    </xf>
    <xf borderId="0" fillId="0" fontId="2" numFmtId="0" xfId="0" applyFont="1"/>
    <xf borderId="0" fillId="0" fontId="2" numFmtId="0" xfId="0" applyAlignment="1" applyFont="1">
      <alignment horizontal="center"/>
    </xf>
    <xf borderId="0" fillId="0" fontId="1" numFmtId="0" xfId="0" applyAlignment="1" applyFont="1">
      <alignment horizontal="left" readingOrder="0"/>
    </xf>
    <xf borderId="0" fillId="0" fontId="2" numFmtId="164" xfId="0" applyAlignment="1" applyFont="1" applyNumberFormat="1">
      <alignment horizontal="center" readingOrder="0"/>
    </xf>
    <xf borderId="0" fillId="0" fontId="2" numFmtId="10" xfId="0" applyFont="1" applyNumberFormat="1"/>
    <xf borderId="0" fillId="0" fontId="1" numFmtId="0" xfId="0" applyAlignment="1" applyFont="1">
      <alignment horizontal="center"/>
    </xf>
    <xf borderId="0" fillId="0" fontId="2" numFmtId="165" xfId="0" applyAlignment="1" applyFont="1" applyNumberFormat="1">
      <alignment horizontal="center" readingOrder="0"/>
    </xf>
    <xf borderId="0" fillId="0" fontId="2" numFmtId="166" xfId="0" applyAlignment="1" applyFont="1" applyNumberFormat="1">
      <alignment horizontal="center" readingOrder="0"/>
    </xf>
    <xf borderId="0" fillId="0" fontId="2" numFmtId="166" xfId="0" applyAlignment="1" applyFont="1" applyNumberFormat="1">
      <alignment horizontal="center"/>
    </xf>
    <xf borderId="0" fillId="0" fontId="2" numFmtId="10" xfId="0" applyAlignment="1" applyFont="1" applyNumberFormat="1">
      <alignment horizontal="center"/>
    </xf>
  </cellXfs>
  <cellStyles count="1">
    <cellStyle xfId="0" name="Normal" builtinId="0"/>
  </cellStyles>
  <dxfs count="4">
    <dxf>
      <font/>
      <fill>
        <patternFill patternType="solid">
          <fgColor rgb="FFB7E1CD"/>
          <bgColor rgb="FFB7E1CD"/>
        </patternFill>
      </fill>
      <border/>
    </dxf>
    <dxf>
      <font/>
      <fill>
        <patternFill patternType="solid">
          <fgColor rgb="FF6FA8DC"/>
          <bgColor rgb="FF6FA8DC"/>
        </patternFill>
      </fill>
      <border/>
    </dxf>
    <dxf>
      <font/>
      <fill>
        <patternFill patternType="solid">
          <fgColor rgb="FFEA9999"/>
          <bgColor rgb="FFEA9999"/>
        </patternFill>
      </fill>
      <border/>
    </dxf>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1.xml"/><Relationship Id="rId14" Type="http://schemas.openxmlformats.org/officeDocument/2006/relationships/pivotCacheDefinition" Target="pivotCache/pivotCacheDefinition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Count vs. Results</a:t>
            </a:r>
          </a:p>
        </c:rich>
      </c:tx>
      <c:overlay val="0"/>
    </c:title>
    <c:view3D>
      <c:rotX val="15"/>
      <c:rotY val="20"/>
      <c:depthPercent val="100"/>
      <c:rAngAx val="1"/>
    </c:view3D>
    <c:plotArea>
      <c:layout/>
      <c:bar3DChart>
        <c:barDir val="col"/>
        <c:grouping val="clustered"/>
        <c:ser>
          <c:idx val="0"/>
          <c:order val="0"/>
          <c:tx>
            <c:strRef>
              <c:f>dAMe!$G$2</c:f>
            </c:strRef>
          </c:tx>
          <c:spPr>
            <a:solidFill>
              <a:schemeClr val="accent1"/>
            </a:solidFill>
            <a:ln cmpd="sng">
              <a:solidFill>
                <a:srgbClr val="000000"/>
              </a:solidFill>
            </a:ln>
          </c:spPr>
          <c:cat>
            <c:strRef>
              <c:f>dAMe!$F$3:$F$5</c:f>
            </c:strRef>
          </c:cat>
          <c:val>
            <c:numRef>
              <c:f>dAMe!$G$3:$G$5</c:f>
              <c:numCache/>
            </c:numRef>
          </c:val>
        </c:ser>
        <c:axId val="1704175390"/>
        <c:axId val="1112434242"/>
      </c:bar3DChart>
      <c:catAx>
        <c:axId val="17041753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Results</a:t>
                </a:r>
              </a:p>
            </c:rich>
          </c:tx>
          <c:overlay val="0"/>
        </c:title>
        <c:numFmt formatCode="General" sourceLinked="1"/>
        <c:majorTickMark val="none"/>
        <c:minorTickMark val="none"/>
        <c:spPr/>
        <c:txPr>
          <a:bodyPr/>
          <a:lstStyle/>
          <a:p>
            <a:pPr lvl="0">
              <a:defRPr b="0">
                <a:solidFill>
                  <a:srgbClr val="000000"/>
                </a:solidFill>
                <a:latin typeface="+mn-lt"/>
              </a:defRPr>
            </a:pPr>
          </a:p>
        </c:txPr>
        <c:crossAx val="1112434242"/>
      </c:catAx>
      <c:valAx>
        <c:axId val="11124342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04175390"/>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Final (£) vs. Name</a:t>
            </a:r>
          </a:p>
        </c:rich>
      </c:tx>
      <c:overlay val="0"/>
    </c:title>
    <c:plotArea>
      <c:layout/>
      <c:barChart>
        <c:barDir val="col"/>
        <c:ser>
          <c:idx val="0"/>
          <c:order val="0"/>
          <c:tx>
            <c:strRef>
              <c:f>Practice1!$G$1</c:f>
            </c:strRef>
          </c:tx>
          <c:spPr>
            <a:solidFill>
              <a:schemeClr val="accent1"/>
            </a:solidFill>
            <a:ln cmpd="sng">
              <a:solidFill>
                <a:srgbClr val="000000"/>
              </a:solidFill>
            </a:ln>
          </c:spPr>
          <c:cat>
            <c:strRef>
              <c:f>Practice1!$A$2:$A$9</c:f>
            </c:strRef>
          </c:cat>
          <c:val>
            <c:numRef>
              <c:f>Practice1!$G$2:$G$9</c:f>
              <c:numCache/>
            </c:numRef>
          </c:val>
        </c:ser>
        <c:axId val="726620794"/>
        <c:axId val="1377210287"/>
      </c:barChart>
      <c:catAx>
        <c:axId val="7266207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Name</a:t>
                </a:r>
              </a:p>
            </c:rich>
          </c:tx>
          <c:overlay val="0"/>
        </c:title>
        <c:numFmt formatCode="General" sourceLinked="1"/>
        <c:majorTickMark val="none"/>
        <c:minorTickMark val="none"/>
        <c:spPr/>
        <c:txPr>
          <a:bodyPr/>
          <a:lstStyle/>
          <a:p>
            <a:pPr lvl="0">
              <a:defRPr b="0">
                <a:solidFill>
                  <a:srgbClr val="000000"/>
                </a:solidFill>
                <a:latin typeface="+mn-lt"/>
              </a:defRPr>
            </a:pPr>
          </a:p>
        </c:txPr>
        <c:crossAx val="1377210287"/>
      </c:catAx>
      <c:valAx>
        <c:axId val="13772102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Final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662079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of Final Pay by Department</a:t>
            </a:r>
          </a:p>
        </c:rich>
      </c:tx>
      <c:layout>
        <c:manualLayout>
          <c:xMode val="edge"/>
          <c:yMode val="edge"/>
          <c:x val="0.03091666666666667"/>
          <c:y val="0.052695417789757414"/>
        </c:manualLayout>
      </c:layout>
      <c:overlay val="0"/>
    </c:title>
    <c:plotArea>
      <c:layout/>
      <c:barChart>
        <c:barDir val="col"/>
        <c:ser>
          <c:idx val="0"/>
          <c:order val="0"/>
          <c:tx>
            <c:strRef>
              <c:f>'Pivot Table 4'!$B$1</c:f>
            </c:strRef>
          </c:tx>
          <c:cat>
            <c:strRef>
              <c:f>'Pivot Table 4'!$A$2:$A$5</c:f>
            </c:strRef>
          </c:cat>
          <c:val>
            <c:numRef>
              <c:f>'Pivot Table 4'!$B$2:$B$5</c:f>
              <c:numCache/>
            </c:numRef>
          </c:val>
        </c:ser>
        <c:axId val="1841607473"/>
        <c:axId val="935743278"/>
      </c:barChart>
      <c:catAx>
        <c:axId val="18416074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Department</a:t>
                </a:r>
              </a:p>
            </c:rich>
          </c:tx>
          <c:overlay val="0"/>
        </c:title>
        <c:numFmt formatCode="General" sourceLinked="1"/>
        <c:majorTickMark val="none"/>
        <c:minorTickMark val="none"/>
        <c:spPr/>
        <c:txPr>
          <a:bodyPr/>
          <a:lstStyle/>
          <a:p>
            <a:pPr lvl="0">
              <a:defRPr b="0">
                <a:solidFill>
                  <a:srgbClr val="000000"/>
                </a:solidFill>
                <a:latin typeface="+mn-lt"/>
              </a:defRPr>
            </a:pPr>
          </a:p>
        </c:txPr>
        <c:crossAx val="935743278"/>
      </c:catAx>
      <c:valAx>
        <c:axId val="935743278"/>
        <c:scaling>
          <c:orientation val="minMax"/>
        </c:scaling>
        <c:delete val="0"/>
        <c:axPos val="l"/>
        <c:tickLblPos val="nextTo"/>
        <c:spPr>
          <a:ln>
            <a:noFill/>
          </a:ln>
        </c:spPr>
        <c:crossAx val="1841607473"/>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Roboto"/>
              </a:defRPr>
            </a:pPr>
            <a:r>
              <a:rPr b="1">
                <a:solidFill>
                  <a:schemeClr val="dk1"/>
                </a:solidFill>
                <a:latin typeface="Roboto"/>
              </a:rPr>
              <a:t>Regional Sales Total vs. Regions</a:t>
            </a:r>
          </a:p>
        </c:rich>
      </c:tx>
      <c:overlay val="0"/>
    </c:title>
    <c:plotArea>
      <c:layout/>
      <c:barChart>
        <c:barDir val="col"/>
        <c:ser>
          <c:idx val="0"/>
          <c:order val="0"/>
          <c:tx>
            <c:strRef>
              <c:f>'Copy of Final Test 1.1'!$B$9</c:f>
            </c:strRef>
          </c:tx>
          <c:spPr>
            <a:solidFill>
              <a:schemeClr val="accent1"/>
            </a:solidFill>
            <a:ln cmpd="sng">
              <a:solidFill>
                <a:srgbClr val="000000"/>
              </a:solidFill>
            </a:ln>
          </c:spPr>
          <c:dPt>
            <c:idx val="0"/>
            <c:spPr>
              <a:solidFill>
                <a:srgbClr val="FFD966"/>
              </a:solidFill>
              <a:ln cmpd="sng">
                <a:solidFill>
                  <a:srgbClr val="000000"/>
                </a:solidFill>
              </a:ln>
            </c:spPr>
          </c:dPt>
          <c:dPt>
            <c:idx val="1"/>
          </c:dPt>
          <c:dPt>
            <c:idx val="2"/>
            <c:spPr>
              <a:solidFill>
                <a:schemeClr val="accent4"/>
              </a:solidFill>
              <a:ln cmpd="sng">
                <a:solidFill>
                  <a:srgbClr val="000000"/>
                </a:solidFill>
              </a:ln>
            </c:spPr>
          </c:dPt>
          <c:cat>
            <c:strRef>
              <c:f>'Copy of Final Test 1.1'!$A$10:$A$12</c:f>
            </c:strRef>
          </c:cat>
          <c:val>
            <c:numRef>
              <c:f>'Copy of Final Test 1.1'!$B$10:$B$12</c:f>
              <c:numCache/>
            </c:numRef>
          </c:val>
        </c:ser>
        <c:axId val="985324215"/>
        <c:axId val="1427940348"/>
      </c:barChart>
      <c:catAx>
        <c:axId val="9853242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Regions</a:t>
                </a:r>
              </a:p>
            </c:rich>
          </c:tx>
          <c:overlay val="0"/>
        </c:title>
        <c:numFmt formatCode="General" sourceLinked="1"/>
        <c:majorTickMark val="none"/>
        <c:minorTickMark val="none"/>
        <c:spPr/>
        <c:txPr>
          <a:bodyPr/>
          <a:lstStyle/>
          <a:p>
            <a:pPr lvl="0">
              <a:defRPr b="0">
                <a:solidFill>
                  <a:srgbClr val="000000"/>
                </a:solidFill>
                <a:latin typeface="+mn-lt"/>
              </a:defRPr>
            </a:pPr>
          </a:p>
        </c:txPr>
        <c:crossAx val="1427940348"/>
      </c:catAx>
      <c:valAx>
        <c:axId val="14279403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Regional Sales Total</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85324215"/>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Roboto"/>
              </a:defRPr>
            </a:pPr>
            <a:r>
              <a:rPr b="1">
                <a:solidFill>
                  <a:schemeClr val="dk1"/>
                </a:solidFill>
                <a:latin typeface="Roboto"/>
              </a:rPr>
              <a:t>Avg Units vs. Products </a:t>
            </a:r>
          </a:p>
        </c:rich>
      </c:tx>
      <c:overlay val="0"/>
    </c:title>
    <c:plotArea>
      <c:layout/>
      <c:barChart>
        <c:barDir val="bar"/>
        <c:ser>
          <c:idx val="0"/>
          <c:order val="0"/>
          <c:tx>
            <c:strRef>
              <c:f>'Copy of Final Test 1.1'!$E$9</c:f>
            </c:strRef>
          </c:tx>
          <c:spPr>
            <a:solidFill>
              <a:srgbClr val="B7B7B7"/>
            </a:solidFill>
            <a:ln cmpd="sng">
              <a:solidFill>
                <a:srgbClr val="000000"/>
              </a:solidFill>
            </a:ln>
          </c:spPr>
          <c:dPt>
            <c:idx val="0"/>
          </c:dPt>
          <c:dPt>
            <c:idx val="1"/>
          </c:dPt>
          <c:cat>
            <c:strRef>
              <c:f>'Copy of Final Test 1.1'!$D$10:$D$12</c:f>
            </c:strRef>
          </c:cat>
          <c:val>
            <c:numRef>
              <c:f>'Copy of Final Test 1.1'!$E$10:$E$12</c:f>
              <c:numCache/>
            </c:numRef>
          </c:val>
        </c:ser>
        <c:axId val="1252245101"/>
        <c:axId val="127558090"/>
      </c:barChart>
      <c:catAx>
        <c:axId val="125224510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Products </a:t>
                </a:r>
              </a:p>
            </c:rich>
          </c:tx>
          <c:overlay val="0"/>
        </c:title>
        <c:numFmt formatCode="General" sourceLinked="1"/>
        <c:majorTickMark val="none"/>
        <c:minorTickMark val="none"/>
        <c:spPr/>
        <c:txPr>
          <a:bodyPr/>
          <a:lstStyle/>
          <a:p>
            <a:pPr lvl="0">
              <a:defRPr b="0">
                <a:solidFill>
                  <a:srgbClr val="000000"/>
                </a:solidFill>
                <a:latin typeface="+mn-lt"/>
              </a:defRPr>
            </a:pPr>
          </a:p>
        </c:txPr>
        <c:crossAx val="127558090"/>
      </c:catAx>
      <c:valAx>
        <c:axId val="12755809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Avg Units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52245101"/>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457200</xdr:colOff>
      <xdr:row>22</xdr:row>
      <xdr:rowOff>57150</xdr:rowOff>
    </xdr:from>
    <xdr:ext cx="2895600" cy="18002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9</xdr:row>
      <xdr:rowOff>180975</xdr:rowOff>
    </xdr:from>
    <xdr:ext cx="4581525" cy="282892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38100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17</xdr:row>
      <xdr:rowOff>104775</xdr:rowOff>
    </xdr:from>
    <xdr:ext cx="3638550" cy="213360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333375</xdr:colOff>
      <xdr:row>17</xdr:row>
      <xdr:rowOff>104775</xdr:rowOff>
    </xdr:from>
    <xdr:ext cx="3705225" cy="2133600"/>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466725</xdr:colOff>
      <xdr:row>7</xdr:row>
      <xdr:rowOff>47625</xdr:rowOff>
    </xdr:from>
    <xdr:ext cx="2333625"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2:G15" sheet="dAMe"/>
  </cacheSource>
  <cacheFields>
    <cacheField name="Name" numFmtId="0">
      <sharedItems>
        <s v="John"/>
        <s v="Smith"/>
        <s v="Adam"/>
        <s v="Julie"/>
        <s v="Ruth"/>
        <s v="Williams"/>
        <s v="Amanda"/>
        <s v="Jess"/>
        <s v="Sidney"/>
        <s v="Laura"/>
        <s v="Michael"/>
        <s v="Timothy"/>
        <s v="Victoria"/>
      </sharedItems>
    </cacheField>
    <cacheField name="Score" numFmtId="0">
      <sharedItems containsSemiMixedTypes="0" containsString="0" containsNumber="1" containsInteger="1">
        <n v="84.0"/>
        <n v="52.0"/>
        <n v="18.0"/>
        <n v="34.0"/>
        <n v="76.0"/>
        <n v="98.0"/>
        <n v="8.0"/>
        <n v="51.0"/>
        <n v="28.0"/>
        <n v="66.0"/>
        <n v="15.0"/>
        <n v="37.0"/>
        <n v="90.0"/>
      </sharedItems>
    </cacheField>
    <cacheField name="Grade" numFmtId="0">
      <sharedItems>
        <s v="Distinction"/>
        <s v="Pass"/>
        <s v="Fail"/>
      </sharedItems>
    </cacheField>
    <cacheField name=" " numFmtId="0">
      <sharedItems containsString="0" containsBlank="1">
        <m/>
      </sharedItems>
    </cacheField>
    <cacheField name="Results" numFmtId="0">
      <sharedItems containsBlank="1">
        <s v="Distinction"/>
        <s v="Pass"/>
        <s v="Fail"/>
        <m/>
      </sharedItems>
    </cacheField>
    <cacheField name="Count">
      <sharedItems containsBlank="1" containsMixedTypes="1" containsNumber="1" containsInteger="1">
        <n v="4.0"/>
        <n v="3.0"/>
        <n v="6.0"/>
        <m/>
        <n v="98.0"/>
        <s v="Williams"/>
        <n v="66.0"/>
        <n v="10.0"/>
        <s v="Laura"/>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3" cacheId="0" dataCaption="" compact="0" compactData="0">
  <location ref="A1:B5" firstHeaderRow="0" firstDataRow="1" firstDataCol="0"/>
  <pivotFields>
    <pivotField name="Name" dataField="1" compact="0" outline="0" multipleItemSelectionAllowed="1" showAll="0">
      <items>
        <item x="0"/>
        <item x="1"/>
        <item x="2"/>
        <item x="3"/>
        <item x="4"/>
        <item x="5"/>
        <item x="6"/>
        <item x="7"/>
        <item x="8"/>
        <item x="9"/>
        <item x="10"/>
        <item x="11"/>
        <item x="12"/>
        <item t="default"/>
      </items>
    </pivotField>
    <pivotField name="Score" compact="0" outline="0" multipleItemSelectionAllowed="1" showAll="0">
      <items>
        <item x="0"/>
        <item x="1"/>
        <item x="2"/>
        <item x="3"/>
        <item x="4"/>
        <item x="5"/>
        <item x="6"/>
        <item x="7"/>
        <item x="8"/>
        <item x="9"/>
        <item x="10"/>
        <item x="11"/>
        <item x="12"/>
        <item t="default"/>
      </items>
    </pivotField>
    <pivotField name="Grade" axis="axisRow" compact="0" outline="0" multipleItemSelectionAllowed="1" showAll="0" sortType="ascending">
      <items>
        <item x="0"/>
        <item x="2"/>
        <item x="1"/>
        <item t="default"/>
      </items>
    </pivotField>
    <pivotField name=" " compact="0" outline="0" multipleItemSelectionAllowed="1" showAll="0">
      <items>
        <item x="0"/>
        <item t="default"/>
      </items>
    </pivotField>
    <pivotField name="Results" compact="0" outline="0" multipleItemSelectionAllowed="1" showAll="0">
      <items>
        <item x="0"/>
        <item x="1"/>
        <item x="2"/>
        <item x="3"/>
        <item t="default"/>
      </items>
    </pivotField>
    <pivotField name="Count" compact="0" outline="0" multipleItemSelectionAllowed="1" showAll="0">
      <items>
        <item x="0"/>
        <item x="1"/>
        <item x="2"/>
        <item x="3"/>
        <item x="4"/>
        <item x="5"/>
        <item x="6"/>
        <item x="7"/>
        <item x="8"/>
        <item t="default"/>
      </items>
    </pivotField>
  </pivotFields>
  <rowFields>
    <field x="2"/>
  </rowFields>
  <dataFields>
    <dataField name="COUNTA of Name"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Region">
  <x14:extLst>
    <ext uri="{2F2917AC-EB37-4324-AD4E-5DD8C200BD13}">
      <x15:tableSlicerCache tableId="1" column="3"/>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3" caption="Region" rowHeight="247650"/>
</x14:slicers>
</file>

<file path=xl/tables/table1.xml><?xml version="1.0" encoding="utf-8"?>
<table xmlns="http://schemas.openxmlformats.org/spreadsheetml/2006/main" ref="A1:I7" displayName="Table_1" name="Table_1" id="1">
  <autoFilter ref="$A$1:$I$7"/>
  <tableColumns count="9">
    <tableColumn name="Date" id="1"/>
    <tableColumn name="Salesperson" id="2"/>
    <tableColumn name="Region" id="3"/>
    <tableColumn name="Product" id="4"/>
    <tableColumn name="Units Sold" id="5"/>
    <tableColumn name="Unit Price" id="6"/>
    <tableColumn name="Target" id="7"/>
    <tableColumn name="Sales Value" id="8"/>
    <tableColumn name="Met Target?" id="9"/>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0</v>
      </c>
      <c r="C2" s="2" t="s">
        <v>1</v>
      </c>
      <c r="D2" s="2" t="s">
        <v>2</v>
      </c>
      <c r="E2" s="1" t="s">
        <v>3</v>
      </c>
      <c r="F2" s="1" t="s">
        <v>4</v>
      </c>
      <c r="G2" s="2" t="s">
        <v>5</v>
      </c>
    </row>
    <row r="3">
      <c r="B3" s="3" t="s">
        <v>6</v>
      </c>
      <c r="C3" s="4">
        <v>84.0</v>
      </c>
      <c r="D3" s="5" t="str">
        <f t="shared" ref="D3:D15" si="1">IF(C3&gt;=70, "Distinction", IF(C3&gt;=50, "Pass", "Fail"))</f>
        <v>Distinction</v>
      </c>
      <c r="E3" s="1"/>
      <c r="F3" s="3" t="s">
        <v>7</v>
      </c>
      <c r="G3" s="6">
        <f>COUNTIF(D3:D15, "Distinction")</f>
        <v>4</v>
      </c>
      <c r="H3" s="6" t="str">
        <f t="array" ref="H3">INDEX(B3:B15, MATCH(MAX(C3:C15), C3:C15, 0))</f>
        <v>Williams</v>
      </c>
    </row>
    <row r="4">
      <c r="B4" s="3" t="s">
        <v>8</v>
      </c>
      <c r="C4" s="4">
        <v>52.0</v>
      </c>
      <c r="D4" s="5" t="str">
        <f t="shared" si="1"/>
        <v>Pass</v>
      </c>
      <c r="F4" s="3" t="s">
        <v>9</v>
      </c>
      <c r="G4" s="6">
        <f>COUNTIF(D3:D15, "Pass")</f>
        <v>3</v>
      </c>
      <c r="H4" s="6" t="str">
        <f t="array" ref="H4">INDEX(B3:B15, MATCH(LARGE(C3:C15,2), C3:C15, 0))</f>
        <v>Victoria</v>
      </c>
    </row>
    <row r="5">
      <c r="B5" s="3" t="s">
        <v>10</v>
      </c>
      <c r="C5" s="4">
        <v>18.0</v>
      </c>
      <c r="D5" s="5" t="str">
        <f t="shared" si="1"/>
        <v>Fail</v>
      </c>
      <c r="F5" s="3" t="s">
        <v>11</v>
      </c>
      <c r="G5" s="6">
        <f>COUNTIF(D3:D15, "Fail")</f>
        <v>6</v>
      </c>
      <c r="H5" s="6" t="str">
        <f t="array" ref="H5">INDEX(B4:B16, MATCH(LARGE(C4:C16,3), C4:C16, 0))</f>
        <v>Ruth</v>
      </c>
    </row>
    <row r="6">
      <c r="B6" s="3" t="s">
        <v>12</v>
      </c>
      <c r="C6" s="4">
        <v>34.0</v>
      </c>
      <c r="D6" s="5" t="str">
        <f t="shared" si="1"/>
        <v>Fail</v>
      </c>
      <c r="G6" s="6"/>
      <c r="H6" s="6" t="str">
        <f t="array" ref="H6">INDEX(B3:B15, MATCH(MIN(C3:C15), C3:C15, 0))</f>
        <v>Amanda</v>
      </c>
    </row>
    <row r="7">
      <c r="B7" s="3" t="s">
        <v>13</v>
      </c>
      <c r="C7" s="4">
        <v>76.0</v>
      </c>
      <c r="D7" s="5" t="str">
        <f t="shared" si="1"/>
        <v>Distinction</v>
      </c>
      <c r="G7" s="6">
        <f>MAX(C3:C15)</f>
        <v>98</v>
      </c>
    </row>
    <row r="8">
      <c r="B8" s="3" t="s">
        <v>14</v>
      </c>
      <c r="C8" s="4">
        <v>98.0</v>
      </c>
      <c r="D8" s="5" t="str">
        <f t="shared" si="1"/>
        <v>Distinction</v>
      </c>
      <c r="G8" s="6">
        <f>MATCH(G7, C3:C15, 0)</f>
        <v>6</v>
      </c>
    </row>
    <row r="9">
      <c r="B9" s="3" t="s">
        <v>15</v>
      </c>
      <c r="C9" s="4">
        <v>8.0</v>
      </c>
      <c r="D9" s="5" t="str">
        <f t="shared" si="1"/>
        <v>Fail</v>
      </c>
      <c r="G9" s="6" t="str">
        <f t="array" ref="G9">INDEX(B3:B15, G8)</f>
        <v>Williams</v>
      </c>
    </row>
    <row r="10">
      <c r="B10" s="3" t="s">
        <v>16</v>
      </c>
      <c r="C10" s="4">
        <v>51.0</v>
      </c>
      <c r="D10" s="5" t="str">
        <f t="shared" si="1"/>
        <v>Pass</v>
      </c>
      <c r="G10" s="6" t="str">
        <f t="array" ref="G10">INDEX(B3:B15, MATCH(MAX(C3:C15), C3:C15, 0))</f>
        <v>Williams</v>
      </c>
    </row>
    <row r="11">
      <c r="B11" s="3" t="s">
        <v>17</v>
      </c>
      <c r="C11" s="4">
        <v>28.0</v>
      </c>
      <c r="D11" s="5" t="str">
        <f t="shared" si="1"/>
        <v>Fail</v>
      </c>
    </row>
    <row r="12">
      <c r="B12" s="3" t="s">
        <v>18</v>
      </c>
      <c r="C12" s="4">
        <v>66.0</v>
      </c>
      <c r="D12" s="5" t="str">
        <f t="shared" si="1"/>
        <v>Pass</v>
      </c>
    </row>
    <row r="13">
      <c r="B13" s="3" t="s">
        <v>19</v>
      </c>
      <c r="C13" s="4">
        <v>15.0</v>
      </c>
      <c r="D13" s="5" t="str">
        <f t="shared" si="1"/>
        <v>Fail</v>
      </c>
      <c r="G13" s="4">
        <v>66.0</v>
      </c>
    </row>
    <row r="14">
      <c r="B14" s="3" t="s">
        <v>20</v>
      </c>
      <c r="C14" s="4">
        <v>37.0</v>
      </c>
      <c r="D14" s="5" t="str">
        <f t="shared" si="1"/>
        <v>Fail</v>
      </c>
      <c r="G14" s="6">
        <f>MATCH(G13, C3:C15, 0)</f>
        <v>10</v>
      </c>
      <c r="I14" s="6">
        <f>COUNTIF(D3:D15, "Distinction")</f>
        <v>4</v>
      </c>
      <c r="J14" s="6">
        <f>COUNTIFS(C3:C15, "&gt;=70", D3:D15, "Distinction")</f>
        <v>4</v>
      </c>
    </row>
    <row r="15">
      <c r="B15" s="3" t="s">
        <v>21</v>
      </c>
      <c r="C15" s="4">
        <v>90.0</v>
      </c>
      <c r="D15" s="5" t="str">
        <f t="shared" si="1"/>
        <v>Distinction</v>
      </c>
      <c r="G15" s="6" t="str">
        <f t="array" ref="G15">INDEX(B3:B15, G14)</f>
        <v>Laura</v>
      </c>
      <c r="I15" s="6">
        <f>COUNTIF(D3:D15, "Pass")</f>
        <v>3</v>
      </c>
      <c r="J15" s="6">
        <f>COUNTIFS(C3:C15, "&lt;=50", D3:D15, "Fail")</f>
        <v>6</v>
      </c>
    </row>
    <row r="16">
      <c r="I16" s="6">
        <f>COUNTIF(D3:D15, "Fail")</f>
        <v>6</v>
      </c>
      <c r="J16" s="6">
        <f>COUNTIFS(C3:C15, "&gt;=90", D3:D15, "Distinction")</f>
        <v>2</v>
      </c>
    </row>
    <row r="17">
      <c r="I17" s="6"/>
      <c r="J17" s="6">
        <f>COUNTIFS(C3:C15, "&lt;50", D3:D15, "Fail")</f>
        <v>6</v>
      </c>
    </row>
    <row r="18">
      <c r="I18" s="6"/>
      <c r="J18" s="6">
        <f>COUNTIFS(D3:D15, "Pass", C3:C15, "&gt;60")</f>
        <v>1</v>
      </c>
    </row>
    <row r="19">
      <c r="I19" s="6"/>
      <c r="J19" s="6">
        <f>COUNTIFS(D3:D15, "Distinction", C3:C15, "&lt;90")</f>
        <v>2</v>
      </c>
    </row>
    <row r="21">
      <c r="G21" s="5">
        <f>SUMIF(D3:D15, "Distinction", C3:C15)</f>
        <v>348</v>
      </c>
    </row>
    <row r="22">
      <c r="G22" s="5">
        <f>SUMIF(D3:D15, "Pass", C3:C15)</f>
        <v>169</v>
      </c>
    </row>
  </sheetData>
  <conditionalFormatting sqref="D3:D15">
    <cfRule type="cellIs" dxfId="0" priority="1" operator="equal">
      <formula>"Distinction"</formula>
    </cfRule>
  </conditionalFormatting>
  <conditionalFormatting sqref="D3:D15">
    <cfRule type="cellIs" dxfId="1" priority="2" operator="equal">
      <formula>"Pass"</formula>
    </cfRule>
  </conditionalFormatting>
  <conditionalFormatting sqref="D3:D15">
    <cfRule type="cellIs" dxfId="2" priority="3" operator="equal">
      <formula>"Fail"</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E1" s="2" t="s">
        <v>24</v>
      </c>
      <c r="F1" s="2" t="s">
        <v>5</v>
      </c>
      <c r="H1" s="2" t="s">
        <v>24</v>
      </c>
      <c r="I1" s="2" t="s">
        <v>5</v>
      </c>
    </row>
    <row r="2">
      <c r="A2" s="3" t="s">
        <v>25</v>
      </c>
      <c r="B2" s="4">
        <v>88.0</v>
      </c>
      <c r="C2" s="6" t="str">
        <f t="shared" ref="C2:C14" si="1">IF(B2&gt;=75, "Distinction", IF(B2&gt;50, "Pass", "Fail"))</f>
        <v>Distinction</v>
      </c>
      <c r="E2" s="3" t="s">
        <v>7</v>
      </c>
      <c r="F2" s="5">
        <f>COUNTIF(C2:C14, "Distinction")</f>
        <v>4</v>
      </c>
      <c r="H2" s="3" t="s">
        <v>7</v>
      </c>
      <c r="I2" s="5">
        <f t="shared" ref="I2:I4" si="2">COUNTIF($C$2:$C$14, E2)</f>
        <v>4</v>
      </c>
    </row>
    <row r="3">
      <c r="A3" s="3" t="s">
        <v>26</v>
      </c>
      <c r="B3" s="4">
        <v>47.0</v>
      </c>
      <c r="C3" s="6" t="str">
        <f t="shared" si="1"/>
        <v>Fail</v>
      </c>
      <c r="E3" s="3" t="s">
        <v>9</v>
      </c>
      <c r="F3" s="5">
        <f>COUNTIF(C2:C14, "Pass")</f>
        <v>4</v>
      </c>
      <c r="H3" s="3" t="s">
        <v>9</v>
      </c>
      <c r="I3" s="5">
        <f t="shared" si="2"/>
        <v>4</v>
      </c>
    </row>
    <row r="4">
      <c r="A4" s="3" t="s">
        <v>27</v>
      </c>
      <c r="B4" s="4">
        <v>62.0</v>
      </c>
      <c r="C4" s="6" t="str">
        <f t="shared" si="1"/>
        <v>Pass</v>
      </c>
      <c r="E4" s="3" t="s">
        <v>11</v>
      </c>
      <c r="F4" s="5">
        <f>COUNTIF(C2:C14, "Fail")</f>
        <v>5</v>
      </c>
      <c r="H4" s="3" t="s">
        <v>11</v>
      </c>
      <c r="I4" s="5">
        <f t="shared" si="2"/>
        <v>5</v>
      </c>
    </row>
    <row r="5">
      <c r="A5" s="3" t="s">
        <v>28</v>
      </c>
      <c r="B5" s="4">
        <v>77.0</v>
      </c>
      <c r="C5" s="6" t="str">
        <f t="shared" si="1"/>
        <v>Distinction</v>
      </c>
    </row>
    <row r="6">
      <c r="A6" s="3" t="s">
        <v>29</v>
      </c>
      <c r="B6" s="4">
        <v>55.0</v>
      </c>
      <c r="C6" s="6" t="str">
        <f t="shared" si="1"/>
        <v>Pass</v>
      </c>
    </row>
    <row r="7">
      <c r="A7" s="3" t="s">
        <v>30</v>
      </c>
      <c r="B7" s="4">
        <v>19.0</v>
      </c>
      <c r="C7" s="6" t="str">
        <f t="shared" si="1"/>
        <v>Fail</v>
      </c>
    </row>
    <row r="8">
      <c r="A8" s="3" t="s">
        <v>31</v>
      </c>
      <c r="B8" s="4">
        <v>93.0</v>
      </c>
      <c r="C8" s="6" t="str">
        <f t="shared" si="1"/>
        <v>Distinction</v>
      </c>
    </row>
    <row r="9">
      <c r="A9" s="3" t="s">
        <v>32</v>
      </c>
      <c r="B9" s="4">
        <v>29.0</v>
      </c>
      <c r="C9" s="6" t="str">
        <f t="shared" si="1"/>
        <v>Fail</v>
      </c>
    </row>
    <row r="10">
      <c r="A10" s="3" t="s">
        <v>33</v>
      </c>
      <c r="B10" s="4">
        <v>68.0</v>
      </c>
      <c r="C10" s="6" t="str">
        <f t="shared" si="1"/>
        <v>Pass</v>
      </c>
    </row>
    <row r="11">
      <c r="A11" s="3" t="s">
        <v>34</v>
      </c>
      <c r="B11" s="4">
        <v>81.0</v>
      </c>
      <c r="C11" s="6" t="str">
        <f t="shared" si="1"/>
        <v>Distinction</v>
      </c>
    </row>
    <row r="12">
      <c r="A12" s="3" t="s">
        <v>35</v>
      </c>
      <c r="B12" s="4">
        <v>34.0</v>
      </c>
      <c r="C12" s="6" t="str">
        <f t="shared" si="1"/>
        <v>Fail</v>
      </c>
    </row>
    <row r="13">
      <c r="A13" s="3" t="s">
        <v>36</v>
      </c>
      <c r="B13" s="4">
        <v>41.0</v>
      </c>
      <c r="C13" s="6" t="str">
        <f t="shared" si="1"/>
        <v>Fail</v>
      </c>
    </row>
    <row r="14">
      <c r="A14" s="3" t="s">
        <v>37</v>
      </c>
      <c r="B14" s="4">
        <v>60.0</v>
      </c>
      <c r="C14" s="6" t="str">
        <f t="shared" si="1"/>
        <v>Pass</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38</v>
      </c>
      <c r="C1" s="2" t="s">
        <v>39</v>
      </c>
      <c r="E1" s="1" t="s">
        <v>38</v>
      </c>
      <c r="F1" s="2" t="s">
        <v>40</v>
      </c>
      <c r="G1" s="2" t="s">
        <v>41</v>
      </c>
    </row>
    <row r="2">
      <c r="A2" s="3" t="s">
        <v>42</v>
      </c>
      <c r="B2" s="3" t="s">
        <v>43</v>
      </c>
      <c r="C2" s="4">
        <v>2500.0</v>
      </c>
      <c r="E2" s="3" t="s">
        <v>44</v>
      </c>
      <c r="F2" s="5">
        <f t="shared" ref="F2:F4" si="1">COUNTIF($B$2:$B$9, E2)</f>
        <v>3</v>
      </c>
      <c r="G2" s="5">
        <f t="shared" ref="G2:G4" si="2">SUMIF($B$2:$B$9, E2, $C$2:$C$9)</f>
        <v>8800</v>
      </c>
    </row>
    <row r="3">
      <c r="A3" s="3" t="s">
        <v>45</v>
      </c>
      <c r="B3" s="3" t="s">
        <v>44</v>
      </c>
      <c r="C3" s="4">
        <v>3100.0</v>
      </c>
      <c r="E3" s="3" t="s">
        <v>46</v>
      </c>
      <c r="F3" s="5">
        <f t="shared" si="1"/>
        <v>2</v>
      </c>
      <c r="G3" s="5">
        <f t="shared" si="2"/>
        <v>5700</v>
      </c>
    </row>
    <row r="4">
      <c r="A4" s="3" t="s">
        <v>47</v>
      </c>
      <c r="B4" s="3" t="s">
        <v>46</v>
      </c>
      <c r="C4" s="4">
        <v>2800.0</v>
      </c>
      <c r="E4" s="3" t="s">
        <v>43</v>
      </c>
      <c r="F4" s="5">
        <f t="shared" si="1"/>
        <v>3</v>
      </c>
      <c r="G4" s="5">
        <f t="shared" si="2"/>
        <v>7500</v>
      </c>
    </row>
    <row r="5">
      <c r="A5" s="3" t="s">
        <v>48</v>
      </c>
      <c r="B5" s="3" t="s">
        <v>44</v>
      </c>
      <c r="C5" s="4">
        <v>3000.0</v>
      </c>
    </row>
    <row r="6">
      <c r="A6" s="3" t="s">
        <v>49</v>
      </c>
      <c r="B6" s="3" t="s">
        <v>43</v>
      </c>
      <c r="C6" s="4">
        <v>2400.0</v>
      </c>
    </row>
    <row r="7">
      <c r="A7" s="3" t="s">
        <v>50</v>
      </c>
      <c r="B7" s="3" t="s">
        <v>46</v>
      </c>
      <c r="C7" s="4">
        <v>2900.0</v>
      </c>
    </row>
    <row r="8">
      <c r="A8" s="3" t="s">
        <v>51</v>
      </c>
      <c r="B8" s="3" t="s">
        <v>44</v>
      </c>
      <c r="C8" s="4">
        <v>2700.0</v>
      </c>
    </row>
    <row r="9">
      <c r="A9" s="3" t="s">
        <v>52</v>
      </c>
      <c r="B9" s="3" t="s">
        <v>43</v>
      </c>
      <c r="C9" s="4">
        <v>2600.0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s>
  <sheetData>
    <row r="1">
      <c r="A1" s="1" t="s">
        <v>0</v>
      </c>
      <c r="B1" s="1" t="s">
        <v>38</v>
      </c>
      <c r="C1" s="2" t="s">
        <v>53</v>
      </c>
      <c r="D1" s="2" t="s">
        <v>54</v>
      </c>
      <c r="E1" s="2" t="s">
        <v>55</v>
      </c>
      <c r="F1" s="2" t="s">
        <v>56</v>
      </c>
      <c r="G1" s="2" t="s">
        <v>57</v>
      </c>
      <c r="I1" s="1" t="s">
        <v>0</v>
      </c>
      <c r="J1" s="2" t="s">
        <v>57</v>
      </c>
    </row>
    <row r="2">
      <c r="A2" s="3" t="s">
        <v>42</v>
      </c>
      <c r="B2" s="3" t="s">
        <v>58</v>
      </c>
      <c r="C2" s="4">
        <v>7200.0</v>
      </c>
      <c r="D2" s="4">
        <v>7000.0</v>
      </c>
      <c r="E2" s="6" t="str">
        <f t="shared" ref="E2:E9" si="1">IF(C2&gt;=D2, "Yes", "No")</f>
        <v>Yes</v>
      </c>
      <c r="F2" s="6">
        <f t="shared" ref="F2:F9" si="2">IF(E2="Yes", 10%, 0%)</f>
        <v>0.1</v>
      </c>
      <c r="G2" s="6">
        <f t="shared" ref="G2:G9" si="3">IF(E2="Yes", C2*1.1, C2)</f>
        <v>7920</v>
      </c>
    </row>
    <row r="3">
      <c r="A3" s="3" t="s">
        <v>31</v>
      </c>
      <c r="B3" s="3" t="s">
        <v>43</v>
      </c>
      <c r="C3" s="4">
        <v>4600.0</v>
      </c>
      <c r="D3" s="4">
        <v>5000.0</v>
      </c>
      <c r="E3" s="6" t="str">
        <f t="shared" si="1"/>
        <v>No</v>
      </c>
      <c r="F3" s="6">
        <f t="shared" si="2"/>
        <v>0</v>
      </c>
      <c r="G3" s="6">
        <f t="shared" si="3"/>
        <v>4600</v>
      </c>
    </row>
    <row r="4">
      <c r="A4" s="3" t="s">
        <v>26</v>
      </c>
      <c r="B4" s="3" t="s">
        <v>58</v>
      </c>
      <c r="C4" s="4">
        <v>8000.0</v>
      </c>
      <c r="D4" s="4">
        <v>7500.0</v>
      </c>
      <c r="E4" s="6" t="str">
        <f t="shared" si="1"/>
        <v>Yes</v>
      </c>
      <c r="F4" s="6">
        <f t="shared" si="2"/>
        <v>0.1</v>
      </c>
      <c r="G4" s="6">
        <f t="shared" si="3"/>
        <v>8800</v>
      </c>
    </row>
    <row r="5">
      <c r="A5" s="3" t="s">
        <v>36</v>
      </c>
      <c r="B5" s="3" t="s">
        <v>46</v>
      </c>
      <c r="C5" s="4">
        <v>3900.0</v>
      </c>
      <c r="D5" s="4">
        <v>4000.0</v>
      </c>
      <c r="E5" s="6" t="str">
        <f t="shared" si="1"/>
        <v>No</v>
      </c>
      <c r="F5" s="6">
        <f t="shared" si="2"/>
        <v>0</v>
      </c>
      <c r="G5" s="6">
        <f t="shared" si="3"/>
        <v>3900</v>
      </c>
    </row>
    <row r="6">
      <c r="A6" s="3" t="s">
        <v>35</v>
      </c>
      <c r="B6" s="3" t="s">
        <v>44</v>
      </c>
      <c r="C6" s="4">
        <v>5500.0</v>
      </c>
      <c r="D6" s="4">
        <v>5000.0</v>
      </c>
      <c r="E6" s="6" t="str">
        <f t="shared" si="1"/>
        <v>Yes</v>
      </c>
      <c r="F6" s="6">
        <f t="shared" si="2"/>
        <v>0.1</v>
      </c>
      <c r="G6" s="6">
        <f t="shared" si="3"/>
        <v>6050</v>
      </c>
    </row>
    <row r="7">
      <c r="A7" s="3" t="s">
        <v>27</v>
      </c>
      <c r="B7" s="3" t="s">
        <v>46</v>
      </c>
      <c r="C7" s="4">
        <v>6000.0</v>
      </c>
      <c r="D7" s="4">
        <v>5000.0</v>
      </c>
      <c r="E7" s="6" t="str">
        <f t="shared" si="1"/>
        <v>Yes</v>
      </c>
      <c r="F7" s="6">
        <f t="shared" si="2"/>
        <v>0.1</v>
      </c>
      <c r="G7" s="6">
        <f t="shared" si="3"/>
        <v>6600</v>
      </c>
    </row>
    <row r="8">
      <c r="A8" s="3" t="s">
        <v>28</v>
      </c>
      <c r="B8" s="3" t="s">
        <v>43</v>
      </c>
      <c r="C8" s="4">
        <v>5100.0</v>
      </c>
      <c r="D8" s="4">
        <v>5000.0</v>
      </c>
      <c r="E8" s="6" t="str">
        <f t="shared" si="1"/>
        <v>Yes</v>
      </c>
      <c r="F8" s="6">
        <f t="shared" si="2"/>
        <v>0.1</v>
      </c>
      <c r="G8" s="6">
        <f t="shared" si="3"/>
        <v>5610</v>
      </c>
    </row>
    <row r="9">
      <c r="A9" s="3" t="s">
        <v>45</v>
      </c>
      <c r="B9" s="3" t="s">
        <v>58</v>
      </c>
      <c r="C9" s="4">
        <v>6200.0</v>
      </c>
      <c r="D9" s="4">
        <v>7000.0</v>
      </c>
      <c r="E9" s="6" t="str">
        <f t="shared" si="1"/>
        <v>No</v>
      </c>
      <c r="F9" s="6">
        <f t="shared" si="2"/>
        <v>0</v>
      </c>
      <c r="G9" s="6">
        <f t="shared" si="3"/>
        <v>6200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8.88"/>
  </cols>
  <sheetData>
    <row r="1">
      <c r="A1" s="5" t="e">
        <v>#REF!</v>
      </c>
    </row>
    <row r="2">
      <c r="B2" s="6"/>
    </row>
    <row r="3">
      <c r="B3" s="6"/>
    </row>
    <row r="4">
      <c r="B4" s="6"/>
    </row>
    <row r="5">
      <c r="B5" s="6"/>
    </row>
    <row r="6">
      <c r="B6"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6.25"/>
    <col customWidth="1" min="9" max="9" width="23.25"/>
    <col customWidth="1" min="10" max="10" width="14.5"/>
  </cols>
  <sheetData>
    <row r="1">
      <c r="A1" s="7" t="s">
        <v>59</v>
      </c>
      <c r="B1" s="7" t="s">
        <v>38</v>
      </c>
      <c r="C1" s="2" t="s">
        <v>60</v>
      </c>
      <c r="D1" s="2" t="s">
        <v>61</v>
      </c>
      <c r="E1" s="2" t="s">
        <v>39</v>
      </c>
      <c r="F1" s="2" t="s">
        <v>62</v>
      </c>
      <c r="G1" s="2" t="s">
        <v>63</v>
      </c>
      <c r="H1" s="2" t="s">
        <v>64</v>
      </c>
      <c r="I1" s="2" t="s">
        <v>65</v>
      </c>
      <c r="J1" s="2" t="s">
        <v>66</v>
      </c>
    </row>
    <row r="2">
      <c r="A2" s="3" t="s">
        <v>27</v>
      </c>
      <c r="B2" s="3" t="s">
        <v>58</v>
      </c>
      <c r="C2" s="4" t="s">
        <v>67</v>
      </c>
      <c r="D2" s="8">
        <v>44727.0</v>
      </c>
      <c r="E2" s="4">
        <v>32000.0</v>
      </c>
      <c r="F2" s="4">
        <v>120000.0</v>
      </c>
      <c r="G2" s="4">
        <v>130000.0</v>
      </c>
      <c r="H2" s="9">
        <f t="shared" ref="H2:H8" si="1">IFERROR(G2/F2, "Check Target")</f>
        <v>1.083333333</v>
      </c>
      <c r="I2" s="6" t="str">
        <f t="shared" ref="I2:I8" si="2">IF(G2&gt;=F2, "Yes", "No")</f>
        <v>Yes</v>
      </c>
      <c r="J2" s="6" t="str">
        <f t="shared" ref="J2:J8" si="3">IF(G2&gt;=F2*1.1, "Yes", "No")</f>
        <v>No</v>
      </c>
    </row>
    <row r="3">
      <c r="A3" s="3" t="s">
        <v>30</v>
      </c>
      <c r="B3" s="3" t="s">
        <v>43</v>
      </c>
      <c r="C3" s="4" t="s">
        <v>67</v>
      </c>
      <c r="D3" s="8">
        <v>44990.0</v>
      </c>
      <c r="E3" s="4">
        <v>28000.0</v>
      </c>
      <c r="F3" s="4">
        <v>100000.0</v>
      </c>
      <c r="G3" s="4">
        <v>95000.0</v>
      </c>
      <c r="H3" s="9">
        <f t="shared" si="1"/>
        <v>0.95</v>
      </c>
      <c r="I3" s="6" t="str">
        <f t="shared" si="2"/>
        <v>No</v>
      </c>
      <c r="J3" s="6" t="str">
        <f t="shared" si="3"/>
        <v>No</v>
      </c>
    </row>
    <row r="4">
      <c r="A4" s="3" t="s">
        <v>33</v>
      </c>
      <c r="B4" s="3" t="s">
        <v>58</v>
      </c>
      <c r="C4" s="4" t="s">
        <v>68</v>
      </c>
      <c r="D4" s="8">
        <v>44540.0</v>
      </c>
      <c r="E4" s="4">
        <v>33000.0</v>
      </c>
      <c r="F4" s="4">
        <v>115000.0</v>
      </c>
      <c r="G4" s="4">
        <v>118000.0</v>
      </c>
      <c r="H4" s="9">
        <f t="shared" si="1"/>
        <v>1.026086957</v>
      </c>
      <c r="I4" s="6" t="str">
        <f t="shared" si="2"/>
        <v>Yes</v>
      </c>
      <c r="J4" s="6" t="str">
        <f t="shared" si="3"/>
        <v>No</v>
      </c>
    </row>
    <row r="5">
      <c r="A5" s="3" t="s">
        <v>28</v>
      </c>
      <c r="B5" s="3" t="s">
        <v>44</v>
      </c>
      <c r="C5" s="4" t="s">
        <v>67</v>
      </c>
      <c r="D5" s="8">
        <v>44885.0</v>
      </c>
      <c r="E5" s="4">
        <v>35000.0</v>
      </c>
      <c r="F5" s="4">
        <v>90000.0</v>
      </c>
      <c r="G5" s="4">
        <v>87000.0</v>
      </c>
      <c r="H5" s="9">
        <f t="shared" si="1"/>
        <v>0.9666666667</v>
      </c>
      <c r="I5" s="6" t="str">
        <f t="shared" si="2"/>
        <v>No</v>
      </c>
      <c r="J5" s="6" t="str">
        <f t="shared" si="3"/>
        <v>No</v>
      </c>
    </row>
    <row r="6">
      <c r="A6" s="3" t="s">
        <v>29</v>
      </c>
      <c r="B6" s="3" t="s">
        <v>69</v>
      </c>
      <c r="C6" s="4" t="s">
        <v>68</v>
      </c>
      <c r="D6" s="8">
        <v>44928.0</v>
      </c>
      <c r="E6" s="4">
        <v>27000.0</v>
      </c>
      <c r="F6" s="4">
        <v>85000.0</v>
      </c>
      <c r="G6" s="4">
        <v>89000.0</v>
      </c>
      <c r="H6" s="9">
        <f t="shared" si="1"/>
        <v>1.047058824</v>
      </c>
      <c r="I6" s="6" t="str">
        <f t="shared" si="2"/>
        <v>Yes</v>
      </c>
      <c r="J6" s="6" t="str">
        <f t="shared" si="3"/>
        <v>No</v>
      </c>
    </row>
    <row r="7">
      <c r="A7" s="3" t="s">
        <v>26</v>
      </c>
      <c r="B7" s="3" t="s">
        <v>46</v>
      </c>
      <c r="C7" s="4" t="s">
        <v>67</v>
      </c>
      <c r="D7" s="8">
        <v>45108.0</v>
      </c>
      <c r="E7" s="4">
        <v>36000.0</v>
      </c>
      <c r="F7" s="4">
        <v>130000.0</v>
      </c>
      <c r="G7" s="4">
        <v>132000.0</v>
      </c>
      <c r="H7" s="9">
        <f t="shared" si="1"/>
        <v>1.015384615</v>
      </c>
      <c r="I7" s="6" t="str">
        <f t="shared" si="2"/>
        <v>Yes</v>
      </c>
      <c r="J7" s="6" t="str">
        <f t="shared" si="3"/>
        <v>No</v>
      </c>
    </row>
    <row r="8">
      <c r="A8" s="3" t="s">
        <v>31</v>
      </c>
      <c r="B8" s="3" t="s">
        <v>58</v>
      </c>
      <c r="C8" s="4" t="s">
        <v>68</v>
      </c>
      <c r="D8" s="8">
        <v>45038.0</v>
      </c>
      <c r="E8" s="4">
        <v>29000.0</v>
      </c>
      <c r="F8" s="4">
        <v>110000.0</v>
      </c>
      <c r="G8" s="4">
        <v>103000.0</v>
      </c>
      <c r="H8" s="9">
        <f t="shared" si="1"/>
        <v>0.9363636364</v>
      </c>
      <c r="I8" s="6" t="str">
        <f t="shared" si="2"/>
        <v>No</v>
      </c>
      <c r="J8" s="6" t="str">
        <f t="shared" si="3"/>
        <v>No</v>
      </c>
    </row>
    <row r="10">
      <c r="I10" s="2" t="s">
        <v>70</v>
      </c>
      <c r="J10" s="6">
        <f>COUNTIF(I2:I8, "Yes")</f>
        <v>4</v>
      </c>
    </row>
    <row r="12">
      <c r="I12" s="2" t="s">
        <v>71</v>
      </c>
      <c r="J12" s="6">
        <f>SUMIF(B2:B8, "Sales", E2:E8)</f>
        <v>94000</v>
      </c>
    </row>
    <row r="14">
      <c r="I14" s="2" t="s">
        <v>72</v>
      </c>
      <c r="J14" s="6">
        <f>AVERAGEIF(I2:I8, "Yes", E2:E8)</f>
        <v>32000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0"/>
    <col customWidth="1" min="6" max="6" width="16.75"/>
  </cols>
  <sheetData>
    <row r="1">
      <c r="A1" s="1" t="s">
        <v>0</v>
      </c>
      <c r="B1" s="1" t="s">
        <v>38</v>
      </c>
      <c r="C1" s="2" t="s">
        <v>54</v>
      </c>
      <c r="D1" s="2" t="s">
        <v>73</v>
      </c>
      <c r="F1" s="2" t="s">
        <v>65</v>
      </c>
    </row>
    <row r="2">
      <c r="A2" s="3" t="s">
        <v>74</v>
      </c>
      <c r="B2" s="3" t="s">
        <v>58</v>
      </c>
      <c r="C2" s="4">
        <v>7000.0</v>
      </c>
      <c r="D2" s="4">
        <v>7600.0</v>
      </c>
      <c r="F2" s="6" t="str">
        <f t="shared" ref="F2:F6" si="1">IF(D2&gt;=C2, "Yes", "No")</f>
        <v>Yes</v>
      </c>
    </row>
    <row r="3">
      <c r="A3" s="3" t="s">
        <v>75</v>
      </c>
      <c r="B3" s="3" t="s">
        <v>43</v>
      </c>
      <c r="C3" s="4">
        <v>5000.0</v>
      </c>
      <c r="D3" s="4">
        <v>4800.0</v>
      </c>
      <c r="F3" s="6" t="str">
        <f t="shared" si="1"/>
        <v>No</v>
      </c>
    </row>
    <row r="4">
      <c r="A4" s="3" t="s">
        <v>47</v>
      </c>
      <c r="B4" s="3" t="s">
        <v>44</v>
      </c>
      <c r="C4" s="4">
        <v>4000.0</v>
      </c>
      <c r="D4" s="4">
        <v>4200.0</v>
      </c>
      <c r="F4" s="6" t="str">
        <f t="shared" si="1"/>
        <v>Yes</v>
      </c>
    </row>
    <row r="5">
      <c r="A5" s="3" t="s">
        <v>76</v>
      </c>
      <c r="B5" s="3" t="s">
        <v>58</v>
      </c>
      <c r="C5" s="4">
        <v>8000.0</v>
      </c>
      <c r="D5" s="4">
        <v>7900.0</v>
      </c>
      <c r="F5" s="6" t="str">
        <f t="shared" si="1"/>
        <v>No</v>
      </c>
    </row>
    <row r="6">
      <c r="A6" s="3" t="s">
        <v>77</v>
      </c>
      <c r="B6" s="3" t="s">
        <v>46</v>
      </c>
      <c r="C6" s="4">
        <v>6000.0</v>
      </c>
      <c r="D6" s="4">
        <v>6000.0</v>
      </c>
      <c r="F6" s="6" t="str">
        <f t="shared" si="1"/>
        <v>Yes</v>
      </c>
    </row>
    <row r="8">
      <c r="F8" s="2" t="s">
        <v>78</v>
      </c>
      <c r="G8" s="5">
        <f>COUNTIF(F2:F6, "Yes")</f>
        <v>3</v>
      </c>
    </row>
    <row r="9">
      <c r="F9" s="2" t="s">
        <v>79</v>
      </c>
      <c r="G9" s="5">
        <f>SUMIF(F2:F6, "Yes", D2:D6)</f>
        <v>17800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63"/>
    <col customWidth="1" min="4" max="4" width="29.63"/>
    <col customWidth="1" min="6" max="6" width="16.75"/>
    <col customWidth="1" min="7" max="7" width="26.38"/>
    <col customWidth="1" min="8" max="8" width="18.0"/>
    <col customWidth="1" min="11" max="11" width="17.75"/>
    <col customWidth="1" min="12" max="12" width="20.63"/>
    <col customWidth="1" min="13" max="13" width="15.63"/>
    <col customWidth="1" min="14" max="14" width="20.75"/>
    <col customWidth="1" min="15" max="15" width="24.13"/>
    <col customWidth="1" min="16" max="16" width="37.5"/>
    <col customWidth="1" min="18" max="18" width="30.13"/>
  </cols>
  <sheetData>
    <row r="1">
      <c r="A1" s="2" t="s">
        <v>80</v>
      </c>
      <c r="B1" s="2" t="s">
        <v>81</v>
      </c>
      <c r="C1" s="2" t="s">
        <v>60</v>
      </c>
      <c r="D1" s="2" t="s">
        <v>82</v>
      </c>
      <c r="E1" s="2" t="s">
        <v>83</v>
      </c>
      <c r="F1" s="2" t="s">
        <v>84</v>
      </c>
      <c r="G1" s="2" t="s">
        <v>62</v>
      </c>
      <c r="H1" s="2" t="s">
        <v>85</v>
      </c>
      <c r="I1" s="2" t="s">
        <v>65</v>
      </c>
      <c r="Q1" s="10"/>
      <c r="T1" s="10"/>
      <c r="U1" s="10"/>
      <c r="V1" s="10"/>
      <c r="W1" s="10"/>
      <c r="X1" s="10"/>
      <c r="Y1" s="10"/>
      <c r="Z1" s="10"/>
    </row>
    <row r="2">
      <c r="A2" s="11">
        <v>45665.0</v>
      </c>
      <c r="B2" s="4" t="s">
        <v>86</v>
      </c>
      <c r="C2" s="4" t="s">
        <v>67</v>
      </c>
      <c r="D2" s="4" t="s">
        <v>87</v>
      </c>
      <c r="E2" s="4">
        <v>12.0</v>
      </c>
      <c r="F2" s="12">
        <v>500.0</v>
      </c>
      <c r="G2" s="4">
        <v>10.0</v>
      </c>
      <c r="H2" s="13">
        <f t="shared" ref="H2:H7" si="1">E2*F2</f>
        <v>6000</v>
      </c>
      <c r="I2" s="6" t="str">
        <f t="shared" ref="I2:I7" si="2">IF(E2&gt;=G2, "Yes", "No")</f>
        <v>Yes</v>
      </c>
    </row>
    <row r="3">
      <c r="A3" s="11">
        <v>45665.0</v>
      </c>
      <c r="B3" s="4" t="s">
        <v>88</v>
      </c>
      <c r="C3" s="4" t="s">
        <v>67</v>
      </c>
      <c r="D3" s="4" t="s">
        <v>89</v>
      </c>
      <c r="E3" s="4">
        <v>15.0</v>
      </c>
      <c r="F3" s="12">
        <v>300.0</v>
      </c>
      <c r="G3" s="4">
        <v>14.0</v>
      </c>
      <c r="H3" s="13">
        <f t="shared" si="1"/>
        <v>4500</v>
      </c>
      <c r="I3" s="6" t="str">
        <f t="shared" si="2"/>
        <v>Yes</v>
      </c>
      <c r="K3" s="10"/>
    </row>
    <row r="4">
      <c r="A4" s="11">
        <v>45696.0</v>
      </c>
      <c r="B4" s="4" t="s">
        <v>47</v>
      </c>
      <c r="C4" s="4" t="s">
        <v>68</v>
      </c>
      <c r="D4" s="4" t="s">
        <v>90</v>
      </c>
      <c r="E4" s="4">
        <v>20.0</v>
      </c>
      <c r="F4" s="12">
        <v>200.0</v>
      </c>
      <c r="G4" s="4">
        <v>18.0</v>
      </c>
      <c r="H4" s="13">
        <f t="shared" si="1"/>
        <v>4000</v>
      </c>
      <c r="I4" s="6" t="str">
        <f t="shared" si="2"/>
        <v>Yes</v>
      </c>
      <c r="O4" s="6"/>
    </row>
    <row r="5">
      <c r="A5" s="11">
        <v>45696.0</v>
      </c>
      <c r="B5" s="4" t="s">
        <v>91</v>
      </c>
      <c r="C5" s="4" t="s">
        <v>92</v>
      </c>
      <c r="D5" s="4" t="s">
        <v>87</v>
      </c>
      <c r="E5" s="4">
        <v>8.0</v>
      </c>
      <c r="F5" s="12">
        <v>500.0</v>
      </c>
      <c r="G5" s="4">
        <v>12.0</v>
      </c>
      <c r="H5" s="13">
        <f t="shared" si="1"/>
        <v>4000</v>
      </c>
      <c r="I5" s="6" t="str">
        <f t="shared" si="2"/>
        <v>No</v>
      </c>
    </row>
    <row r="6">
      <c r="A6" s="11">
        <v>45724.0</v>
      </c>
      <c r="B6" s="4" t="s">
        <v>93</v>
      </c>
      <c r="C6" s="4" t="s">
        <v>67</v>
      </c>
      <c r="D6" s="4" t="s">
        <v>89</v>
      </c>
      <c r="E6" s="4">
        <v>10.0</v>
      </c>
      <c r="F6" s="12">
        <v>300.0</v>
      </c>
      <c r="G6" s="4">
        <v>12.0</v>
      </c>
      <c r="H6" s="13">
        <f t="shared" si="1"/>
        <v>3000</v>
      </c>
      <c r="I6" s="6" t="str">
        <f t="shared" si="2"/>
        <v>No</v>
      </c>
    </row>
    <row r="7">
      <c r="A7" s="11">
        <v>45724.0</v>
      </c>
      <c r="B7" s="4" t="s">
        <v>94</v>
      </c>
      <c r="C7" s="4" t="s">
        <v>68</v>
      </c>
      <c r="D7" s="4" t="s">
        <v>90</v>
      </c>
      <c r="E7" s="4">
        <v>18.0</v>
      </c>
      <c r="F7" s="12">
        <v>200.0</v>
      </c>
      <c r="G7" s="4">
        <v>15.0</v>
      </c>
      <c r="H7" s="13">
        <f t="shared" si="1"/>
        <v>3600</v>
      </c>
      <c r="I7" s="6" t="str">
        <f t="shared" si="2"/>
        <v>Yes</v>
      </c>
    </row>
    <row r="8">
      <c r="F8" s="2"/>
    </row>
    <row r="9">
      <c r="A9" s="2" t="s">
        <v>95</v>
      </c>
      <c r="B9" s="2" t="s">
        <v>96</v>
      </c>
      <c r="D9" s="2" t="s">
        <v>97</v>
      </c>
      <c r="E9" s="2" t="s">
        <v>98</v>
      </c>
      <c r="F9" s="2"/>
      <c r="G9" s="2" t="s">
        <v>99</v>
      </c>
    </row>
    <row r="10">
      <c r="A10" s="4" t="s">
        <v>67</v>
      </c>
      <c r="B10" s="13">
        <f t="shared" ref="B10:B12" si="3">SUMIF(C:C, A10, H:H)</f>
        <v>13500</v>
      </c>
      <c r="D10" s="4" t="s">
        <v>87</v>
      </c>
      <c r="E10" s="6">
        <f t="shared" ref="E10:E12" si="4">AVERAGEIF($D$2:$D$7, D10, $E$2:$E$7)</f>
        <v>10</v>
      </c>
      <c r="G10" s="6">
        <f>COUNTIF($I$2:$I$7, "Yes")</f>
        <v>4</v>
      </c>
    </row>
    <row r="11">
      <c r="A11" s="4" t="s">
        <v>92</v>
      </c>
      <c r="B11" s="13">
        <f t="shared" si="3"/>
        <v>4000</v>
      </c>
      <c r="D11" s="4" t="s">
        <v>89</v>
      </c>
      <c r="E11" s="6">
        <f t="shared" si="4"/>
        <v>12.5</v>
      </c>
      <c r="G11" s="2" t="s">
        <v>100</v>
      </c>
    </row>
    <row r="12">
      <c r="A12" s="4" t="s">
        <v>68</v>
      </c>
      <c r="B12" s="13">
        <f t="shared" si="3"/>
        <v>7600</v>
      </c>
      <c r="D12" s="4" t="s">
        <v>90</v>
      </c>
      <c r="E12" s="6">
        <f t="shared" si="4"/>
        <v>19</v>
      </c>
      <c r="G12" s="6">
        <f>AVERAGEIF(D2:D7, "Tablet", E2:E7)</f>
        <v>12.5</v>
      </c>
    </row>
    <row r="14">
      <c r="B14" s="2" t="s">
        <v>101</v>
      </c>
      <c r="D14" s="2" t="s">
        <v>102</v>
      </c>
      <c r="E14" s="13">
        <f>SUM(H:H)</f>
        <v>25100</v>
      </c>
    </row>
    <row r="15">
      <c r="B15" s="13">
        <f>SUMIF($I$2:$I$7, "Yes", $H$2:$H$7)</f>
        <v>18100</v>
      </c>
      <c r="D15" s="2" t="s">
        <v>103</v>
      </c>
      <c r="E15" s="6" t="str">
        <f t="array" ref="E15">INDEX(B2:B7, MATCH(MAX(H2:H7), 0))</f>
        <v>James A.</v>
      </c>
    </row>
    <row r="16">
      <c r="D16" s="2" t="s">
        <v>104</v>
      </c>
      <c r="E16" s="6" t="str">
        <f t="array" ref="E16">INDEX(A10:A12, MATCH(MAX(B10:B12), 0))</f>
        <v>London</v>
      </c>
    </row>
    <row r="17">
      <c r="D17" s="2" t="s">
        <v>105</v>
      </c>
      <c r="E17" s="14">
        <f>COUNTIF(I2:I7, "Yes")/COUNTA(I2:I7)</f>
        <v>0.6666666667</v>
      </c>
    </row>
  </sheetData>
  <autoFilter ref="$A$1:$Z$7"/>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63"/>
    <col customWidth="1" min="4" max="4" width="29.63"/>
    <col customWidth="1" min="6" max="6" width="16.75"/>
    <col customWidth="1" min="7" max="7" width="26.38"/>
    <col customWidth="1" min="8" max="8" width="18.0"/>
    <col customWidth="1" min="11" max="11" width="17.75"/>
    <col customWidth="1" min="12" max="12" width="20.63"/>
    <col customWidth="1" min="13" max="13" width="15.63"/>
    <col customWidth="1" min="14" max="14" width="20.75"/>
    <col customWidth="1" min="15" max="15" width="24.13"/>
    <col customWidth="1" min="16" max="16" width="37.5"/>
    <col customWidth="1" min="18" max="18" width="30.13"/>
  </cols>
  <sheetData>
    <row r="1">
      <c r="A1" s="2" t="s">
        <v>80</v>
      </c>
      <c r="B1" s="2" t="s">
        <v>81</v>
      </c>
      <c r="C1" s="2" t="s">
        <v>60</v>
      </c>
      <c r="D1" s="2" t="s">
        <v>82</v>
      </c>
      <c r="E1" s="2" t="s">
        <v>83</v>
      </c>
      <c r="F1" s="2" t="s">
        <v>84</v>
      </c>
      <c r="G1" s="2" t="s">
        <v>62</v>
      </c>
      <c r="H1" s="2" t="s">
        <v>85</v>
      </c>
      <c r="I1" s="2" t="s">
        <v>65</v>
      </c>
      <c r="Q1" s="10"/>
      <c r="T1" s="10"/>
      <c r="U1" s="10"/>
      <c r="V1" s="10"/>
      <c r="W1" s="10"/>
      <c r="X1" s="10"/>
      <c r="Y1" s="10"/>
      <c r="Z1" s="10"/>
    </row>
    <row r="2">
      <c r="A2" s="11">
        <v>45665.0</v>
      </c>
      <c r="B2" s="4" t="s">
        <v>86</v>
      </c>
      <c r="C2" s="4" t="s">
        <v>67</v>
      </c>
      <c r="D2" s="4" t="s">
        <v>87</v>
      </c>
      <c r="E2" s="4">
        <v>12.0</v>
      </c>
      <c r="F2" s="12">
        <v>500.0</v>
      </c>
      <c r="G2" s="4">
        <v>10.0</v>
      </c>
      <c r="H2" s="13">
        <f t="shared" ref="H2:H7" si="1">E2*F2</f>
        <v>6000</v>
      </c>
      <c r="I2" s="6" t="str">
        <f t="shared" ref="I2:I7" si="2">IF(E2&gt;=G2, "Yes", "No")</f>
        <v>Yes</v>
      </c>
    </row>
    <row r="3">
      <c r="A3" s="11">
        <v>45665.0</v>
      </c>
      <c r="B3" s="4" t="s">
        <v>88</v>
      </c>
      <c r="C3" s="4" t="s">
        <v>67</v>
      </c>
      <c r="D3" s="4" t="s">
        <v>89</v>
      </c>
      <c r="E3" s="4">
        <v>15.0</v>
      </c>
      <c r="F3" s="12">
        <v>300.0</v>
      </c>
      <c r="G3" s="4">
        <v>14.0</v>
      </c>
      <c r="H3" s="13">
        <f t="shared" si="1"/>
        <v>4500</v>
      </c>
      <c r="I3" s="6" t="str">
        <f t="shared" si="2"/>
        <v>Yes</v>
      </c>
      <c r="K3" s="10"/>
    </row>
    <row r="4">
      <c r="A4" s="11">
        <v>45696.0</v>
      </c>
      <c r="B4" s="4" t="s">
        <v>47</v>
      </c>
      <c r="C4" s="4" t="s">
        <v>68</v>
      </c>
      <c r="D4" s="4" t="s">
        <v>90</v>
      </c>
      <c r="E4" s="4">
        <v>20.0</v>
      </c>
      <c r="F4" s="12">
        <v>200.0</v>
      </c>
      <c r="G4" s="4">
        <v>18.0</v>
      </c>
      <c r="H4" s="13">
        <f t="shared" si="1"/>
        <v>4000</v>
      </c>
      <c r="I4" s="6" t="str">
        <f t="shared" si="2"/>
        <v>Yes</v>
      </c>
      <c r="O4" s="6"/>
    </row>
    <row r="5">
      <c r="A5" s="11">
        <v>45696.0</v>
      </c>
      <c r="B5" s="4" t="s">
        <v>91</v>
      </c>
      <c r="C5" s="4" t="s">
        <v>92</v>
      </c>
      <c r="D5" s="4" t="s">
        <v>87</v>
      </c>
      <c r="E5" s="4">
        <v>8.0</v>
      </c>
      <c r="F5" s="12">
        <v>500.0</v>
      </c>
      <c r="G5" s="4">
        <v>12.0</v>
      </c>
      <c r="H5" s="13">
        <f t="shared" si="1"/>
        <v>4000</v>
      </c>
      <c r="I5" s="6" t="str">
        <f t="shared" si="2"/>
        <v>No</v>
      </c>
    </row>
    <row r="6">
      <c r="A6" s="11">
        <v>45724.0</v>
      </c>
      <c r="B6" s="4" t="s">
        <v>93</v>
      </c>
      <c r="C6" s="4" t="s">
        <v>67</v>
      </c>
      <c r="D6" s="4" t="s">
        <v>89</v>
      </c>
      <c r="E6" s="4">
        <v>10.0</v>
      </c>
      <c r="F6" s="12">
        <v>300.0</v>
      </c>
      <c r="G6" s="4">
        <v>12.0</v>
      </c>
      <c r="H6" s="13">
        <f t="shared" si="1"/>
        <v>3000</v>
      </c>
      <c r="I6" s="6" t="str">
        <f t="shared" si="2"/>
        <v>No</v>
      </c>
    </row>
    <row r="7">
      <c r="A7" s="11">
        <v>45724.0</v>
      </c>
      <c r="B7" s="4" t="s">
        <v>94</v>
      </c>
      <c r="C7" s="4" t="s">
        <v>68</v>
      </c>
      <c r="D7" s="4" t="s">
        <v>90</v>
      </c>
      <c r="E7" s="4">
        <v>18.0</v>
      </c>
      <c r="F7" s="12">
        <v>200.0</v>
      </c>
      <c r="G7" s="4">
        <v>15.0</v>
      </c>
      <c r="H7" s="13">
        <f t="shared" si="1"/>
        <v>3600</v>
      </c>
      <c r="I7" s="6" t="str">
        <f t="shared" si="2"/>
        <v>Yes</v>
      </c>
    </row>
    <row r="8">
      <c r="F8" s="2"/>
    </row>
    <row r="9">
      <c r="A9" s="2" t="s">
        <v>95</v>
      </c>
      <c r="B9" s="2" t="s">
        <v>96</v>
      </c>
      <c r="D9" s="2" t="s">
        <v>97</v>
      </c>
      <c r="E9" s="2" t="s">
        <v>98</v>
      </c>
      <c r="F9" s="2"/>
      <c r="H9" s="2" t="s">
        <v>99</v>
      </c>
    </row>
    <row r="10">
      <c r="A10" s="4" t="s">
        <v>67</v>
      </c>
      <c r="B10" s="13">
        <f t="shared" ref="B10:B12" si="3">SUMIF(C:C, A10, H:H)</f>
        <v>13500</v>
      </c>
      <c r="D10" s="4" t="s">
        <v>87</v>
      </c>
      <c r="E10" s="6">
        <f t="shared" ref="E10:E12" si="4">AVERAGEIF($D$2:$D$7, D10, $E$2:$E$7)</f>
        <v>10</v>
      </c>
      <c r="H10" s="6">
        <f>COUNTIF($I$2:$I$7, "Yes")</f>
        <v>4</v>
      </c>
    </row>
    <row r="11">
      <c r="A11" s="4" t="s">
        <v>92</v>
      </c>
      <c r="B11" s="13">
        <f t="shared" si="3"/>
        <v>4000</v>
      </c>
      <c r="D11" s="4" t="s">
        <v>89</v>
      </c>
      <c r="E11" s="6">
        <f t="shared" si="4"/>
        <v>12.5</v>
      </c>
      <c r="H11" s="2" t="s">
        <v>100</v>
      </c>
    </row>
    <row r="12">
      <c r="A12" s="4" t="s">
        <v>68</v>
      </c>
      <c r="B12" s="13">
        <f t="shared" si="3"/>
        <v>7600</v>
      </c>
      <c r="D12" s="4" t="s">
        <v>90</v>
      </c>
      <c r="E12" s="6">
        <f t="shared" si="4"/>
        <v>19</v>
      </c>
      <c r="H12" s="6">
        <f>AVERAGEIF(D2:D7, "Tablet", E2:E7)</f>
        <v>12.5</v>
      </c>
    </row>
    <row r="14">
      <c r="B14" s="2" t="s">
        <v>101</v>
      </c>
      <c r="D14" s="2" t="s">
        <v>102</v>
      </c>
      <c r="E14" s="13">
        <f>SUM(H:H)</f>
        <v>25116.5</v>
      </c>
    </row>
    <row r="15">
      <c r="B15" s="13">
        <f>SUMIF($I$2:$I$7, "Yes", $H$2:$H$7)</f>
        <v>18100</v>
      </c>
      <c r="D15" s="2" t="s">
        <v>103</v>
      </c>
      <c r="E15" s="6" t="str">
        <f t="array" ref="E15">INDEX(B2:B7, MATCH(MAX(H2:H7), 0))</f>
        <v>James A.</v>
      </c>
    </row>
    <row r="16">
      <c r="D16" s="2" t="s">
        <v>104</v>
      </c>
      <c r="E16" s="6" t="str">
        <f t="array" ref="E16">INDEX(A10:A12, MATCH(MAX(B10:B12), 0))</f>
        <v>London</v>
      </c>
    </row>
    <row r="17">
      <c r="D17" s="2" t="s">
        <v>105</v>
      </c>
      <c r="E17" s="14">
        <f>COUNTIF(I2:I7, "Yes")/COUNTA(I2:I7)</f>
        <v>0.6666666667</v>
      </c>
    </row>
  </sheetData>
  <customSheetViews>
    <customSheetView guid="{3A2746FB-1F0A-4AA0-A35A-631F8A861E4A}" filter="1" showAutoFilter="1">
      <autoFilter ref="$A$1:$I$7"/>
    </customSheetView>
  </customSheetViews>
  <drawing r:id="rId1"/>
  <tableParts count="1">
    <tablePart r:id="rId3"/>
  </tableParts>
  <extLst>
    <ext uri="{3A4CF648-6AED-40f4-86FF-DC5316D8AED3}">
      <x14:slicerList>
        <x14:slicer r:id="rId4"/>
      </x14:slicerList>
    </ext>
  </extLst>
</worksheet>
</file>