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:\My Drive\Projects\Financial Risk Management\"/>
    </mc:Choice>
  </mc:AlternateContent>
  <xr:revisionPtr revIDLastSave="0" documentId="13_ncr:1_{554F8989-C84D-4A8F-A4B7-7BEB83E01E49}" xr6:coauthVersionLast="47" xr6:coauthVersionMax="47" xr10:uidLastSave="{00000000-0000-0000-0000-000000000000}"/>
  <bookViews>
    <workbookView xWindow="-2160" yWindow="-21720" windowWidth="38640" windowHeight="21120" activeTab="4" xr2:uid="{00000000-000D-0000-FFFF-FFFF00000000}"/>
  </bookViews>
  <sheets>
    <sheet name="Data Info" sheetId="1" r:id="rId1"/>
    <sheet name="Garch Estimates" sheetId="2" r:id="rId2"/>
    <sheet name="Var and ES" sheetId="3" r:id="rId3"/>
    <sheet name="Normal Appraoximation" sheetId="4" r:id="rId4"/>
    <sheet name="RARO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E6" i="6"/>
  <c r="F6" i="6" s="1"/>
  <c r="G6" i="6" s="1"/>
  <c r="H6" i="6" s="1"/>
  <c r="D6" i="6"/>
  <c r="F5" i="6"/>
  <c r="G5" i="6" s="1"/>
  <c r="F4" i="6"/>
  <c r="G4" i="6" s="1"/>
  <c r="H4" i="6" s="1"/>
  <c r="D14" i="4"/>
  <c r="C12" i="4"/>
  <c r="C4" i="4"/>
  <c r="D12" i="4" s="1"/>
  <c r="E7" i="3"/>
  <c r="D7" i="3"/>
  <c r="E6" i="3"/>
  <c r="D6" i="3"/>
  <c r="F4" i="1"/>
  <c r="G6" i="2"/>
  <c r="G5" i="2"/>
  <c r="C24" i="2"/>
  <c r="C25" i="2" s="1"/>
  <c r="C12" i="2"/>
  <c r="C13" i="2" s="1"/>
  <c r="E4" i="1"/>
  <c r="D15" i="4" l="1"/>
  <c r="D16" i="4" s="1"/>
</calcChain>
</file>

<file path=xl/sharedStrings.xml><?xml version="1.0" encoding="utf-8"?>
<sst xmlns="http://schemas.openxmlformats.org/spreadsheetml/2006/main" count="94" uniqueCount="62">
  <si>
    <t>Tickers</t>
  </si>
  <si>
    <t xml:space="preserve">JPM </t>
  </si>
  <si>
    <t>Description</t>
  </si>
  <si>
    <t>JPMorgan Chase &amp; Co</t>
  </si>
  <si>
    <t>SPY</t>
  </si>
  <si>
    <t>SPDR S&amp;P 500 ETF Trust</t>
  </si>
  <si>
    <t>Data Used</t>
  </si>
  <si>
    <t>Start Date</t>
  </si>
  <si>
    <t>End Date</t>
  </si>
  <si>
    <t xml:space="preserve">Adjusted Closing price </t>
  </si>
  <si>
    <t>DataReader([TICKER], [SOURCE], start=[Start Date], end=[End Date])</t>
  </si>
  <si>
    <t>JPM</t>
  </si>
  <si>
    <t xml:space="preserve">Estimate </t>
  </si>
  <si>
    <t>Coefficient</t>
  </si>
  <si>
    <t xml:space="preserve">P - Value </t>
  </si>
  <si>
    <t>Omega</t>
  </si>
  <si>
    <t>Alpha[1]</t>
  </si>
  <si>
    <t>Beta[1]</t>
  </si>
  <si>
    <t>Fit Result</t>
  </si>
  <si>
    <t>Gamma</t>
  </si>
  <si>
    <t>Vl</t>
  </si>
  <si>
    <t xml:space="preserve">Formula </t>
  </si>
  <si>
    <t>1 - Alpha - Beta</t>
  </si>
  <si>
    <t>Estimated</t>
  </si>
  <si>
    <t>GARCH MODEL RESULTS FOR JPM</t>
  </si>
  <si>
    <t>GARCH MODEL RESULTS FOR SPY</t>
  </si>
  <si>
    <t>Sqrt(Omega / (Gamma * Scalar ^2))</t>
  </si>
  <si>
    <t>Ticker</t>
  </si>
  <si>
    <t>Volatility Forecast</t>
  </si>
  <si>
    <t>Correlation Coefficient Matrix</t>
  </si>
  <si>
    <t>Value at Risk (VaR)</t>
  </si>
  <si>
    <t>Expected Shortfall (ES)</t>
  </si>
  <si>
    <t>Portfolio</t>
  </si>
  <si>
    <t>$1 million- JPM</t>
  </si>
  <si>
    <t>$1 million- SPY</t>
  </si>
  <si>
    <t>$2 million- JPM &amp; SPY</t>
  </si>
  <si>
    <t>Diversification benefit</t>
  </si>
  <si>
    <t>A</t>
  </si>
  <si>
    <t>B</t>
  </si>
  <si>
    <t>C</t>
  </si>
  <si>
    <t>Total (A+B)</t>
  </si>
  <si>
    <t xml:space="preserve">Exceptions </t>
  </si>
  <si>
    <t>Back Test Results</t>
  </si>
  <si>
    <t>Mean</t>
  </si>
  <si>
    <t>Standard Deviation</t>
  </si>
  <si>
    <t xml:space="preserve">C </t>
  </si>
  <si>
    <t>Correlation(A,B)</t>
  </si>
  <si>
    <t>Weight A</t>
  </si>
  <si>
    <t>Weight B</t>
  </si>
  <si>
    <t>Z0.01</t>
  </si>
  <si>
    <t>VaR (per unit)</t>
  </si>
  <si>
    <t>VaR ($2 million)</t>
  </si>
  <si>
    <t xml:space="preserve">Investment </t>
  </si>
  <si>
    <t>Results</t>
  </si>
  <si>
    <t>Economic Capital</t>
  </si>
  <si>
    <t>Returns</t>
  </si>
  <si>
    <t>RAROC</t>
  </si>
  <si>
    <t>Price 12/31/21</t>
  </si>
  <si>
    <t>Price 1/3/22</t>
  </si>
  <si>
    <t>Profit/Loss</t>
  </si>
  <si>
    <t>Weights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</si>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</sst>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[$-409]mmmm\ d\,\ yyyy;@"/>
    <numFmt numFmtId="174" formatCode="_(* #,##0.000000_);_(* \(#,##0.000000\);_(* &quot;-&quot;??_);_(@_)"/>
    <numFmt numFmtId="175" formatCode="_(* #,##0.0000000_);_(* \(#,##0.0000000\);_(* &quot;-&quot;??_);_(@_)"/>
    <numFmt numFmtId="181" formatCode="0.000%"/>
    <numFmt numFmtId="183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D4D4D4"/>
      <name val="Consolas"/>
      <family val="3"/>
    </font>
    <font>
      <b/>
      <i/>
      <sz val="10"/>
      <color theme="2" tint="-0.499984740745262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2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170" fontId="0" fillId="0" borderId="23" xfId="0" applyNumberFormat="1" applyBorder="1"/>
    <xf numFmtId="170" fontId="0" fillId="0" borderId="10" xfId="0" applyNumberFormat="1" applyBorder="1"/>
    <xf numFmtId="170" fontId="0" fillId="0" borderId="22" xfId="0" applyNumberFormat="1" applyBorder="1"/>
    <xf numFmtId="170" fontId="0" fillId="0" borderId="8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24" xfId="0" applyFont="1" applyFill="1" applyBorder="1"/>
    <xf numFmtId="0" fontId="2" fillId="2" borderId="12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3" borderId="2" xfId="0" applyFill="1" applyBorder="1"/>
    <xf numFmtId="43" fontId="0" fillId="0" borderId="0" xfId="1" applyFont="1"/>
    <xf numFmtId="43" fontId="0" fillId="0" borderId="0" xfId="0" applyNumberFormat="1"/>
    <xf numFmtId="174" fontId="0" fillId="0" borderId="1" xfId="1" applyNumberFormat="1" applyFont="1" applyBorder="1"/>
    <xf numFmtId="174" fontId="0" fillId="0" borderId="6" xfId="1" applyNumberFormat="1" applyFon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74" fontId="0" fillId="0" borderId="8" xfId="1" applyNumberFormat="1" applyFont="1" applyBorder="1"/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174" fontId="0" fillId="0" borderId="10" xfId="1" applyNumberFormat="1" applyFont="1" applyBorder="1" applyAlignment="1">
      <alignment horizontal="center"/>
    </xf>
    <xf numFmtId="174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4" fontId="0" fillId="0" borderId="8" xfId="1" applyNumberFormat="1" applyFont="1" applyBorder="1" applyAlignment="1">
      <alignment horizontal="center"/>
    </xf>
    <xf numFmtId="175" fontId="0" fillId="0" borderId="23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22" xfId="0" applyNumberFormat="1" applyBorder="1" applyAlignment="1">
      <alignment horizontal="right"/>
    </xf>
    <xf numFmtId="0" fontId="2" fillId="2" borderId="33" xfId="0" applyFont="1" applyFill="1" applyBorder="1"/>
    <xf numFmtId="170" fontId="2" fillId="2" borderId="2" xfId="0" applyNumberFormat="1" applyFont="1" applyFill="1" applyBorder="1"/>
    <xf numFmtId="0" fontId="2" fillId="4" borderId="3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0" fillId="0" borderId="37" xfId="0" applyBorder="1"/>
    <xf numFmtId="0" fontId="2" fillId="4" borderId="16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0" fillId="0" borderId="40" xfId="0" applyBorder="1"/>
    <xf numFmtId="0" fontId="2" fillId="4" borderId="4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44" fontId="0" fillId="0" borderId="1" xfId="2" applyFont="1" applyBorder="1"/>
    <xf numFmtId="44" fontId="0" fillId="0" borderId="22" xfId="2" applyFont="1" applyBorder="1"/>
    <xf numFmtId="44" fontId="0" fillId="0" borderId="23" xfId="2" applyFont="1" applyBorder="1"/>
    <xf numFmtId="44" fontId="0" fillId="0" borderId="10" xfId="2" applyFont="1" applyBorder="1"/>
    <xf numFmtId="44" fontId="0" fillId="0" borderId="42" xfId="2" applyFont="1" applyBorder="1"/>
    <xf numFmtId="44" fontId="0" fillId="0" borderId="43" xfId="2" applyFont="1" applyBorder="1"/>
    <xf numFmtId="44" fontId="5" fillId="0" borderId="4" xfId="2" applyFont="1" applyBorder="1"/>
    <xf numFmtId="44" fontId="0" fillId="0" borderId="40" xfId="2" applyFont="1" applyBorder="1"/>
    <xf numFmtId="44" fontId="0" fillId="0" borderId="44" xfId="2" applyFont="1" applyBorder="1"/>
    <xf numFmtId="44" fontId="5" fillId="0" borderId="45" xfId="2" applyFont="1" applyBorder="1"/>
    <xf numFmtId="44" fontId="5" fillId="0" borderId="37" xfId="2" applyFont="1" applyBorder="1"/>
    <xf numFmtId="44" fontId="0" fillId="0" borderId="46" xfId="2" applyFont="1" applyBorder="1"/>
    <xf numFmtId="0" fontId="2" fillId="0" borderId="4" xfId="0" applyFont="1" applyBorder="1"/>
    <xf numFmtId="0" fontId="2" fillId="0" borderId="42" xfId="0" applyFont="1" applyBorder="1"/>
    <xf numFmtId="0" fontId="2" fillId="0" borderId="43" xfId="0" applyFont="1" applyBorder="1"/>
    <xf numFmtId="0" fontId="4" fillId="0" borderId="34" xfId="0" applyFont="1" applyBorder="1"/>
    <xf numFmtId="0" fontId="4" fillId="0" borderId="17" xfId="0" applyFont="1" applyBorder="1"/>
    <xf numFmtId="0" fontId="2" fillId="0" borderId="3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0" borderId="31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0" xfId="0" applyFont="1"/>
    <xf numFmtId="0" fontId="0" fillId="0" borderId="2" xfId="0" applyBorder="1" applyAlignment="1">
      <alignment horizontal="center"/>
    </xf>
    <xf numFmtId="43" fontId="0" fillId="0" borderId="1" xfId="1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3" fontId="0" fillId="0" borderId="22" xfId="1" applyNumberFormat="1" applyFont="1" applyBorder="1"/>
    <xf numFmtId="0" fontId="2" fillId="0" borderId="11" xfId="0" applyFont="1" applyBorder="1" applyAlignment="1">
      <alignment horizontal="right"/>
    </xf>
    <xf numFmtId="43" fontId="0" fillId="0" borderId="24" xfId="1" applyNumberFormat="1" applyFont="1" applyBorder="1"/>
    <xf numFmtId="174" fontId="0" fillId="0" borderId="12" xfId="1" applyNumberFormat="1" applyFont="1" applyBorder="1"/>
    <xf numFmtId="44" fontId="0" fillId="0" borderId="4" xfId="2" applyFont="1" applyBorder="1"/>
    <xf numFmtId="0" fontId="0" fillId="0" borderId="6" xfId="0" applyBorder="1"/>
    <xf numFmtId="0" fontId="0" fillId="0" borderId="8" xfId="0" applyBorder="1"/>
    <xf numFmtId="44" fontId="0" fillId="0" borderId="45" xfId="2" applyFont="1" applyBorder="1"/>
    <xf numFmtId="0" fontId="0" fillId="0" borderId="35" xfId="0" applyBorder="1"/>
    <xf numFmtId="0" fontId="0" fillId="0" borderId="37" xfId="0" applyBorder="1"/>
    <xf numFmtId="0" fontId="2" fillId="0" borderId="34" xfId="0" applyFont="1" applyBorder="1"/>
    <xf numFmtId="0" fontId="2" fillId="0" borderId="47" xfId="0" applyFont="1" applyBorder="1"/>
    <xf numFmtId="0" fontId="2" fillId="0" borderId="17" xfId="0" applyFont="1" applyBorder="1"/>
    <xf numFmtId="0" fontId="2" fillId="0" borderId="3" xfId="0" applyFont="1" applyFill="1" applyBorder="1" applyAlignment="1">
      <alignment horizontal="right"/>
    </xf>
    <xf numFmtId="0" fontId="3" fillId="0" borderId="21" xfId="0" applyFont="1" applyBorder="1"/>
    <xf numFmtId="0" fontId="2" fillId="0" borderId="5" xfId="0" applyFont="1" applyFill="1" applyBorder="1" applyAlignment="1">
      <alignment horizontal="right"/>
    </xf>
    <xf numFmtId="43" fontId="0" fillId="0" borderId="6" xfId="0" applyNumberFormat="1" applyBorder="1"/>
    <xf numFmtId="0" fontId="2" fillId="0" borderId="7" xfId="0" applyFont="1" applyFill="1" applyBorder="1" applyAlignment="1">
      <alignment horizontal="right"/>
    </xf>
    <xf numFmtId="43" fontId="0" fillId="0" borderId="8" xfId="0" applyNumberFormat="1" applyBorder="1"/>
    <xf numFmtId="44" fontId="0" fillId="0" borderId="22" xfId="1" applyNumberFormat="1" applyFont="1" applyBorder="1"/>
    <xf numFmtId="44" fontId="0" fillId="0" borderId="1" xfId="1" applyNumberFormat="1" applyFont="1" applyBorder="1"/>
    <xf numFmtId="181" fontId="0" fillId="0" borderId="6" xfId="3" applyNumberFormat="1" applyFont="1" applyBorder="1"/>
    <xf numFmtId="174" fontId="0" fillId="0" borderId="22" xfId="1" applyNumberFormat="1" applyFont="1" applyBorder="1"/>
    <xf numFmtId="181" fontId="0" fillId="0" borderId="8" xfId="3" applyNumberFormat="1" applyFont="1" applyBorder="1"/>
    <xf numFmtId="0" fontId="2" fillId="0" borderId="9" xfId="0" applyFont="1" applyBorder="1" applyAlignment="1">
      <alignment horizontal="right"/>
    </xf>
    <xf numFmtId="44" fontId="0" fillId="0" borderId="23" xfId="1" applyNumberFormat="1" applyFont="1" applyBorder="1"/>
    <xf numFmtId="43" fontId="0" fillId="0" borderId="23" xfId="1" applyNumberFormat="1" applyFont="1" applyBorder="1"/>
    <xf numFmtId="174" fontId="0" fillId="0" borderId="23" xfId="1" applyNumberFormat="1" applyFont="1" applyBorder="1"/>
    <xf numFmtId="181" fontId="0" fillId="0" borderId="10" xfId="3" applyNumberFormat="1" applyFont="1" applyBorder="1"/>
    <xf numFmtId="183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B2" sqref="B2"/>
    </sheetView>
  </sheetViews>
  <sheetFormatPr defaultRowHeight="14.5" x14ac:dyDescent="0.35"/>
  <cols>
    <col min="2" max="2" width="6.6328125" bestFit="1" customWidth="1"/>
    <col min="3" max="3" width="58.08984375" bestFit="1" customWidth="1"/>
    <col min="4" max="4" width="19.7265625" bestFit="1" customWidth="1"/>
    <col min="5" max="5" width="13.7265625" bestFit="1" customWidth="1"/>
    <col min="6" max="6" width="15.7265625" bestFit="1" customWidth="1"/>
  </cols>
  <sheetData>
    <row r="1" spans="1:6" x14ac:dyDescent="0.35">
      <c r="A1" s="89" t="s">
        <v>61</v>
      </c>
    </row>
    <row r="2" spans="1:6" ht="15" thickBot="1" x14ac:dyDescent="0.4"/>
    <row r="3" spans="1:6" ht="15" thickBot="1" x14ac:dyDescent="0.4">
      <c r="B3" s="19" t="s">
        <v>0</v>
      </c>
      <c r="C3" s="20" t="s">
        <v>2</v>
      </c>
      <c r="D3" s="24" t="s">
        <v>6</v>
      </c>
      <c r="E3" s="25" t="s">
        <v>7</v>
      </c>
      <c r="F3" s="26" t="s">
        <v>8</v>
      </c>
    </row>
    <row r="4" spans="1:6" x14ac:dyDescent="0.35">
      <c r="B4" s="9" t="s">
        <v>1</v>
      </c>
      <c r="C4" s="12" t="s">
        <v>3</v>
      </c>
      <c r="D4" s="5" t="s">
        <v>9</v>
      </c>
      <c r="E4" s="15">
        <f>DATE(2019,1,1)</f>
        <v>43466</v>
      </c>
      <c r="F4" s="16">
        <f>DATE(2022,2,28)</f>
        <v>44620</v>
      </c>
    </row>
    <row r="5" spans="1:6" ht="15" thickBot="1" x14ac:dyDescent="0.4">
      <c r="B5" s="10" t="s">
        <v>4</v>
      </c>
      <c r="C5" s="13" t="s">
        <v>5</v>
      </c>
      <c r="D5" s="3" t="s">
        <v>9</v>
      </c>
      <c r="E5" s="17">
        <v>43466</v>
      </c>
      <c r="F5" s="18">
        <v>44620</v>
      </c>
    </row>
    <row r="6" spans="1:6" ht="15" thickBot="1" x14ac:dyDescent="0.4"/>
    <row r="7" spans="1:6" ht="15" thickBot="1" x14ac:dyDescent="0.4">
      <c r="C7" s="2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6B78-E75D-488C-8F5D-5BEA9D137A37}">
  <dimension ref="B2:H25"/>
  <sheetViews>
    <sheetView workbookViewId="0">
      <selection activeCell="H5" sqref="H5"/>
    </sheetView>
  </sheetViews>
  <sheetFormatPr defaultRowHeight="14.5" x14ac:dyDescent="0.35"/>
  <cols>
    <col min="2" max="2" width="9.453125" bestFit="1" customWidth="1"/>
    <col min="3" max="3" width="10.6328125" bestFit="1" customWidth="1"/>
    <col min="4" max="4" width="31.6328125" bestFit="1" customWidth="1"/>
    <col min="6" max="6" width="8.6328125" bestFit="1" customWidth="1"/>
    <col min="7" max="7" width="13.81640625" bestFit="1" customWidth="1"/>
    <col min="8" max="8" width="9.81640625" bestFit="1" customWidth="1"/>
  </cols>
  <sheetData>
    <row r="2" spans="2:8" ht="15" thickBot="1" x14ac:dyDescent="0.4"/>
    <row r="3" spans="2:8" ht="15" thickBot="1" x14ac:dyDescent="0.4">
      <c r="F3" s="38" t="s">
        <v>28</v>
      </c>
      <c r="G3" s="40"/>
    </row>
    <row r="4" spans="2:8" ht="15" thickBot="1" x14ac:dyDescent="0.4">
      <c r="B4" s="38" t="s">
        <v>24</v>
      </c>
      <c r="C4" s="39"/>
      <c r="D4" s="40"/>
      <c r="F4" s="55" t="s">
        <v>27</v>
      </c>
      <c r="G4" s="56">
        <v>44564</v>
      </c>
    </row>
    <row r="5" spans="2:8" ht="15" thickBot="1" x14ac:dyDescent="0.4">
      <c r="B5" s="41" t="s">
        <v>18</v>
      </c>
      <c r="C5" s="42"/>
      <c r="D5" s="43"/>
      <c r="F5" s="57" t="s">
        <v>11</v>
      </c>
      <c r="G5" s="7">
        <f>SQRT(H5/100)</f>
        <v>2.0554561537527383E-2</v>
      </c>
      <c r="H5">
        <v>4.2249000000000002E-2</v>
      </c>
    </row>
    <row r="6" spans="2:8" ht="15" thickBot="1" x14ac:dyDescent="0.4">
      <c r="B6" s="24" t="s">
        <v>12</v>
      </c>
      <c r="C6" s="25" t="s">
        <v>13</v>
      </c>
      <c r="D6" s="26" t="s">
        <v>14</v>
      </c>
      <c r="F6" s="58" t="s">
        <v>4</v>
      </c>
      <c r="G6" s="8">
        <f>SQRT(H6/100)</f>
        <v>1.2392739810066215E-2</v>
      </c>
      <c r="H6">
        <v>1.5358E-2</v>
      </c>
    </row>
    <row r="7" spans="2:8" x14ac:dyDescent="0.35">
      <c r="B7" s="45" t="s">
        <v>15</v>
      </c>
      <c r="C7" s="50">
        <v>6.0045000000000003E-3</v>
      </c>
      <c r="D7" s="46">
        <v>1.183E-2</v>
      </c>
    </row>
    <row r="8" spans="2:8" ht="15" thickBot="1" x14ac:dyDescent="0.4">
      <c r="B8" s="33" t="s">
        <v>16</v>
      </c>
      <c r="C8" s="51">
        <v>0.18959999999999999</v>
      </c>
      <c r="D8" s="47">
        <v>2.3400000000000001E-3</v>
      </c>
    </row>
    <row r="9" spans="2:8" ht="15" thickBot="1" x14ac:dyDescent="0.4">
      <c r="B9" s="48" t="s">
        <v>17</v>
      </c>
      <c r="C9" s="52">
        <v>0.77739999999999998</v>
      </c>
      <c r="D9" s="49">
        <v>4.4740000000000002E-39</v>
      </c>
      <c r="F9" s="59" t="s">
        <v>29</v>
      </c>
      <c r="G9" s="62"/>
      <c r="H9" s="63"/>
    </row>
    <row r="10" spans="2:8" ht="15" thickBot="1" x14ac:dyDescent="0.4">
      <c r="B10" s="38" t="s">
        <v>23</v>
      </c>
      <c r="C10" s="39"/>
      <c r="D10" s="40"/>
      <c r="F10" s="19" t="s">
        <v>0</v>
      </c>
      <c r="G10" s="65" t="s">
        <v>11</v>
      </c>
      <c r="H10" s="66" t="s">
        <v>4</v>
      </c>
    </row>
    <row r="11" spans="2:8" ht="15" thickBot="1" x14ac:dyDescent="0.4">
      <c r="B11" s="24" t="s">
        <v>12</v>
      </c>
      <c r="C11" s="25" t="s">
        <v>13</v>
      </c>
      <c r="D11" s="26" t="s">
        <v>21</v>
      </c>
      <c r="F11" s="61" t="s">
        <v>11</v>
      </c>
      <c r="G11" s="64">
        <v>1</v>
      </c>
      <c r="H11" s="6">
        <v>0.76484779999999997</v>
      </c>
    </row>
    <row r="12" spans="2:8" ht="15" thickBot="1" x14ac:dyDescent="0.4">
      <c r="B12" s="45" t="s">
        <v>19</v>
      </c>
      <c r="C12" s="53">
        <f>1-C8-C9</f>
        <v>3.3000000000000029E-2</v>
      </c>
      <c r="D12" s="37" t="s">
        <v>22</v>
      </c>
      <c r="F12" s="58" t="s">
        <v>4</v>
      </c>
      <c r="G12" s="60">
        <v>0.76484779999999997</v>
      </c>
      <c r="H12" s="4">
        <v>1</v>
      </c>
    </row>
    <row r="13" spans="2:8" ht="15" thickBot="1" x14ac:dyDescent="0.4">
      <c r="B13" s="48" t="s">
        <v>20</v>
      </c>
      <c r="C13" s="54">
        <f>C7/C12/10000</f>
        <v>1.819545454545453E-5</v>
      </c>
      <c r="D13" s="32" t="s">
        <v>26</v>
      </c>
    </row>
    <row r="15" spans="2:8" ht="15" thickBot="1" x14ac:dyDescent="0.4"/>
    <row r="16" spans="2:8" ht="15" thickBot="1" x14ac:dyDescent="0.4">
      <c r="B16" s="38" t="s">
        <v>25</v>
      </c>
      <c r="C16" s="39"/>
      <c r="D16" s="40"/>
    </row>
    <row r="17" spans="2:4" ht="15" thickBot="1" x14ac:dyDescent="0.4">
      <c r="B17" s="41" t="s">
        <v>18</v>
      </c>
      <c r="C17" s="42"/>
      <c r="D17" s="43"/>
    </row>
    <row r="18" spans="2:4" ht="15" thickBot="1" x14ac:dyDescent="0.4">
      <c r="B18" s="24" t="s">
        <v>12</v>
      </c>
      <c r="C18" s="25" t="s">
        <v>13</v>
      </c>
      <c r="D18" s="26" t="s">
        <v>14</v>
      </c>
    </row>
    <row r="19" spans="2:4" x14ac:dyDescent="0.35">
      <c r="B19" s="45" t="s">
        <v>15</v>
      </c>
      <c r="C19" s="50">
        <v>1.8954E-3</v>
      </c>
      <c r="D19" s="46">
        <v>1.562E-3</v>
      </c>
    </row>
    <row r="20" spans="2:4" x14ac:dyDescent="0.35">
      <c r="B20" s="33" t="s">
        <v>16</v>
      </c>
      <c r="C20" s="51">
        <v>0.25779999999999997</v>
      </c>
      <c r="D20" s="47">
        <v>1.1420000000000001E-5</v>
      </c>
    </row>
    <row r="21" spans="2:4" ht="15" thickBot="1" x14ac:dyDescent="0.4">
      <c r="B21" s="48" t="s">
        <v>17</v>
      </c>
      <c r="C21" s="52">
        <v>0.70450000000000002</v>
      </c>
      <c r="D21" s="49">
        <v>2.575E-48</v>
      </c>
    </row>
    <row r="22" spans="2:4" ht="15" thickBot="1" x14ac:dyDescent="0.4">
      <c r="B22" s="38" t="s">
        <v>23</v>
      </c>
      <c r="C22" s="39"/>
      <c r="D22" s="40"/>
    </row>
    <row r="23" spans="2:4" ht="15" thickBot="1" x14ac:dyDescent="0.4">
      <c r="B23" s="24" t="s">
        <v>12</v>
      </c>
      <c r="C23" s="25" t="s">
        <v>13</v>
      </c>
      <c r="D23" s="26" t="s">
        <v>21</v>
      </c>
    </row>
    <row r="24" spans="2:4" x14ac:dyDescent="0.35">
      <c r="B24" s="45" t="s">
        <v>19</v>
      </c>
      <c r="C24" s="53">
        <f>1-C20-C21</f>
        <v>3.7699999999999956E-2</v>
      </c>
      <c r="D24" s="37" t="s">
        <v>22</v>
      </c>
    </row>
    <row r="25" spans="2:4" ht="15" thickBot="1" x14ac:dyDescent="0.4">
      <c r="B25" s="48" t="s">
        <v>20</v>
      </c>
      <c r="C25" s="54">
        <f>C19/C24/10000</f>
        <v>5.0275862068965574E-6</v>
      </c>
      <c r="D25" s="32" t="s">
        <v>26</v>
      </c>
    </row>
  </sheetData>
  <mergeCells count="8">
    <mergeCell ref="B22:D22"/>
    <mergeCell ref="F3:G3"/>
    <mergeCell ref="F9:H9"/>
    <mergeCell ref="B5:D5"/>
    <mergeCell ref="B10:D10"/>
    <mergeCell ref="B4:D4"/>
    <mergeCell ref="B16:D16"/>
    <mergeCell ref="B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24A8-AABE-4D0C-AFB6-4A6585EE1CC5}">
  <dimension ref="B2:E12"/>
  <sheetViews>
    <sheetView workbookViewId="0">
      <selection activeCell="C4" sqref="C4"/>
    </sheetView>
  </sheetViews>
  <sheetFormatPr defaultRowHeight="14.5" x14ac:dyDescent="0.35"/>
  <cols>
    <col min="2" max="2" width="8.1796875" bestFit="1" customWidth="1"/>
    <col min="3" max="3" width="19" bestFit="1" customWidth="1"/>
    <col min="4" max="4" width="16.6328125" bestFit="1" customWidth="1"/>
    <col min="5" max="5" width="19.81640625" bestFit="1" customWidth="1"/>
  </cols>
  <sheetData>
    <row r="2" spans="2:5" ht="15" thickBot="1" x14ac:dyDescent="0.4"/>
    <row r="3" spans="2:5" ht="15" thickBot="1" x14ac:dyDescent="0.4">
      <c r="B3" s="21" t="s">
        <v>32</v>
      </c>
      <c r="C3" s="22" t="s">
        <v>2</v>
      </c>
      <c r="D3" s="22" t="s">
        <v>30</v>
      </c>
      <c r="E3" s="23" t="s">
        <v>31</v>
      </c>
    </row>
    <row r="4" spans="2:5" x14ac:dyDescent="0.35">
      <c r="B4" s="84" t="s">
        <v>37</v>
      </c>
      <c r="C4" s="79" t="s">
        <v>33</v>
      </c>
      <c r="D4" s="74">
        <v>62327.2983639823</v>
      </c>
      <c r="E4" s="70">
        <v>104580.93013463001</v>
      </c>
    </row>
    <row r="5" spans="2:5" ht="15" thickBot="1" x14ac:dyDescent="0.4">
      <c r="B5" s="85" t="s">
        <v>38</v>
      </c>
      <c r="C5" s="80" t="s">
        <v>34</v>
      </c>
      <c r="D5" s="75">
        <v>44964.9028647706</v>
      </c>
      <c r="E5" s="71">
        <v>73370.990903977901</v>
      </c>
    </row>
    <row r="6" spans="2:5" x14ac:dyDescent="0.35">
      <c r="B6" s="86"/>
      <c r="C6" s="82" t="s">
        <v>40</v>
      </c>
      <c r="D6" s="76">
        <f>D4+D5</f>
        <v>107292.20122875291</v>
      </c>
      <c r="E6" s="73">
        <f>E4+E5</f>
        <v>177951.92103860789</v>
      </c>
    </row>
    <row r="7" spans="2:5" ht="15" thickBot="1" x14ac:dyDescent="0.4">
      <c r="B7" s="87"/>
      <c r="C7" s="83" t="s">
        <v>36</v>
      </c>
      <c r="D7" s="77">
        <f>-D6+D8</f>
        <v>-8505.8455045160081</v>
      </c>
      <c r="E7" s="77">
        <f>-E6+E8</f>
        <v>-2000.6598170538782</v>
      </c>
    </row>
    <row r="8" spans="2:5" ht="15" thickBot="1" x14ac:dyDescent="0.4">
      <c r="B8" s="88" t="s">
        <v>39</v>
      </c>
      <c r="C8" s="81" t="s">
        <v>35</v>
      </c>
      <c r="D8" s="78">
        <v>98786.355724236899</v>
      </c>
      <c r="E8" s="72">
        <v>175951.26122155401</v>
      </c>
    </row>
    <row r="10" spans="2:5" ht="15" thickBot="1" x14ac:dyDescent="0.4"/>
    <row r="11" spans="2:5" ht="15" thickBot="1" x14ac:dyDescent="0.4">
      <c r="C11" s="59" t="s">
        <v>42</v>
      </c>
      <c r="D11" s="63"/>
    </row>
    <row r="12" spans="2:5" ht="15" thickBot="1" x14ac:dyDescent="0.4">
      <c r="C12" s="11" t="s">
        <v>41</v>
      </c>
      <c r="D12" s="90">
        <v>0</v>
      </c>
    </row>
  </sheetData>
  <mergeCells count="2">
    <mergeCell ref="B6:B7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DA0E-BFAD-4250-B129-632610F47C64}">
  <dimension ref="B1:E16"/>
  <sheetViews>
    <sheetView workbookViewId="0">
      <selection activeCell="A14" sqref="A14"/>
    </sheetView>
  </sheetViews>
  <sheetFormatPr defaultRowHeight="14.5" x14ac:dyDescent="0.35"/>
  <cols>
    <col min="2" max="2" width="14.26953125" customWidth="1"/>
    <col min="3" max="3" width="13.6328125" bestFit="1" customWidth="1"/>
    <col min="4" max="4" width="17.26953125" bestFit="1" customWidth="1"/>
    <col min="5" max="5" width="19.81640625" bestFit="1" customWidth="1"/>
  </cols>
  <sheetData>
    <row r="1" spans="2:5" ht="15" thickBot="1" x14ac:dyDescent="0.4"/>
    <row r="2" spans="2:5" ht="15" thickBot="1" x14ac:dyDescent="0.4">
      <c r="B2" s="38" t="s">
        <v>53</v>
      </c>
      <c r="C2" s="39"/>
      <c r="D2" s="40"/>
      <c r="E2" s="89"/>
    </row>
    <row r="3" spans="2:5" x14ac:dyDescent="0.35">
      <c r="B3" s="107" t="s">
        <v>52</v>
      </c>
      <c r="C3" s="104">
        <v>2000000</v>
      </c>
      <c r="D3" s="101"/>
    </row>
    <row r="4" spans="2:5" x14ac:dyDescent="0.35">
      <c r="B4" s="108" t="s">
        <v>46</v>
      </c>
      <c r="C4" s="105">
        <f>'Garch Estimates'!G12</f>
        <v>0.76484779999999997</v>
      </c>
      <c r="D4" s="102"/>
    </row>
    <row r="5" spans="2:5" x14ac:dyDescent="0.35">
      <c r="B5" s="108" t="s">
        <v>47</v>
      </c>
      <c r="C5" s="105">
        <v>0.5</v>
      </c>
      <c r="D5" s="102"/>
    </row>
    <row r="6" spans="2:5" ht="15" thickBot="1" x14ac:dyDescent="0.4">
      <c r="B6" s="109" t="s">
        <v>48</v>
      </c>
      <c r="C6" s="106">
        <v>0.5</v>
      </c>
      <c r="D6" s="103"/>
    </row>
    <row r="7" spans="2:5" ht="15" thickBot="1" x14ac:dyDescent="0.4">
      <c r="B7" s="44"/>
      <c r="C7" s="44"/>
      <c r="D7" s="44"/>
    </row>
    <row r="8" spans="2:5" x14ac:dyDescent="0.35">
      <c r="B8" s="92" t="s">
        <v>32</v>
      </c>
      <c r="C8" s="93" t="s">
        <v>43</v>
      </c>
      <c r="D8" s="94" t="s">
        <v>44</v>
      </c>
    </row>
    <row r="9" spans="2:5" x14ac:dyDescent="0.35">
      <c r="B9" s="95" t="s">
        <v>37</v>
      </c>
      <c r="C9" s="91">
        <v>8.1587822058306302E-4</v>
      </c>
      <c r="D9" s="31">
        <v>2.2186212231809499E-2</v>
      </c>
      <c r="E9" s="29"/>
    </row>
    <row r="10" spans="2:5" ht="15" thickBot="1" x14ac:dyDescent="0.4">
      <c r="B10" s="96" t="s">
        <v>38</v>
      </c>
      <c r="C10" s="97">
        <v>8.5973130602955995E-4</v>
      </c>
      <c r="D10" s="34">
        <v>1.37605513386E-2</v>
      </c>
      <c r="E10" s="29"/>
    </row>
    <row r="11" spans="2:5" ht="15" thickBot="1" x14ac:dyDescent="0.4">
      <c r="B11" s="35"/>
      <c r="C11" s="35"/>
      <c r="D11" s="35"/>
    </row>
    <row r="12" spans="2:5" ht="15" thickBot="1" x14ac:dyDescent="0.4">
      <c r="B12" s="98" t="s">
        <v>45</v>
      </c>
      <c r="C12" s="99">
        <f>C9*C5+C10*C6</f>
        <v>8.3780476330631154E-4</v>
      </c>
      <c r="D12" s="100">
        <f>SQRT((C5^2*D9^2)+(C6^2*D10^2) + 2*C4*D10*D9*C5*C6)</f>
        <v>1.6945415742153091E-2</v>
      </c>
    </row>
    <row r="13" spans="2:5" ht="15" thickBot="1" x14ac:dyDescent="0.4">
      <c r="B13" s="36"/>
      <c r="C13" s="36"/>
      <c r="D13" s="36"/>
    </row>
    <row r="14" spans="2:5" x14ac:dyDescent="0.35">
      <c r="B14" s="110" t="s">
        <v>49</v>
      </c>
      <c r="C14" s="111"/>
      <c r="D14" s="2">
        <f>_xlfn.NORM.INV(0.01,0,1)</f>
        <v>-2.3263478740408408</v>
      </c>
    </row>
    <row r="15" spans="2:5" x14ac:dyDescent="0.35">
      <c r="B15" s="112" t="s">
        <v>50</v>
      </c>
      <c r="C15" s="1"/>
      <c r="D15" s="113">
        <f>D12*D14</f>
        <v>-3.9420931886496036E-2</v>
      </c>
    </row>
    <row r="16" spans="2:5" ht="15" thickBot="1" x14ac:dyDescent="0.4">
      <c r="B16" s="114" t="s">
        <v>51</v>
      </c>
      <c r="C16" s="14"/>
      <c r="D16" s="115">
        <f>-D15*2000000</f>
        <v>78841.863772992074</v>
      </c>
    </row>
  </sheetData>
  <mergeCells count="8">
    <mergeCell ref="B2:D2"/>
    <mergeCell ref="B13:D13"/>
    <mergeCell ref="B11:D11"/>
    <mergeCell ref="B7:D7"/>
    <mergeCell ref="C3:D3"/>
    <mergeCell ref="C4:D4"/>
    <mergeCell ref="C5:D5"/>
    <mergeCell ref="C6:D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0F7C-7B75-4DAF-909C-BA6C3CE74493}">
  <dimension ref="A1:H6"/>
  <sheetViews>
    <sheetView tabSelected="1" workbookViewId="0">
      <selection activeCell="D5" sqref="D5"/>
    </sheetView>
  </sheetViews>
  <sheetFormatPr defaultRowHeight="14.5" x14ac:dyDescent="0.35"/>
  <cols>
    <col min="2" max="2" width="10.08984375" bestFit="1" customWidth="1"/>
    <col min="3" max="3" width="15.1796875" bestFit="1" customWidth="1"/>
    <col min="4" max="4" width="13.08984375" bestFit="1" customWidth="1"/>
    <col min="5" max="5" width="11" bestFit="1" customWidth="1"/>
    <col min="6" max="6" width="9.6328125" bestFit="1" customWidth="1"/>
    <col min="7" max="7" width="11.08984375" bestFit="1" customWidth="1"/>
    <col min="8" max="8" width="7.81640625" bestFit="1" customWidth="1"/>
  </cols>
  <sheetData>
    <row r="1" spans="1:8" x14ac:dyDescent="0.35">
      <c r="A1" t="s">
        <v>60</v>
      </c>
      <c r="B1" s="126">
        <v>1000000</v>
      </c>
      <c r="C1" s="28">
        <v>2000000</v>
      </c>
    </row>
    <row r="2" spans="1:8" ht="15" thickBot="1" x14ac:dyDescent="0.4"/>
    <row r="3" spans="1:8" ht="15" thickBot="1" x14ac:dyDescent="0.4">
      <c r="B3" s="24" t="s">
        <v>32</v>
      </c>
      <c r="C3" s="25" t="s">
        <v>54</v>
      </c>
      <c r="D3" s="25" t="s">
        <v>57</v>
      </c>
      <c r="E3" s="25" t="s">
        <v>58</v>
      </c>
      <c r="F3" s="25" t="s">
        <v>55</v>
      </c>
      <c r="G3" s="25" t="s">
        <v>59</v>
      </c>
      <c r="H3" s="26" t="s">
        <v>56</v>
      </c>
    </row>
    <row r="4" spans="1:8" x14ac:dyDescent="0.35">
      <c r="B4" s="121" t="s">
        <v>37</v>
      </c>
      <c r="C4" s="122">
        <v>62327.2983639823</v>
      </c>
      <c r="D4" s="123">
        <v>156.24</v>
      </c>
      <c r="E4" s="123">
        <v>159.55000000000001</v>
      </c>
      <c r="F4" s="124">
        <f>(E4-D4)/D4</f>
        <v>2.1185355862775233E-2</v>
      </c>
      <c r="G4" s="69">
        <f>F4*B1</f>
        <v>21185.355862775232</v>
      </c>
      <c r="H4" s="125">
        <f>G4/C4</f>
        <v>0.33990492799889793</v>
      </c>
    </row>
    <row r="5" spans="1:8" x14ac:dyDescent="0.35">
      <c r="B5" s="95" t="s">
        <v>38</v>
      </c>
      <c r="C5" s="117">
        <v>44964.9028647706</v>
      </c>
      <c r="D5" s="91">
        <v>473.48</v>
      </c>
      <c r="E5" s="91">
        <v>476.23</v>
      </c>
      <c r="F5" s="30">
        <f>(E5-D5)/D5</f>
        <v>5.8080594745290193E-3</v>
      </c>
      <c r="G5" s="67">
        <f>F5*B1</f>
        <v>5808.0594745290191</v>
      </c>
      <c r="H5" s="118">
        <f>G5/C5</f>
        <v>0.12916873171051718</v>
      </c>
    </row>
    <row r="6" spans="1:8" ht="15" thickBot="1" x14ac:dyDescent="0.4">
      <c r="B6" s="96" t="s">
        <v>39</v>
      </c>
      <c r="C6" s="116">
        <v>98786.355724236899</v>
      </c>
      <c r="D6" s="97">
        <f>(D4*B1+D5*B1)/C1</f>
        <v>314.86</v>
      </c>
      <c r="E6" s="97">
        <f>(E4*B1+E5*B1)/C1</f>
        <v>317.89</v>
      </c>
      <c r="F6" s="119">
        <f>(E6-D6)/D6</f>
        <v>9.6233246522262998E-3</v>
      </c>
      <c r="G6" s="68">
        <f>F6*C1</f>
        <v>19246.6493044526</v>
      </c>
      <c r="H6" s="120">
        <f>G6/C6</f>
        <v>0.19483104891711781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Info</vt:lpstr>
      <vt:lpstr>Garch Estimates</vt:lpstr>
      <vt:lpstr>Var and ES</vt:lpstr>
      <vt:lpstr>Normal Appraoximation</vt:lpstr>
      <vt:lpstr>RAROC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Thakur</dc:creator>
  <cp:lastModifiedBy>Siddharth Thakur</cp:lastModifiedBy>
  <dcterms:created xsi:type="dcterms:W3CDTF">2015-06-05T18:17:20Z</dcterms:created>
  <dcterms:modified xsi:type="dcterms:W3CDTF">2022-04-11T03:32:45Z</dcterms:modified>
</cp:coreProperties>
</file>