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3.xml" ContentType="application/vnd.openxmlformats-officedocument.drawing+xml"/>
  <Override PartName="/xl/drawings/drawing4.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D:\PORTFOLIO\PROJECTS\excel\Excel Sales Dashboard (Report)\BIX Sales Dashboard\"/>
    </mc:Choice>
  </mc:AlternateContent>
  <bookViews>
    <workbookView xWindow="0" yWindow="0" windowWidth="11085" windowHeight="7020" firstSheet="1" activeTab="1"/>
  </bookViews>
  <sheets>
    <sheet name="ANALYSIS_1" sheetId="4" state="hidden" r:id="rId1"/>
    <sheet name="TIMEFRAME" sheetId="16" r:id="rId2"/>
    <sheet name="STORE DASH" sheetId="9" r:id="rId3"/>
    <sheet name="analysis 3" sheetId="15" state="hidden" r:id="rId4"/>
    <sheet name="PROFIT VIEW" sheetId="10" r:id="rId5"/>
    <sheet name="ANALYSIS 2" sheetId="11" state="hidden" r:id="rId6"/>
    <sheet name="Sheet2" sheetId="13" state="hidden" r:id="rId7"/>
  </sheets>
  <definedNames>
    <definedName name="LARGE_1">'ANALYSIS 2'!$L$18</definedName>
    <definedName name="LARGE_2">'ANALYSIS 2'!$L$19</definedName>
    <definedName name="Slicer_Category">#N/A</definedName>
    <definedName name="Slicer_Month_Name">#N/A</definedName>
  </definedNames>
  <calcPr calcId="162913"/>
  <pivotCaches>
    <pivotCache cacheId="0" r:id="rId8"/>
    <pivotCache cacheId="1" r:id="rId9"/>
    <pivotCache cacheId="2" r:id="rId10"/>
    <pivotCache cacheId="3" r:id="rId11"/>
    <pivotCache cacheId="4" r:id="rId12"/>
    <pivotCache cacheId="5" r:id="rId13"/>
    <pivotCache cacheId="6" r:id="rId14"/>
    <pivotCache cacheId="7" r:id="rId15"/>
    <pivotCache cacheId="8" r:id="rId16"/>
    <pivotCache cacheId="9" r:id="rId17"/>
    <pivotCache cacheId="10" r:id="rId18"/>
    <pivotCache cacheId="11" r:id="rId19"/>
    <pivotCache cacheId="12" r:id="rId20"/>
    <pivotCache cacheId="13" r:id="rId21"/>
    <pivotCache cacheId="14" r:id="rId22"/>
    <pivotCache cacheId="15" r:id="rId23"/>
    <pivotCache cacheId="16" r:id="rId24"/>
    <pivotCache cacheId="17" r:id="rId25"/>
    <pivotCache cacheId="18" r:id="rId26"/>
    <pivotCache cacheId="19" r:id="rId27"/>
    <pivotCache cacheId="20" r:id="rId28"/>
  </pivotCaches>
  <extLst>
    <ext xmlns:x14="http://schemas.microsoft.com/office/spreadsheetml/2009/9/main" uri="{876F7934-8845-4945-9796-88D515C7AA90}">
      <x14:pivotCaches>
        <pivotCache cacheId="21" r:id="rId29"/>
      </x14:pivotCaches>
    </ext>
    <ext xmlns:x14="http://schemas.microsoft.com/office/spreadsheetml/2009/9/main" uri="{BBE1A952-AA13-448e-AADC-164F8A28A991}">
      <x14:slicerCaches>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s_table_bfd90dff-a0d0-41b6-a29c-34442743ee2a" name="customers_table" connection="Query - customers_table"/>
          <x15:modelTable id="fact_table_480b7b27-391e-406c-bd00-2314c7462ecd" name="fact_table" connection="Query - fact_table"/>
          <x15:modelTable id="monthly_store_targets_4711f34c-9f1f-44a0-b939-bdac589dea2e" name="monthly_store_targets" connection="Query - monthly_store_targets"/>
          <x15:modelTable id="products_table_84d27541-e336-442d-ba82-ddd7b57b53da" name="products_table" connection="Query - products_table"/>
          <x15:modelTable id="DIM_Sales _Persons_Table_63fb80b2-ed45-476d-a779-89447403a0d8" name="DIM_Sales _Persons_Table" connection="Query - DIM_Sales _Persons_Table"/>
          <x15:modelTable id="DATE_0e1ac34c-82ac-4a89-9718-34ac0d2efe85" name="DATE" connection="Query - DATE"/>
          <x15:modelTable id="CALCULATIONS_9658696f-7d0c-40b3-aaaa-f8aa0e769483" name="CALCULATIONS" connection="Query - CALCULATIONS"/>
        </x15:modelTables>
        <x15:modelRelationships>
          <x15:modelRelationship fromTable="fact_table" fromColumn="Customer ID" toTable="customers_table" toColumn="Customer ID"/>
          <x15:modelRelationship fromTable="fact_table" fromColumn="Sales Person ID" toTable="DIM_Sales _Persons_Table" toColumn="Sales Person ID"/>
          <x15:modelRelationship fromTable="fact_table" fromColumn="Product ID" toTable="products_table" toColumn="Product ID"/>
          <x15:modelRelationship fromTable="fact_table" fromColumn="Order Date" toTable="DATE" toColumn="Order Date"/>
          <x15:modelRelationship fromTable="monthly_store_targets" fromColumn="DATE" toTable="DATE" toColumn="Order Date"/>
          <x15:modelRelationship fromTable="monthly_store_targets" fromColumn="Store ID" toTable="DIM_Sales _Persons_Table" toColumn="Sales Person ID"/>
        </x15:modelRelationships>
      </x15:dataModel>
    </ext>
  </extLst>
</workbook>
</file>

<file path=xl/calcChain.xml><?xml version="1.0" encoding="utf-8"?>
<calcChain xmlns="http://schemas.openxmlformats.org/spreadsheetml/2006/main">
  <c r="BV12" i="15" l="1"/>
  <c r="BV13" i="15"/>
  <c r="BV14" i="15"/>
  <c r="BV15" i="15"/>
  <c r="BV16" i="15"/>
  <c r="BV11" i="15"/>
  <c r="Q4" i="11"/>
  <c r="BU24" i="15" l="1"/>
  <c r="BT25" i="15"/>
  <c r="BT26" i="15"/>
  <c r="BT27" i="15"/>
  <c r="BT28" i="15"/>
  <c r="BT29" i="15"/>
  <c r="BT24" i="15"/>
  <c r="BU26" i="15"/>
  <c r="BU27" i="15"/>
  <c r="BU28" i="15"/>
  <c r="BU29" i="15"/>
  <c r="BU25" i="15"/>
  <c r="BD11" i="15" l="1"/>
  <c r="BD12" i="15"/>
  <c r="BD13" i="15"/>
  <c r="BD14" i="15"/>
  <c r="BD15" i="15"/>
  <c r="BD16" i="15"/>
  <c r="BD17" i="15"/>
  <c r="BD18" i="15"/>
  <c r="BD19" i="15"/>
  <c r="BD20" i="15"/>
  <c r="BD21" i="15"/>
  <c r="BD22" i="15"/>
  <c r="BD23" i="15"/>
  <c r="BC10" i="15"/>
  <c r="BC11" i="15"/>
  <c r="BC12" i="15"/>
  <c r="BC13" i="15"/>
  <c r="BC14" i="15"/>
  <c r="BC15" i="15"/>
  <c r="BC16" i="15"/>
  <c r="BC17" i="15"/>
  <c r="BC18" i="15"/>
  <c r="BC19" i="15"/>
  <c r="BC20" i="15"/>
  <c r="BC21" i="15"/>
  <c r="BC22" i="15"/>
  <c r="BC23" i="15"/>
  <c r="BB11" i="15"/>
  <c r="BB12" i="15"/>
  <c r="BB13" i="15"/>
  <c r="BB14" i="15"/>
  <c r="BB15" i="15"/>
  <c r="BB16" i="15"/>
  <c r="BB17" i="15"/>
  <c r="BB18" i="15"/>
  <c r="BB19" i="15"/>
  <c r="BB20" i="15"/>
  <c r="BB21" i="15"/>
  <c r="BB22" i="15"/>
  <c r="BB23" i="15"/>
  <c r="BB10" i="15"/>
  <c r="Q21" i="15"/>
  <c r="BN6" i="15"/>
  <c r="BN4" i="15"/>
  <c r="BN5" i="15"/>
  <c r="U15" i="15" l="1"/>
  <c r="V15" i="15"/>
  <c r="W15" i="15"/>
  <c r="X15" i="15"/>
  <c r="Y15" i="15"/>
  <c r="Z15" i="15"/>
  <c r="V14" i="15"/>
  <c r="W14" i="15"/>
  <c r="X14" i="15"/>
  <c r="Y14" i="15"/>
  <c r="Z14" i="15"/>
  <c r="U14" i="15"/>
  <c r="Q22" i="15"/>
  <c r="J21" i="15"/>
  <c r="J22" i="15"/>
  <c r="J23" i="15"/>
  <c r="J24" i="15"/>
  <c r="J25" i="15"/>
  <c r="J26" i="15"/>
  <c r="I22" i="15"/>
  <c r="I23" i="15"/>
  <c r="I24" i="15"/>
  <c r="I25" i="15"/>
  <c r="I26" i="15"/>
  <c r="I21" i="15"/>
  <c r="F21" i="15"/>
  <c r="F22" i="15"/>
  <c r="F23" i="15"/>
  <c r="F24" i="15"/>
  <c r="F25" i="15"/>
  <c r="F26" i="15"/>
  <c r="E22" i="15"/>
  <c r="E23" i="15"/>
  <c r="E24" i="15"/>
  <c r="E25" i="15"/>
  <c r="E26" i="15"/>
  <c r="E21" i="15"/>
  <c r="Q23" i="15"/>
  <c r="N24" i="15" l="1"/>
  <c r="M26" i="15"/>
  <c r="N23" i="15"/>
  <c r="M21" i="15"/>
  <c r="N22" i="15"/>
  <c r="M25" i="15"/>
  <c r="N25" i="15"/>
  <c r="M23" i="15"/>
  <c r="M24" i="15"/>
  <c r="M22" i="15"/>
  <c r="N21" i="15"/>
  <c r="N26" i="15"/>
  <c r="AG12" i="11"/>
  <c r="AH12" i="11"/>
  <c r="AG13" i="11"/>
  <c r="AH13" i="11"/>
  <c r="AG14" i="11"/>
  <c r="AH14" i="11"/>
  <c r="AG15" i="11"/>
  <c r="AH15" i="11"/>
  <c r="AH11" i="11"/>
  <c r="AG11" i="11"/>
  <c r="AJ12" i="11" l="1"/>
  <c r="AJ15" i="11"/>
  <c r="AI15" i="11" s="1"/>
  <c r="AJ14" i="11"/>
  <c r="AI14" i="11" s="1"/>
  <c r="AJ13" i="11"/>
  <c r="AI13" i="11" s="1"/>
  <c r="F18" i="10"/>
  <c r="G18" i="10" s="1"/>
  <c r="E17" i="10"/>
  <c r="E16" i="10" s="1"/>
  <c r="E15" i="10" s="1"/>
  <c r="E14" i="10" s="1"/>
  <c r="E13" i="10" s="1"/>
  <c r="E12" i="10" s="1"/>
  <c r="E11" i="10" s="1"/>
  <c r="E10" i="10" s="1"/>
  <c r="E9" i="10" s="1"/>
  <c r="E31" i="10"/>
  <c r="E30" i="10" s="1"/>
  <c r="E29" i="10" s="1"/>
  <c r="E28" i="10" s="1"/>
  <c r="E27" i="10" s="1"/>
  <c r="E26" i="10" s="1"/>
  <c r="E25" i="10" s="1"/>
  <c r="E24" i="10" s="1"/>
  <c r="E23" i="10" s="1"/>
  <c r="F32" i="10"/>
  <c r="G32" i="10" s="1"/>
  <c r="H32" i="10" s="1"/>
  <c r="I32" i="10" s="1"/>
  <c r="J32" i="10" s="1"/>
  <c r="K32" i="10" s="1"/>
  <c r="L32" i="10" s="1"/>
  <c r="M32" i="10" s="1"/>
  <c r="N32" i="10" s="1"/>
  <c r="N31" i="10" s="1"/>
  <c r="N30" i="10" s="1"/>
  <c r="N29" i="10" s="1"/>
  <c r="N28" i="10" s="1"/>
  <c r="N27" i="10" s="1"/>
  <c r="N26" i="10" s="1"/>
  <c r="N25" i="10" s="1"/>
  <c r="N24" i="10" s="1"/>
  <c r="N23" i="10" s="1"/>
  <c r="I17" i="13"/>
  <c r="I16" i="13" s="1"/>
  <c r="I15" i="13" s="1"/>
  <c r="I14" i="13" s="1"/>
  <c r="I13" i="13" s="1"/>
  <c r="I12" i="13" s="1"/>
  <c r="I11" i="13" s="1"/>
  <c r="J17" i="13"/>
  <c r="J16" i="13" s="1"/>
  <c r="J15" i="13" s="1"/>
  <c r="J14" i="13" s="1"/>
  <c r="J13" i="13" s="1"/>
  <c r="J12" i="13" s="1"/>
  <c r="J11" i="13" s="1"/>
  <c r="E18" i="13"/>
  <c r="E17" i="13" s="1"/>
  <c r="E16" i="13" s="1"/>
  <c r="E15" i="13" s="1"/>
  <c r="E14" i="13" s="1"/>
  <c r="E13" i="13" s="1"/>
  <c r="E12" i="13" s="1"/>
  <c r="E11" i="13" s="1"/>
  <c r="F18" i="13"/>
  <c r="F17" i="13" s="1"/>
  <c r="F16" i="13" s="1"/>
  <c r="F15" i="13" s="1"/>
  <c r="F14" i="13" s="1"/>
  <c r="F13" i="13" s="1"/>
  <c r="F12" i="13" s="1"/>
  <c r="F11" i="13" s="1"/>
  <c r="G18" i="13"/>
  <c r="G17" i="13" s="1"/>
  <c r="G16" i="13" s="1"/>
  <c r="G15" i="13" s="1"/>
  <c r="G14" i="13" s="1"/>
  <c r="G13" i="13" s="1"/>
  <c r="G12" i="13" s="1"/>
  <c r="G11" i="13" s="1"/>
  <c r="H18" i="13"/>
  <c r="H17" i="13" s="1"/>
  <c r="H16" i="13" s="1"/>
  <c r="H15" i="13" s="1"/>
  <c r="H14" i="13" s="1"/>
  <c r="H13" i="13" s="1"/>
  <c r="H12" i="13" s="1"/>
  <c r="H11" i="13" s="1"/>
  <c r="I18" i="13"/>
  <c r="J18" i="13"/>
  <c r="K18" i="13"/>
  <c r="K17" i="13" s="1"/>
  <c r="K16" i="13" s="1"/>
  <c r="K15" i="13" s="1"/>
  <c r="K14" i="13" s="1"/>
  <c r="K13" i="13" s="1"/>
  <c r="K12" i="13" s="1"/>
  <c r="K11" i="13" s="1"/>
  <c r="L18" i="13"/>
  <c r="L17" i="13" s="1"/>
  <c r="L16" i="13" s="1"/>
  <c r="L15" i="13" s="1"/>
  <c r="L14" i="13" s="1"/>
  <c r="L13" i="13" s="1"/>
  <c r="L12" i="13" s="1"/>
  <c r="L11" i="13" s="1"/>
  <c r="M18" i="13"/>
  <c r="M17" i="13" s="1"/>
  <c r="M16" i="13" s="1"/>
  <c r="M15" i="13" s="1"/>
  <c r="M14" i="13" s="1"/>
  <c r="M13" i="13" s="1"/>
  <c r="M12" i="13" s="1"/>
  <c r="M11" i="13" s="1"/>
  <c r="N18" i="13"/>
  <c r="N17" i="13" s="1"/>
  <c r="N16" i="13" s="1"/>
  <c r="N15" i="13" s="1"/>
  <c r="N14" i="13" s="1"/>
  <c r="N13" i="13" s="1"/>
  <c r="N12" i="13" s="1"/>
  <c r="N11" i="13" s="1"/>
  <c r="F19" i="13"/>
  <c r="G19" i="13"/>
  <c r="H19" i="13"/>
  <c r="I19" i="13"/>
  <c r="J19" i="13"/>
  <c r="K19" i="13"/>
  <c r="L19" i="13"/>
  <c r="M19" i="13"/>
  <c r="N19" i="13"/>
  <c r="E19" i="13"/>
  <c r="N20" i="13"/>
  <c r="G20" i="13"/>
  <c r="H20" i="13"/>
  <c r="I20" i="13" s="1"/>
  <c r="J20" i="13" s="1"/>
  <c r="K20" i="13" s="1"/>
  <c r="L20" i="13" s="1"/>
  <c r="M20" i="13" s="1"/>
  <c r="F20" i="13"/>
  <c r="C6" i="13"/>
  <c r="C7" i="13"/>
  <c r="AI12" i="11" l="1"/>
  <c r="F17" i="10"/>
  <c r="F16" i="10" s="1"/>
  <c r="F15" i="10" s="1"/>
  <c r="F14" i="10" s="1"/>
  <c r="F13" i="10" s="1"/>
  <c r="F12" i="10" s="1"/>
  <c r="F11" i="10" s="1"/>
  <c r="F10" i="10" s="1"/>
  <c r="F9" i="10" s="1"/>
  <c r="F31" i="10"/>
  <c r="F30" i="10" s="1"/>
  <c r="F29" i="10" s="1"/>
  <c r="F28" i="10" s="1"/>
  <c r="F27" i="10" s="1"/>
  <c r="F26" i="10" s="1"/>
  <c r="F25" i="10" s="1"/>
  <c r="F24" i="10" s="1"/>
  <c r="F23" i="10" s="1"/>
  <c r="G17" i="10"/>
  <c r="G16" i="10" s="1"/>
  <c r="G15" i="10" s="1"/>
  <c r="G14" i="10" s="1"/>
  <c r="G13" i="10" s="1"/>
  <c r="G12" i="10" s="1"/>
  <c r="G11" i="10" s="1"/>
  <c r="G10" i="10" s="1"/>
  <c r="G9" i="10" s="1"/>
  <c r="H18" i="10"/>
  <c r="G31" i="10"/>
  <c r="G30" i="10" s="1"/>
  <c r="G29" i="10" s="1"/>
  <c r="G28" i="10" s="1"/>
  <c r="G27" i="10" s="1"/>
  <c r="G26" i="10" s="1"/>
  <c r="G25" i="10" s="1"/>
  <c r="G24" i="10" s="1"/>
  <c r="G23" i="10" s="1"/>
  <c r="M31" i="10"/>
  <c r="M30" i="10" s="1"/>
  <c r="M29" i="10" s="1"/>
  <c r="M28" i="10" s="1"/>
  <c r="M27" i="10" s="1"/>
  <c r="M26" i="10" s="1"/>
  <c r="M25" i="10" s="1"/>
  <c r="M24" i="10" s="1"/>
  <c r="M23" i="10" s="1"/>
  <c r="L31" i="10"/>
  <c r="L30" i="10" s="1"/>
  <c r="L29" i="10" s="1"/>
  <c r="L28" i="10" s="1"/>
  <c r="L27" i="10" s="1"/>
  <c r="L26" i="10" s="1"/>
  <c r="L25" i="10" s="1"/>
  <c r="L24" i="10" s="1"/>
  <c r="L23" i="10" s="1"/>
  <c r="K31" i="10"/>
  <c r="K30" i="10" s="1"/>
  <c r="K29" i="10" s="1"/>
  <c r="K28" i="10" s="1"/>
  <c r="K27" i="10" s="1"/>
  <c r="K26" i="10" s="1"/>
  <c r="K25" i="10" s="1"/>
  <c r="K24" i="10" s="1"/>
  <c r="K23" i="10" s="1"/>
  <c r="J31" i="10"/>
  <c r="J30" i="10" s="1"/>
  <c r="J29" i="10" s="1"/>
  <c r="J28" i="10" s="1"/>
  <c r="J27" i="10" s="1"/>
  <c r="J26" i="10" s="1"/>
  <c r="J25" i="10" s="1"/>
  <c r="J24" i="10" s="1"/>
  <c r="J23" i="10" s="1"/>
  <c r="I31" i="10"/>
  <c r="I30" i="10" s="1"/>
  <c r="I29" i="10" s="1"/>
  <c r="I28" i="10" s="1"/>
  <c r="I27" i="10" s="1"/>
  <c r="I26" i="10" s="1"/>
  <c r="I25" i="10" s="1"/>
  <c r="I24" i="10" s="1"/>
  <c r="I23" i="10" s="1"/>
  <c r="H31" i="10"/>
  <c r="H30" i="10" s="1"/>
  <c r="H29" i="10" s="1"/>
  <c r="H28" i="10" s="1"/>
  <c r="H27" i="10" s="1"/>
  <c r="H26" i="10" s="1"/>
  <c r="H25" i="10" s="1"/>
  <c r="H24" i="10" s="1"/>
  <c r="H23" i="10" s="1"/>
  <c r="K3" i="11"/>
  <c r="P3" i="11" s="1"/>
  <c r="L3" i="11"/>
  <c r="M3" i="11"/>
  <c r="K4" i="11"/>
  <c r="P4" i="11" s="1"/>
  <c r="L4" i="11"/>
  <c r="M4" i="11"/>
  <c r="K5" i="11"/>
  <c r="P5" i="11" s="1"/>
  <c r="L5" i="11"/>
  <c r="M5" i="11"/>
  <c r="K6" i="11"/>
  <c r="P6" i="11" s="1"/>
  <c r="L6" i="11"/>
  <c r="M6" i="11"/>
  <c r="K7" i="11"/>
  <c r="P7" i="11" s="1"/>
  <c r="L7" i="11"/>
  <c r="M7" i="11"/>
  <c r="K8" i="11"/>
  <c r="P8" i="11" s="1"/>
  <c r="L8" i="11"/>
  <c r="M8" i="11"/>
  <c r="K9" i="11"/>
  <c r="P9" i="11" s="1"/>
  <c r="L9" i="11"/>
  <c r="M9" i="11"/>
  <c r="K10" i="11"/>
  <c r="P10" i="11" s="1"/>
  <c r="L10" i="11"/>
  <c r="M10" i="11"/>
  <c r="K11" i="11"/>
  <c r="P11" i="11" s="1"/>
  <c r="L11" i="11"/>
  <c r="M11" i="11"/>
  <c r="K12" i="11"/>
  <c r="P12" i="11" s="1"/>
  <c r="L12" i="11"/>
  <c r="M12" i="11"/>
  <c r="K13" i="11"/>
  <c r="P13" i="11" s="1"/>
  <c r="L13" i="11"/>
  <c r="M13" i="11"/>
  <c r="K14" i="11"/>
  <c r="P14" i="11" s="1"/>
  <c r="L14" i="11"/>
  <c r="M14" i="11"/>
  <c r="K15" i="11"/>
  <c r="P15" i="11" s="1"/>
  <c r="L15" i="11"/>
  <c r="M15" i="11"/>
  <c r="M35" i="9"/>
  <c r="C3" i="13"/>
  <c r="J35" i="9"/>
  <c r="F14" i="4"/>
  <c r="E14" i="4"/>
  <c r="U7" i="11"/>
  <c r="V7" i="11"/>
  <c r="W4" i="11"/>
  <c r="C4" i="13"/>
  <c r="Y5" i="10" l="1"/>
  <c r="I18" i="10"/>
  <c r="H17" i="10"/>
  <c r="H16" i="10" s="1"/>
  <c r="H15" i="10" s="1"/>
  <c r="H14" i="10" s="1"/>
  <c r="H13" i="10" s="1"/>
  <c r="H12" i="10" s="1"/>
  <c r="H11" i="10" s="1"/>
  <c r="H10" i="10" s="1"/>
  <c r="H9" i="10" s="1"/>
  <c r="W7" i="11"/>
  <c r="Q13" i="11"/>
  <c r="Q5" i="11"/>
  <c r="Q12" i="11"/>
  <c r="L19" i="11"/>
  <c r="Q6" i="11"/>
  <c r="Q9" i="11"/>
  <c r="Q14" i="11"/>
  <c r="Q10" i="11"/>
  <c r="Q15" i="11"/>
  <c r="Q7" i="11"/>
  <c r="Q11" i="11"/>
  <c r="Q8" i="11"/>
  <c r="L18" i="11"/>
  <c r="O35" i="9"/>
  <c r="G14" i="4"/>
  <c r="K22" i="9" s="1"/>
  <c r="J18" i="10" l="1"/>
  <c r="I17" i="10"/>
  <c r="I16" i="10" s="1"/>
  <c r="I15" i="10" s="1"/>
  <c r="I14" i="10" s="1"/>
  <c r="I13" i="10" s="1"/>
  <c r="I12" i="10" s="1"/>
  <c r="I11" i="10" s="1"/>
  <c r="I10" i="10" s="1"/>
  <c r="I9" i="10" s="1"/>
  <c r="N5" i="11"/>
  <c r="N15" i="11"/>
  <c r="N13" i="11"/>
  <c r="N7" i="11"/>
  <c r="N4" i="11"/>
  <c r="N12" i="11"/>
  <c r="N8" i="11"/>
  <c r="N6" i="11"/>
  <c r="N11" i="11"/>
  <c r="N14" i="11"/>
  <c r="N10" i="11"/>
  <c r="N9" i="11"/>
  <c r="K18" i="10" l="1"/>
  <c r="J17" i="10"/>
  <c r="J16" i="10" s="1"/>
  <c r="J15" i="10" s="1"/>
  <c r="J14" i="10" s="1"/>
  <c r="J13" i="10" s="1"/>
  <c r="J12" i="10" s="1"/>
  <c r="J11" i="10" s="1"/>
  <c r="J10" i="10" s="1"/>
  <c r="J9" i="10" s="1"/>
  <c r="L18" i="10" l="1"/>
  <c r="K17" i="10"/>
  <c r="K16" i="10" s="1"/>
  <c r="K15" i="10" s="1"/>
  <c r="K14" i="10" s="1"/>
  <c r="K13" i="10" s="1"/>
  <c r="K12" i="10" s="1"/>
  <c r="K11" i="10" s="1"/>
  <c r="K10" i="10" s="1"/>
  <c r="K9" i="10" s="1"/>
  <c r="M18" i="10" l="1"/>
  <c r="L17" i="10"/>
  <c r="L16" i="10" s="1"/>
  <c r="L15" i="10" s="1"/>
  <c r="L14" i="10" s="1"/>
  <c r="L13" i="10" s="1"/>
  <c r="L12" i="10" s="1"/>
  <c r="L11" i="10" s="1"/>
  <c r="L10" i="10" s="1"/>
  <c r="L9" i="10" s="1"/>
  <c r="M17" i="10" l="1"/>
  <c r="M16" i="10" s="1"/>
  <c r="M15" i="10" s="1"/>
  <c r="M14" i="10" s="1"/>
  <c r="M13" i="10" s="1"/>
  <c r="M12" i="10" s="1"/>
  <c r="M11" i="10" s="1"/>
  <c r="M10" i="10" s="1"/>
  <c r="M9" i="10" s="1"/>
  <c r="N18" i="10"/>
  <c r="N17" i="10" s="1"/>
  <c r="N16" i="10" s="1"/>
  <c r="N15" i="10" s="1"/>
  <c r="N14" i="10" s="1"/>
  <c r="N13" i="10" s="1"/>
  <c r="N12" i="10" s="1"/>
  <c r="N11" i="10" s="1"/>
  <c r="N10" i="10" s="1"/>
  <c r="N9" i="10" s="1"/>
</calcChain>
</file>

<file path=xl/connections.xml><?xml version="1.0" encoding="utf-8"?>
<connections xmlns="http://schemas.openxmlformats.org/spreadsheetml/2006/main">
  <connection id="1" name="Query - CALCULATIONS" description="Connection to the 'CALCULATIONS' query in the workbook." type="100" refreshedVersion="6" minRefreshableVersion="5">
    <extLst>
      <ext xmlns:x15="http://schemas.microsoft.com/office/spreadsheetml/2010/11/main" uri="{DE250136-89BD-433C-8126-D09CA5730AF9}">
        <x15:connection id="29aa0291-c2a3-42cb-8bca-585a7cd4675a">
          <x15:oledbPr connection="Provider=Microsoft.Mashup.OleDb.1;Data Source=$Workbook$;Location=CALCULATIONS;Extended Properties=&quot;&quot;">
            <x15:dbTables>
              <x15:dbTable name="CALCULATIONS"/>
            </x15:dbTables>
          </x15:oledbPr>
        </x15:connection>
      </ext>
    </extLst>
  </connection>
  <connection id="2" name="Query - customers_table" description="Connection to the 'customers_table' query in the workbook." type="100" refreshedVersion="6" minRefreshableVersion="5">
    <extLst>
      <ext xmlns:x15="http://schemas.microsoft.com/office/spreadsheetml/2010/11/main" uri="{DE250136-89BD-433C-8126-D09CA5730AF9}">
        <x15:connection id="f26bc04d-d1fa-418d-822e-d892524129df"/>
      </ext>
    </extLst>
  </connection>
  <connection id="3" name="Query - DATE" description="Connection to the 'DATE' query in the workbook." type="100" refreshedVersion="6" minRefreshableVersion="5">
    <extLst>
      <ext xmlns:x15="http://schemas.microsoft.com/office/spreadsheetml/2010/11/main" uri="{DE250136-89BD-433C-8126-D09CA5730AF9}">
        <x15:connection id="5d5919de-9888-415b-b220-b78aa5a7b466">
          <x15:oledbPr connection="Provider=Microsoft.Mashup.OleDb.1;Data Source=$Workbook$;Location=DATE;Extended Properties=&quot;&quot;">
            <x15:dbTables>
              <x15:dbTable name="DATE"/>
            </x15:dbTables>
          </x15:oledbPr>
        </x15:connection>
      </ext>
    </extLst>
  </connection>
  <connection id="4" name="Query - DIM_Sales _Persons_Table" description="Connection to the 'DIM_Sales _Persons_Table' query in the workbook." type="100" refreshedVersion="6" minRefreshableVersion="5">
    <extLst>
      <ext xmlns:x15="http://schemas.microsoft.com/office/spreadsheetml/2010/11/main" uri="{DE250136-89BD-433C-8126-D09CA5730AF9}">
        <x15:connection id="4c19fd5c-198c-45e5-9324-02cfd918b689">
          <x15:oledbPr connection="Provider=Microsoft.Mashup.OleDb.1;Data Source=$Workbook$;Location=&quot;DIM_Sales _Persons_Table&quot;;Extended Properties=&quot;&quot;">
            <x15:dbTables>
              <x15:dbTable name="DIM_Sales _Persons_Table"/>
            </x15:dbTables>
          </x15:oledbPr>
        </x15:connection>
      </ext>
    </extLst>
  </connection>
  <connection id="5" name="Query - fact_table" description="Connection to the 'fact_table' query in the workbook." type="100" refreshedVersion="6" minRefreshableVersion="5">
    <extLst>
      <ext xmlns:x15="http://schemas.microsoft.com/office/spreadsheetml/2010/11/main" uri="{DE250136-89BD-433C-8126-D09CA5730AF9}">
        <x15:connection id="ad6cf83e-ae8a-428e-ad8f-cedbc9bc7436">
          <x15:oledbPr connection="Provider=Microsoft.Mashup.OleDb.1;Data Source=$Workbook$;Location=fact_table;Extended Properties=&quot;&quot;">
            <x15:dbTables>
              <x15:dbTable name="fact_table"/>
            </x15:dbTables>
          </x15:oledbPr>
        </x15:connection>
      </ext>
    </extLst>
  </connection>
  <connection id="6" name="Query - monthly_store_targets" description="Connection to the 'monthly_store_targets' query in the workbook." type="100" refreshedVersion="6" minRefreshableVersion="5">
    <extLst>
      <ext xmlns:x15="http://schemas.microsoft.com/office/spreadsheetml/2010/11/main" uri="{DE250136-89BD-433C-8126-D09CA5730AF9}">
        <x15:connection id="dda4ee65-f30e-4b86-bfca-bb765e8d20a9">
          <x15:oledbPr connection="Provider=Microsoft.Mashup.OleDb.1;Data Source=$Workbook$;Location=monthly_store_targets;Extended Properties=&quot;&quot;">
            <x15:dbTables>
              <x15:dbTable name="monthly_store_targets"/>
            </x15:dbTables>
          </x15:oledbPr>
        </x15:connection>
      </ext>
    </extLst>
  </connection>
  <connection id="7" name="Query - products_table" description="Connection to the 'products_table' query in the workbook." type="100" refreshedVersion="6" minRefreshableVersion="5">
    <extLst>
      <ext xmlns:x15="http://schemas.microsoft.com/office/spreadsheetml/2010/11/main" uri="{DE250136-89BD-433C-8126-D09CA5730AF9}">
        <x15:connection id="5c018330-6568-4093-8ba1-d2d6c90c0834">
          <x15:oledbPr connection="Provider=Microsoft.Mashup.OleDb.1;Data Source=$Workbook$;Location=products_table;Extended Properties=&quot;&quot;">
            <x15:dbTables>
              <x15:dbTable name="products_table"/>
            </x15:dbTables>
          </x15:oledbPr>
        </x15:connection>
      </ext>
    </extLst>
  </connection>
  <connection id="8"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<sst xmlns="http://schemas.openxmlformats.org/spreadsheetml/2006/main" count="310" uniqueCount="211">
  <si>
    <t>TOTAL REVENUE</t>
  </si>
  <si>
    <t>COGS</t>
  </si>
  <si>
    <t>PROFIT MARGIN</t>
  </si>
  <si>
    <t>%Profit margin</t>
  </si>
  <si>
    <t>#Transactions</t>
  </si>
  <si>
    <t>Total refund</t>
  </si>
  <si>
    <t>refund ratee</t>
  </si>
  <si>
    <t>#Product</t>
  </si>
  <si>
    <t>TOTAL TARGET</t>
  </si>
  <si>
    <t>Row Labels</t>
  </si>
  <si>
    <t>Barron-Fleming</t>
  </si>
  <si>
    <t>Berg-Trujillo</t>
  </si>
  <si>
    <t>Lee-Myers</t>
  </si>
  <si>
    <t>Lopez</t>
  </si>
  <si>
    <t>Martinez</t>
  </si>
  <si>
    <t>Miller</t>
  </si>
  <si>
    <t>Myers-Lopez</t>
  </si>
  <si>
    <t>Novak PLC</t>
  </si>
  <si>
    <t>Thomas</t>
  </si>
  <si>
    <t>Valdez</t>
  </si>
  <si>
    <t>Grand Total</t>
  </si>
  <si>
    <t>TOTAL REV</t>
  </si>
  <si>
    <t>TARGET</t>
  </si>
  <si>
    <t>REV</t>
  </si>
  <si>
    <t>TAR</t>
  </si>
  <si>
    <t>PER</t>
  </si>
  <si>
    <t>Jan</t>
  </si>
  <si>
    <t>Feb</t>
  </si>
  <si>
    <t>Mar</t>
  </si>
  <si>
    <t>Apr</t>
  </si>
  <si>
    <t>May</t>
  </si>
  <si>
    <t>Jun</t>
  </si>
  <si>
    <t>Jul</t>
  </si>
  <si>
    <t>Aug</t>
  </si>
  <si>
    <t>Sep</t>
  </si>
  <si>
    <t>Oct</t>
  </si>
  <si>
    <t>Nov</t>
  </si>
  <si>
    <t>Dec</t>
  </si>
  <si>
    <t>LARGE-1</t>
  </si>
  <si>
    <t>LARGE-2</t>
  </si>
  <si>
    <t>HIGHLIGHT</t>
  </si>
  <si>
    <t>Month</t>
  </si>
  <si>
    <t>varience</t>
  </si>
  <si>
    <t>Weekday</t>
  </si>
  <si>
    <t>Weekend</t>
  </si>
  <si>
    <t>weekday</t>
  </si>
  <si>
    <t>weekend</t>
  </si>
  <si>
    <t>Q-1</t>
  </si>
  <si>
    <t>Q-2</t>
  </si>
  <si>
    <t>Q-3</t>
  </si>
  <si>
    <t>Q-4</t>
  </si>
  <si>
    <t>Highlight</t>
  </si>
  <si>
    <t>Average</t>
  </si>
  <si>
    <t xml:space="preserve">link to the above </t>
  </si>
  <si>
    <t>option</t>
  </si>
  <si>
    <t>combo box</t>
  </si>
  <si>
    <t>Location</t>
  </si>
  <si>
    <t xml:space="preserve">Customer </t>
  </si>
  <si>
    <t>Bobby Abbott</t>
  </si>
  <si>
    <t>Judith Simmons</t>
  </si>
  <si>
    <t>FULLNAME</t>
  </si>
  <si>
    <t>Top 5 Customers</t>
  </si>
  <si>
    <t>Bottom 5 Customers</t>
  </si>
  <si>
    <t>Top 5 location</t>
  </si>
  <si>
    <t>Indiana</t>
  </si>
  <si>
    <t>Maryland</t>
  </si>
  <si>
    <t>Michigan</t>
  </si>
  <si>
    <t>Missouri</t>
  </si>
  <si>
    <t>New York</t>
  </si>
  <si>
    <t>Wisconsin</t>
  </si>
  <si>
    <t>Bottom 5 location</t>
  </si>
  <si>
    <t>customer table</t>
  </si>
  <si>
    <t>location table</t>
  </si>
  <si>
    <t>chart</t>
  </si>
  <si>
    <t>No.Customers</t>
  </si>
  <si>
    <t>No.locations</t>
  </si>
  <si>
    <t>caption</t>
  </si>
  <si>
    <t>AGE GROUP</t>
  </si>
  <si>
    <t>0-20</t>
  </si>
  <si>
    <t>21-30</t>
  </si>
  <si>
    <t>31-40</t>
  </si>
  <si>
    <t>41-50</t>
  </si>
  <si>
    <t>50 +</t>
  </si>
  <si>
    <t>AVERAGE CUSTOMER AGE</t>
  </si>
  <si>
    <t>Gender</t>
  </si>
  <si>
    <t>Female</t>
  </si>
  <si>
    <t>Male</t>
  </si>
  <si>
    <t>Month Name</t>
  </si>
  <si>
    <t>New Table</t>
  </si>
  <si>
    <t>products</t>
  </si>
  <si>
    <t>Return RATE</t>
  </si>
  <si>
    <t>REFUND RATE</t>
  </si>
  <si>
    <t>product</t>
  </si>
  <si>
    <t>Return rate</t>
  </si>
  <si>
    <t>Refund rate</t>
  </si>
  <si>
    <t xml:space="preserve"> </t>
  </si>
  <si>
    <t>Product Name</t>
  </si>
  <si>
    <t>A Splash</t>
  </si>
  <si>
    <t>Against Rush</t>
  </si>
  <si>
    <t>Attorney Mist</t>
  </si>
  <si>
    <t>Clearly Brew</t>
  </si>
  <si>
    <t>Democrat Dew</t>
  </si>
  <si>
    <t>Different Dew</t>
  </si>
  <si>
    <t>Husband Rush</t>
  </si>
  <si>
    <t>Left Breeze</t>
  </si>
  <si>
    <t>Note Splash</t>
  </si>
  <si>
    <t>Pm Fusion</t>
  </si>
  <si>
    <t>Race Rush</t>
  </si>
  <si>
    <t>Recent Splash</t>
  </si>
  <si>
    <t>Too Splash</t>
  </si>
  <si>
    <t>Tv Breeze</t>
  </si>
  <si>
    <t>Total qty</t>
  </si>
  <si>
    <t>Quantity</t>
  </si>
  <si>
    <t>Training Mist</t>
  </si>
  <si>
    <t>Society Rush</t>
  </si>
  <si>
    <t>Only Dew</t>
  </si>
  <si>
    <t>Name Rush</t>
  </si>
  <si>
    <t>Let Dew</t>
  </si>
  <si>
    <t>Washington</t>
  </si>
  <si>
    <t>Dark Brew</t>
  </si>
  <si>
    <t>Into Mist</t>
  </si>
  <si>
    <t>Sometimes Dew</t>
  </si>
  <si>
    <t>West Rush</t>
  </si>
  <si>
    <t>Florida</t>
  </si>
  <si>
    <t>Relate Mist</t>
  </si>
  <si>
    <t>Hold Brew</t>
  </si>
  <si>
    <t>Ground Rush</t>
  </si>
  <si>
    <t>Despite Rush</t>
  </si>
  <si>
    <t>Boy Splash</t>
  </si>
  <si>
    <t>Laura Gross</t>
  </si>
  <si>
    <t>Alone Splash</t>
  </si>
  <si>
    <t>Assume Mist</t>
  </si>
  <si>
    <t>Bar Drop</t>
  </si>
  <si>
    <t>Include Breeze</t>
  </si>
  <si>
    <t>Minute Rush</t>
  </si>
  <si>
    <t>Now Mist</t>
  </si>
  <si>
    <t>Own Drop</t>
  </si>
  <si>
    <t>Represent Drop</t>
  </si>
  <si>
    <t>Soldier Splash</t>
  </si>
  <si>
    <t>Somebody Fusion</t>
  </si>
  <si>
    <t>Travis Ewing</t>
  </si>
  <si>
    <t>Lisa West</t>
  </si>
  <si>
    <t>Christine Hawkins</t>
  </si>
  <si>
    <t>Jeffery Powell</t>
  </si>
  <si>
    <t>Onto Dew</t>
  </si>
  <si>
    <t>Eight Brew</t>
  </si>
  <si>
    <t>Common Splash</t>
  </si>
  <si>
    <t>Begin Brew</t>
  </si>
  <si>
    <t>John Brown</t>
  </si>
  <si>
    <t>Paul Noble</t>
  </si>
  <si>
    <t>Kristine Barrett</t>
  </si>
  <si>
    <t>California</t>
  </si>
  <si>
    <t>Virginia</t>
  </si>
  <si>
    <t>Above Brew</t>
  </si>
  <si>
    <t>Administration Fusion</t>
  </si>
  <si>
    <t>Animal Breeze</t>
  </si>
  <si>
    <t>Any Brew</t>
  </si>
  <si>
    <t>Audience Fusion</t>
  </si>
  <si>
    <t>Build Brew</t>
  </si>
  <si>
    <t>Center Mist</t>
  </si>
  <si>
    <t>Century Dew</t>
  </si>
  <si>
    <t>Choice Mist</t>
  </si>
  <si>
    <t>Debate Rush</t>
  </si>
  <si>
    <t>Develop Breeze</t>
  </si>
  <si>
    <t>Discussion Fusion</t>
  </si>
  <si>
    <t>Door Brew</t>
  </si>
  <si>
    <t>Few Dew</t>
  </si>
  <si>
    <t>For Splash</t>
  </si>
  <si>
    <t>Friend Splash</t>
  </si>
  <si>
    <t>Heavy Rush</t>
  </si>
  <si>
    <t>Hotel Splash</t>
  </si>
  <si>
    <t>Indeed Splash</t>
  </si>
  <si>
    <t>Its Dew</t>
  </si>
  <si>
    <t>Itself Breeze</t>
  </si>
  <si>
    <t>Large Fusion</t>
  </si>
  <si>
    <t>Leg Rush</t>
  </si>
  <si>
    <t>Level Splash</t>
  </si>
  <si>
    <t>Majority Rush</t>
  </si>
  <si>
    <t>Management Drop</t>
  </si>
  <si>
    <t>Method Mist</t>
  </si>
  <si>
    <t>Might Mist</t>
  </si>
  <si>
    <t>Mind Dew</t>
  </si>
  <si>
    <t>Nice Mist</t>
  </si>
  <si>
    <t>Of Rush</t>
  </si>
  <si>
    <t>Over Splash</t>
  </si>
  <si>
    <t>Pay Mist</t>
  </si>
  <si>
    <t>Piece Dew</t>
  </si>
  <si>
    <t>Point Splash</t>
  </si>
  <si>
    <t>Poor Breeze</t>
  </si>
  <si>
    <t>Property Mist</t>
  </si>
  <si>
    <t>Protect Rush</t>
  </si>
  <si>
    <t>Question Breeze</t>
  </si>
  <si>
    <t>Record Fusion</t>
  </si>
  <si>
    <t>Result Splash</t>
  </si>
  <si>
    <t>Return Mist</t>
  </si>
  <si>
    <t>Reveal Rush</t>
  </si>
  <si>
    <t>Sea Drop</t>
  </si>
  <si>
    <t>Second Splash</t>
  </si>
  <si>
    <t>Series Mist</t>
  </si>
  <si>
    <t>Side Brew</t>
  </si>
  <si>
    <t>Street Breeze</t>
  </si>
  <si>
    <t>Threat Mist</t>
  </si>
  <si>
    <t>Throughout Fusion</t>
  </si>
  <si>
    <t>Two Breeze</t>
  </si>
  <si>
    <t>Value Fusion</t>
  </si>
  <si>
    <t>Wait Drop</t>
  </si>
  <si>
    <t>Way Splash</t>
  </si>
  <si>
    <t>What Rush</t>
  </si>
  <si>
    <t>Window Dew</t>
  </si>
  <si>
    <t>Woman Dew</t>
  </si>
  <si>
    <t>Would Rush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</si>
</sst>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6">
    <numFmt numFmtId="5" formatCode="&quot;R&quot;#,##0;\-&quot;R&quot;#,##0"/>
    <numFmt numFmtId="44" formatCode="_-&quot;R&quot;* #,##0.00_-;\-&quot;R&quot;* #,##0.00_-;_-&quot;R&quot;* &quot;-&quot;??_-;_-@_-"/>
    <numFmt numFmtId="43" formatCode="_-* #,##0.00_-;\-* #,##0.00_-;_-* &quot;-&quot;??_-;_-@_-"/>
    <numFmt numFmtId="164" formatCode="_-&quot;R&quot;* #,##0_-;\-&quot;R&quot;* #,##0_-;_-&quot;R&quot;* &quot;-&quot;??_-;_-@_-"/>
    <numFmt numFmtId="165" formatCode="&quot;R&quot;#,##0.00"/>
    <numFmt numFmtId="166" formatCode="_-[$R-1C09]* #,##0.00_-;\-[$R-1C09]* #,##0.00_-;_-[$R-1C09]* &quot;-&quot;??_-;_-@_-"/>
    <numFmt numFmtId="167" formatCode="&quot;R&quot;#,##0"/>
    <numFmt numFmtId="168" formatCode="\+0.00%;\-0\.0%"/>
    <numFmt numFmtId="169" formatCode="[&gt;=1000000]&quot;R&quot;0\.0&quot;M&quot;;[&gt;=1000]&quot;R&quot;0.0&quot;K&quot;;0"/>
    <numFmt numFmtId="170" formatCode="[&gt;=1000000]&quot;R&quot;.&quot;.ċ&quot;&quot;M&quot;;[&gt;=1000]&quot;R&quot;0&quot;K&quot;;0"/>
    <numFmt numFmtId="171" formatCode="\+0%;\-0%"/>
    <numFmt numFmtId="172" formatCode="[&gt;=1000000]&quot;R&quot;0&quot;M&quot;;[&gt;=1000]&quot;R&quot;0&quot;K&quot;;0"/>
    <numFmt numFmtId="173" formatCode=";;"/>
    <numFmt numFmtId="174" formatCode="[&gt;=1000000]&quot;R&quot;0\.0&quot;M&quot;;[&gt;=1000]&quot;R&quot;0&quot;K&quot;;0"/>
    <numFmt numFmtId="175" formatCode="\+0.0%;\-0.0%"/>
    <numFmt numFmtId="176" formatCode="#,##0.00%;\-#,##0.00%;#,##0.00%"/>
  </numFmts>
  <fonts count="6" x14ac:knownFonts="1">
    <font>
      <sz val="11"/>
      <color theme="1"/>
      <name val="Calibri"/>
      <family val="2"/>
      <scheme val="minor"/>
    </font>
    <font>
      <sz val="11"/>
      <color theme="1"/>
      <name val="Calibri"/>
      <family val="2"/>
      <scheme val="minor"/>
    </font>
    <font>
      <sz val="14"/>
      <color theme="1"/>
      <name val="Calibri"/>
      <family val="2"/>
      <scheme val="minor"/>
    </font>
    <font>
      <sz val="11"/>
      <color theme="0"/>
      <name val="Calibri"/>
      <family val="2"/>
      <scheme val="minor"/>
    </font>
    <font>
      <b/>
      <sz val="18"/>
      <color theme="1"/>
      <name val="Calibri"/>
      <family val="2"/>
      <scheme val="minor"/>
    </font>
    <font>
      <b/>
      <sz val="11"/>
      <color theme="1"/>
      <name val="Calibri"/>
      <family val="2"/>
      <scheme val="minor"/>
    </font>
  </fonts>
  <fills count="11">
    <fill>
      <patternFill patternType="none"/>
    </fill>
    <fill>
      <patternFill patternType="gray125"/>
    </fill>
    <fill>
      <patternFill patternType="solid">
        <fgColor theme="0" tint="-4.9989318521683403E-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3"/>
        <bgColor indexed="64"/>
      </patternFill>
    </fill>
    <fill>
      <patternFill patternType="solid">
        <fgColor theme="6" tint="0.79998168889431442"/>
        <bgColor indexed="65"/>
      </patternFill>
    </fill>
    <fill>
      <patternFill patternType="solid">
        <fgColor theme="9" tint="0.39997558519241921"/>
        <bgColor indexed="64"/>
      </patternFill>
    </fill>
    <fill>
      <patternFill patternType="solid">
        <fgColor theme="4"/>
        <bgColor indexed="64"/>
      </patternFill>
    </fill>
    <fill>
      <patternFill patternType="solid">
        <fgColor theme="5" tint="0.59999389629810485"/>
        <bgColor indexed="64"/>
      </patternFill>
    </fill>
    <fill>
      <patternFill patternType="solid">
        <fgColor theme="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theme="0" tint="-0.14999847407452621"/>
      </bottom>
      <diagonal/>
    </border>
    <border>
      <left/>
      <right style="thin">
        <color theme="0" tint="-0.14999847407452621"/>
      </right>
      <top/>
      <bottom/>
      <diagonal/>
    </border>
    <border>
      <left style="thin">
        <color theme="0"/>
      </left>
      <right style="thin">
        <color theme="0"/>
      </right>
      <top style="thin">
        <color theme="0"/>
      </top>
      <bottom style="thin">
        <color theme="0"/>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6" borderId="0" applyNumberFormat="0" applyBorder="0" applyAlignment="0" applyProtection="0"/>
  </cellStyleXfs>
  <cellXfs count="62">
    <xf numFmtId="0" fontId="0" fillId="0" borderId="0" xfId="0"/>
    <xf numFmtId="164" fontId="0" fillId="0" borderId="0" xfId="0" applyNumberFormat="1"/>
    <xf numFmtId="9" fontId="0" fillId="0" borderId="0" xfId="0" applyNumberFormat="1"/>
    <xf numFmtId="1" fontId="0" fillId="0" borderId="0" xfId="0" applyNumberFormat="1"/>
    <xf numFmtId="0" fontId="0" fillId="2" borderId="0" xfId="0" applyFill="1"/>
    <xf numFmtId="0" fontId="0" fillId="0" borderId="0" xfId="0" pivotButton="1"/>
    <xf numFmtId="0" fontId="0" fillId="0" borderId="0" xfId="0" applyAlignment="1">
      <alignment horizontal="left"/>
    </xf>
    <xf numFmtId="165" fontId="0" fillId="0" borderId="0" xfId="0" applyNumberFormat="1"/>
    <xf numFmtId="167" fontId="0" fillId="0" borderId="0" xfId="0" applyNumberFormat="1"/>
    <xf numFmtId="9" fontId="0" fillId="2" borderId="0" xfId="3" applyFont="1" applyFill="1"/>
    <xf numFmtId="9" fontId="0" fillId="0" borderId="0" xfId="3" applyFont="1"/>
    <xf numFmtId="165" fontId="0" fillId="0" borderId="0" xfId="2" applyNumberFormat="1" applyFont="1"/>
    <xf numFmtId="168" fontId="0" fillId="2" borderId="0" xfId="3" applyNumberFormat="1" applyFont="1" applyFill="1"/>
    <xf numFmtId="166" fontId="0" fillId="0" borderId="1" xfId="0" pivotButton="1" applyNumberFormat="1" applyBorder="1"/>
    <xf numFmtId="0" fontId="0" fillId="0" borderId="1" xfId="0" applyBorder="1"/>
    <xf numFmtId="0" fontId="0" fillId="0" borderId="1" xfId="0" applyBorder="1" applyAlignment="1">
      <alignment horizontal="left"/>
    </xf>
    <xf numFmtId="166" fontId="0" fillId="0" borderId="1" xfId="0" applyNumberFormat="1" applyBorder="1"/>
    <xf numFmtId="169" fontId="0" fillId="0" borderId="0" xfId="0" applyNumberFormat="1"/>
    <xf numFmtId="170" fontId="0" fillId="0" borderId="1" xfId="0" applyNumberFormat="1" applyBorder="1"/>
    <xf numFmtId="166" fontId="3" fillId="3" borderId="1" xfId="0" applyNumberFormat="1" applyFont="1" applyFill="1" applyBorder="1"/>
    <xf numFmtId="0" fontId="3" fillId="3" borderId="1" xfId="0" applyFont="1" applyFill="1" applyBorder="1"/>
    <xf numFmtId="171" fontId="0" fillId="0" borderId="1" xfId="3" applyNumberFormat="1" applyFont="1" applyBorder="1"/>
    <xf numFmtId="0" fontId="0" fillId="0" borderId="1" xfId="0" pivotButton="1" applyBorder="1"/>
    <xf numFmtId="0" fontId="0" fillId="3" borderId="0" xfId="0" applyFill="1"/>
    <xf numFmtId="171" fontId="0" fillId="0" borderId="0" xfId="3" applyNumberFormat="1" applyFont="1"/>
    <xf numFmtId="171" fontId="4" fillId="0" borderId="0" xfId="0" applyNumberFormat="1" applyFont="1"/>
    <xf numFmtId="172" fontId="0" fillId="0" borderId="0" xfId="0" applyNumberFormat="1"/>
    <xf numFmtId="10" fontId="0" fillId="0" borderId="1" xfId="0" applyNumberFormat="1" applyBorder="1"/>
    <xf numFmtId="0" fontId="0" fillId="0" borderId="2" xfId="0" applyBorder="1"/>
    <xf numFmtId="0" fontId="0" fillId="0" borderId="3" xfId="0" applyBorder="1"/>
    <xf numFmtId="173" fontId="0" fillId="4" borderId="4" xfId="0" applyNumberFormat="1" applyFill="1" applyBorder="1"/>
    <xf numFmtId="174" fontId="0" fillId="0" borderId="1" xfId="0" applyNumberFormat="1" applyBorder="1"/>
    <xf numFmtId="174" fontId="0" fillId="0" borderId="0" xfId="0" applyNumberFormat="1"/>
    <xf numFmtId="0" fontId="0" fillId="5" borderId="0" xfId="0" applyFill="1"/>
    <xf numFmtId="0" fontId="0" fillId="0" borderId="0" xfId="0" applyFill="1" applyBorder="1" applyAlignment="1">
      <alignment horizontal="left"/>
    </xf>
    <xf numFmtId="175" fontId="0" fillId="0" borderId="1" xfId="0" applyNumberFormat="1" applyBorder="1"/>
    <xf numFmtId="173" fontId="1" fillId="6" borderId="0" xfId="4" applyNumberFormat="1" applyBorder="1"/>
    <xf numFmtId="0" fontId="1" fillId="6" borderId="0" xfId="4" applyBorder="1"/>
    <xf numFmtId="9" fontId="1" fillId="6" borderId="0" xfId="4" applyNumberFormat="1" applyBorder="1"/>
    <xf numFmtId="0" fontId="0" fillId="7" borderId="0" xfId="0" applyFill="1"/>
    <xf numFmtId="5" fontId="0" fillId="0" borderId="0" xfId="0" applyNumberFormat="1"/>
    <xf numFmtId="0" fontId="0" fillId="0" borderId="0" xfId="0" applyNumberFormat="1"/>
    <xf numFmtId="0" fontId="5" fillId="0" borderId="0" xfId="0" applyFont="1"/>
    <xf numFmtId="176" fontId="0" fillId="0" borderId="0" xfId="0" applyNumberFormat="1"/>
    <xf numFmtId="10" fontId="0" fillId="0" borderId="0" xfId="0" applyNumberFormat="1"/>
    <xf numFmtId="0" fontId="0" fillId="8" borderId="0" xfId="0" applyFill="1"/>
    <xf numFmtId="168" fontId="0" fillId="0" borderId="0" xfId="0" applyNumberFormat="1"/>
    <xf numFmtId="5" fontId="0" fillId="0" borderId="0" xfId="0" applyNumberFormat="1"/>
    <xf numFmtId="3" fontId="0" fillId="0" borderId="0" xfId="0" applyNumberFormat="1"/>
    <xf numFmtId="10" fontId="0" fillId="0" borderId="0" xfId="3" applyNumberFormat="1" applyFont="1"/>
    <xf numFmtId="0" fontId="0" fillId="9" borderId="0" xfId="0" applyFill="1"/>
    <xf numFmtId="0" fontId="0" fillId="10" borderId="0" xfId="0" applyFill="1"/>
    <xf numFmtId="5" fontId="0" fillId="0" borderId="0" xfId="0" applyNumberFormat="1"/>
    <xf numFmtId="5" fontId="0" fillId="0" borderId="0" xfId="0" applyNumberFormat="1"/>
    <xf numFmtId="171" fontId="2" fillId="2" borderId="0" xfId="0" applyNumberFormat="1" applyFont="1" applyFill="1" applyAlignment="1">
      <alignment horizontal="center"/>
    </xf>
    <xf numFmtId="9" fontId="1" fillId="6" borderId="0" xfId="4" applyNumberFormat="1" applyBorder="1" applyAlignment="1">
      <alignment horizontal="center"/>
    </xf>
    <xf numFmtId="0" fontId="0" fillId="2" borderId="0" xfId="0" applyFill="1" applyAlignment="1">
      <alignment horizontal="center"/>
    </xf>
    <xf numFmtId="9" fontId="0" fillId="2" borderId="0" xfId="3" applyFont="1" applyFill="1" applyAlignment="1">
      <alignment horizontal="center"/>
    </xf>
    <xf numFmtId="166" fontId="0" fillId="2" borderId="0" xfId="0" applyNumberFormat="1" applyFill="1" applyAlignment="1">
      <alignment horizontal="center"/>
    </xf>
    <xf numFmtId="166" fontId="2" fillId="2" borderId="0" xfId="1" applyNumberFormat="1" applyFont="1" applyFill="1" applyAlignment="1">
      <alignment horizontal="center"/>
    </xf>
    <xf numFmtId="168" fontId="2" fillId="2" borderId="0" xfId="0" applyNumberFormat="1" applyFont="1" applyFill="1" applyAlignment="1">
      <alignment horizontal="center"/>
    </xf>
    <xf numFmtId="0" fontId="2" fillId="2" borderId="0" xfId="0" applyFont="1" applyFill="1" applyAlignment="1">
      <alignment horizontal="center"/>
    </xf>
  </cellXfs>
  <cellStyles count="5">
    <cellStyle name="20% - Accent3" xfId="4" builtinId="38"/>
    <cellStyle name="Comma" xfId="1" builtinId="3"/>
    <cellStyle name="Currency" xfId="2" builtinId="4"/>
    <cellStyle name="Normal" xfId="0" builtinId="0"/>
    <cellStyle name="Percent" xfId="3" builtinId="5"/>
  </cellStyles>
  <dxfs count="204">
    <dxf>
      <font>
        <color theme="4" tint="0.39994506668294322"/>
      </font>
    </dxf>
    <dxf>
      <fill>
        <patternFill>
          <bgColor theme="4" tint="0.39994506668294322"/>
        </patternFill>
      </fill>
    </dxf>
    <dxf>
      <numFmt numFmtId="14" formatCode="0.00%"/>
    </dxf>
    <dxf>
      <numFmt numFmtId="14" formatCode="0.00%"/>
    </dxf>
    <dxf>
      <numFmt numFmtId="170" formatCode="[&gt;=1000000]&quot;R&quot;.&quot;.ċ&quot;&quot;M&quot;;[&gt;=1000]&quot;R&quot;0&quot;K&quot;;0"/>
    </dxf>
    <dxf>
      <numFmt numFmtId="35" formatCode="_-* #,##0.00_-;\-* #,##0.00_-;_-* &quot;-&quot;??_-;_-@_-"/>
    </dxf>
    <dxf>
      <numFmt numFmtId="177" formatCode="[&gt;=1000000]&quot;R&quot;0.\.0&quot;M&quot;;[&gt;=1000]&quot;R&quot;0.0&quot;K&quot;;0"/>
    </dxf>
    <dxf>
      <numFmt numFmtId="178" formatCode="[&gt;=1000000]&quot;R&quot;0.0\.0&quot;M&quot;;[&gt;=1000]&quot;R&quot;0.00&quot;K&quot;;0.0"/>
    </dxf>
    <dxf>
      <numFmt numFmtId="179" formatCode="[&gt;=1000000]&quot;R&quot;0.00\.0&quot;M&quot;;[&gt;=1000]&quot;R&quot;0.000&quot;K&quot;;0.00"/>
    </dxf>
    <dxf>
      <numFmt numFmtId="178" formatCode="[&gt;=1000000]&quot;R&quot;0.0\.0&quot;M&quot;;[&gt;=1000]&quot;R&quot;0.00&quot;K&quot;;0.0"/>
    </dxf>
    <dxf>
      <numFmt numFmtId="169" formatCode="[&gt;=1000000]&quot;R&quot;0\.0&quot;M&quot;;[&gt;=1000]&quot;R&quot;0.0&quot;K&quot;;0"/>
    </dxf>
    <dxf>
      <numFmt numFmtId="180" formatCode="[=0]&quot;R&quot;0.0..&quot;M&quot;;[=0]&quot;R&quot;0.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5" formatCode="\+0.0%;\-0.0%"/>
    </dxf>
    <dxf>
      <numFmt numFmtId="171" formatCode="\+0%;\-0%"/>
    </dxf>
    <dxf>
      <numFmt numFmtId="14" formatCode="0.00%"/>
    </dxf>
    <dxf>
      <numFmt numFmtId="174" formatCode="[&gt;=1000000]&quot;R&quot;0\.0&quot;M&quot;;[&gt;=1000]&quot;R&quot;0&quot;K&quot;;0"/>
    </dxf>
    <dxf>
      <numFmt numFmtId="181" formatCode="[&gt;=1000000]&quot;R&quot;0\.0&quot;M&quot;;[&gt;=1000]&quot;R&quot;0.0.&quot;K&quot;;0"/>
    </dxf>
    <dxf>
      <numFmt numFmtId="182" formatCode="[&gt;=1000000]\$00\.0..&quot;M&quot;;[&gt;=1000]\$0.0.&quot;K&quot;;0"/>
    </dxf>
    <dxf>
      <numFmt numFmtId="0" formatCode="General"/>
    </dxf>
    <dxf>
      <numFmt numFmtId="14" formatCode="0.00%"/>
    </dxf>
    <dxf>
      <numFmt numFmtId="170" formatCode="[&gt;=1000000]&quot;R&quot;.&quot;.ċ&quot;&quot;M&quot;;[&gt;=1000]&quot;R&quot;0&quot;K&quot;;0"/>
    </dxf>
    <dxf>
      <numFmt numFmtId="35" formatCode="_-* #,##0.00_-;\-* #,##0.00_-;_-* &quot;-&quot;??_-;_-@_-"/>
    </dxf>
    <dxf>
      <numFmt numFmtId="177" formatCode="[&gt;=1000000]&quot;R&quot;0.\.0&quot;M&quot;;[&gt;=1000]&quot;R&quot;0.0&quot;K&quot;;0"/>
    </dxf>
    <dxf>
      <numFmt numFmtId="178" formatCode="[&gt;=1000000]&quot;R&quot;0.0\.0&quot;M&quot;;[&gt;=1000]&quot;R&quot;0.00&quot;K&quot;;0.0"/>
    </dxf>
    <dxf>
      <numFmt numFmtId="179" formatCode="[&gt;=1000000]&quot;R&quot;0.00\.0&quot;M&quot;;[&gt;=1000]&quot;R&quot;0.000&quot;K&quot;;0.00"/>
    </dxf>
    <dxf>
      <numFmt numFmtId="178" formatCode="[&gt;=1000000]&quot;R&quot;0.0\.0&quot;M&quot;;[&gt;=1000]&quot;R&quot;0.00&quot;K&quot;;0.0"/>
    </dxf>
    <dxf>
      <numFmt numFmtId="169" formatCode="[&gt;=1000000]&quot;R&quot;0\.0&quot;M&quot;;[&gt;=1000]&quot;R&quot;0.0&quot;K&quot;;0"/>
    </dxf>
    <dxf>
      <numFmt numFmtId="180" formatCode="[=0]&quot;R&quot;0.0..&quot;M&quot;;[=0]&quot;R&quot;0.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4" formatCode="[&gt;=1000000]&quot;R&quot;0\.0&quot;M&quot;;[&gt;=1000]&quot;R&quot;0&quot;K&quot;;0"/>
    </dxf>
    <dxf>
      <numFmt numFmtId="181" formatCode="[&gt;=1000000]&quot;R&quot;0\.0&quot;M&quot;;[&gt;=1000]&quot;R&quot;0.0.&quot;K&quot;;0"/>
    </dxf>
    <dxf>
      <numFmt numFmtId="182" formatCode="[&gt;=1000000]\$00\.0..&quot;M&quot;;[&gt;=1000]\$0.0.&quot;K&quot;;0"/>
    </dxf>
    <dxf>
      <numFmt numFmtId="0" formatCode="General"/>
    </dxf>
    <dxf>
      <numFmt numFmtId="14" formatCode="0.00%"/>
    </dxf>
    <dxf>
      <numFmt numFmtId="14" formatCode="0.00%"/>
    </dxf>
    <dxf>
      <numFmt numFmtId="170" formatCode="[&gt;=1000000]&quot;R&quot;.&quot;.ċ&quot;&quot;M&quot;;[&gt;=1000]&quot;R&quot;0&quot;K&quot;;0"/>
    </dxf>
    <dxf>
      <numFmt numFmtId="35" formatCode="_-* #,##0.00_-;\-* #,##0.00_-;_-* &quot;-&quot;??_-;_-@_-"/>
    </dxf>
    <dxf>
      <numFmt numFmtId="177" formatCode="[&gt;=1000000]&quot;R&quot;0.\.0&quot;M&quot;;[&gt;=1000]&quot;R&quot;0.0&quot;K&quot;;0"/>
    </dxf>
    <dxf>
      <numFmt numFmtId="178" formatCode="[&gt;=1000000]&quot;R&quot;0.0\.0&quot;M&quot;;[&gt;=1000]&quot;R&quot;0.00&quot;K&quot;;0.0"/>
    </dxf>
    <dxf>
      <numFmt numFmtId="179" formatCode="[&gt;=1000000]&quot;R&quot;0.00\.0&quot;M&quot;;[&gt;=1000]&quot;R&quot;0.000&quot;K&quot;;0.00"/>
    </dxf>
    <dxf>
      <numFmt numFmtId="178" formatCode="[&gt;=1000000]&quot;R&quot;0.0\.0&quot;M&quot;;[&gt;=1000]&quot;R&quot;0.00&quot;K&quot;;0.0"/>
    </dxf>
    <dxf>
      <numFmt numFmtId="169" formatCode="[&gt;=1000000]&quot;R&quot;0\.0&quot;M&quot;;[&gt;=1000]&quot;R&quot;0.0&quot;K&quot;;0"/>
    </dxf>
    <dxf>
      <numFmt numFmtId="180" formatCode="[=0]&quot;R&quot;0.0..&quot;M&quot;;[=0]&quot;R&quot;0.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0" formatCode="[&gt;=1000000]&quot;R&quot;.&quot;.ċ&quot;&quot;M&quot;;[&gt;=1000]&quot;R&quot;0&quot;K&quot;;0"/>
    </dxf>
    <dxf>
      <numFmt numFmtId="35" formatCode="_-* #,##0.00_-;\-* #,##0.00_-;_-* &quot;-&quot;??_-;_-@_-"/>
    </dxf>
    <dxf>
      <numFmt numFmtId="177" formatCode="[&gt;=1000000]&quot;R&quot;0.\.0&quot;M&quot;;[&gt;=1000]&quot;R&quot;0.0&quot;K&quot;;0"/>
    </dxf>
    <dxf>
      <numFmt numFmtId="178" formatCode="[&gt;=1000000]&quot;R&quot;0.0\.0&quot;M&quot;;[&gt;=1000]&quot;R&quot;0.00&quot;K&quot;;0.0"/>
    </dxf>
    <dxf>
      <numFmt numFmtId="179" formatCode="[&gt;=1000000]&quot;R&quot;0.00\.0&quot;M&quot;;[&gt;=1000]&quot;R&quot;0.000&quot;K&quot;;0.00"/>
    </dxf>
    <dxf>
      <numFmt numFmtId="178" formatCode="[&gt;=1000000]&quot;R&quot;0.0\.0&quot;M&quot;;[&gt;=1000]&quot;R&quot;0.00&quot;K&quot;;0.0"/>
    </dxf>
    <dxf>
      <numFmt numFmtId="169" formatCode="[&gt;=1000000]&quot;R&quot;0\.0&quot;M&quot;;[&gt;=1000]&quot;R&quot;0.0&quot;K&quot;;0"/>
    </dxf>
    <dxf>
      <numFmt numFmtId="180" formatCode="[=0]&quot;R&quot;0.0..&quot;M&quot;;[=0]&quot;R&quot;0.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0" formatCode="[&gt;=1000000]&quot;R&quot;.&quot;.ċ&quot;&quot;M&quot;;[&gt;=1000]&quot;R&quot;0&quot;K&quot;;0"/>
    </dxf>
    <dxf>
      <numFmt numFmtId="35" formatCode="_-* #,##0.00_-;\-* #,##0.00_-;_-* &quot;-&quot;??_-;_-@_-"/>
    </dxf>
    <dxf>
      <numFmt numFmtId="170" formatCode="[&gt;=1000000]&quot;R&quot;.&quot;.ċ&quot;&quot;M&quot;;[&gt;=1000]&quot;R&quot;0&quot;K&quot;;0"/>
    </dxf>
    <dxf>
      <numFmt numFmtId="183" formatCode="[&gt;=1000000]&quot;R&quot;.&quot;.ċ&quot;&quot;M&quot;;[&gt;=1000]&quot;R&quot;0.0&quot;K&quot;;0"/>
    </dxf>
    <dxf>
      <numFmt numFmtId="184" formatCode="[&gt;=1000000]&quot;R&quot;.&quot;.ċ&quot;&quot;M&quot;;[&gt;=1000]&quot;R&quot;0.00&quot;K&quot;;0.0"/>
    </dxf>
    <dxf>
      <numFmt numFmtId="185" formatCode="[&gt;=1000000]&quot;R&quot;000.\.0&quot;M&quot;;[&gt;=1000]&quot;R&quot;0.000&quot;K&quot;;0.00"/>
    </dxf>
    <dxf>
      <numFmt numFmtId="186" formatCode="[&gt;=1000000]&quot;R&quot;00.\.0&quot;M&quot;;[&gt;=1000]&quot;R&quot;0.00&quot;K&quot;;0.0"/>
    </dxf>
    <dxf>
      <numFmt numFmtId="170" formatCode="[&gt;=1000000]&quot;R&quot;.&quot;.ċ&quot;&quot;M&quot;;[&gt;=1000]&quot;R&quot;0&quot;K&quot;;0"/>
    </dxf>
    <dxf>
      <numFmt numFmtId="183" formatCode="[&gt;=1000000]&quot;R&quot;.&quot;.ċ&quot;&quot;M&quot;;[&gt;=1000]&quot;R&quot;0.0&quot;K&quot;;0"/>
    </dxf>
    <dxf>
      <numFmt numFmtId="184" formatCode="[&gt;=1000000]&quot;R&quot;.&quot;.ċ&quot;&quot;M&quot;;[&gt;=1000]&quot;R&quot;0.00&quot;K&quot;;0.0"/>
    </dxf>
    <dxf>
      <numFmt numFmtId="185" formatCode="[&gt;=1000000]&quot;R&quot;000.\.0&quot;M&quot;;[&gt;=1000]&quot;R&quot;0.000&quot;K&quot;;0.00"/>
    </dxf>
    <dxf>
      <numFmt numFmtId="186" formatCode="[&gt;=1000000]&quot;R&quot;00.\.0&quot;M&quot;;[&gt;=1000]&quot;R&quot;0.00&quot;K&quot;;0.0"/>
    </dxf>
    <dxf>
      <numFmt numFmtId="177" formatCode="[&gt;=1000000]&quot;R&quot;0.\.0&quot;M&quot;;[&gt;=1000]&quot;R&quot;0.0&quot;K&quot;;0"/>
    </dxf>
    <dxf>
      <numFmt numFmtId="178" formatCode="[&gt;=1000000]&quot;R&quot;0.0\.0&quot;M&quot;;[&gt;=1000]&quot;R&quot;0.00&quot;K&quot;;0.0"/>
    </dxf>
    <dxf>
      <numFmt numFmtId="179" formatCode="[&gt;=1000000]&quot;R&quot;0.00\.0&quot;M&quot;;[&gt;=1000]&quot;R&quot;0.000&quot;K&quot;;0.00"/>
    </dxf>
    <dxf>
      <numFmt numFmtId="178" formatCode="[&gt;=1000000]&quot;R&quot;0.0\.0&quot;M&quot;;[&gt;=1000]&quot;R&quot;0.00&quot;K&quot;;0.0"/>
    </dxf>
    <dxf>
      <numFmt numFmtId="169" formatCode="[&gt;=1000000]&quot;R&quot;0\.0&quot;M&quot;;[&gt;=1000]&quot;R&quot;0.0&quot;K&quot;;0"/>
    </dxf>
    <dxf>
      <numFmt numFmtId="180" formatCode="[=0]&quot;R&quot;0.0..&quot;M&quot;;[=0]&quot;R&quot;0.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_-[$R-1C09]* #,##0.00_-;\-[$R-1C09]* #,##0.00_-;_-[$R-1C09]* &quot;-&quot;??_-;_-@_-"/>
    </dxf>
    <dxf>
      <numFmt numFmtId="166" formatCode="_-[$R-1C09]* #,##0.00_-;\-[$R-1C09]* #,##0.00_-;_-[$R-1C09]* &quot;-&quot;??_-;_-@_-"/>
    </dxf>
    <dxf>
      <numFmt numFmtId="187" formatCode="_-[$$-409]* #,##0.00_ ;_-[$$-409]* \-#,##0.00\ ;_-[$$-409]* &quot;-&quot;??_ ;_-@_ "/>
    </dxf>
    <dxf>
      <numFmt numFmtId="166" formatCode="_-[$R-1C09]* #,##0.00_-;\-[$R-1C09]* #,##0.00_-;_-[$R-1C09]* &quot;-&quot;??_-;_-@_-"/>
    </dxf>
    <dxf>
      <font>
        <color rgb="FF00B050"/>
      </font>
    </dxf>
    <dxf>
      <font>
        <color rgb="FFFF0000"/>
      </font>
    </dxf>
    <dxf>
      <font>
        <color rgb="FF00B050"/>
      </font>
    </dxf>
    <dxf>
      <fill>
        <patternFill>
          <bgColor theme="4" tint="-0.24994659260841701"/>
        </patternFill>
      </fill>
    </dxf>
    <dxf>
      <fill>
        <patternFill>
          <bgColor theme="4"/>
        </patternFill>
      </fill>
    </dxf>
    <dxf>
      <font>
        <color rgb="FF00B050"/>
      </font>
    </dxf>
    <dxf>
      <font>
        <color rgb="FFFF0000"/>
      </font>
    </dxf>
    <dxf>
      <numFmt numFmtId="168" formatCode="\+0.00%;\-0\.0%"/>
    </dxf>
    <dxf>
      <numFmt numFmtId="9" formatCode="&quot;R&quot;#,##0;\-&quot;R&quot;#,##0"/>
    </dxf>
    <dxf>
      <numFmt numFmtId="35" formatCode="_-* #,##0.00_-;\-* #,##0.00_-;_-* &quot;-&quot;??_-;_-@_-"/>
    </dxf>
    <dxf>
      <numFmt numFmtId="35" formatCode="_-* #,##0.00_-;\-* #,##0.00_-;_-* &quot;-&quot;??_-;_-@_-"/>
    </dxf>
    <dxf>
      <numFmt numFmtId="35" formatCode="_-* #,##0.00_-;\-* #,##0.00_-;_-* &quot;-&quot;??_-;_-@_-"/>
    </dxf>
    <dxf>
      <numFmt numFmtId="9" formatCode="&quot;R&quot;#,##0;\-&quot;R&quot;#,##0"/>
    </dxf>
    <dxf>
      <numFmt numFmtId="9" formatCode="&quot;R&quot;#,##0;\-&quot;R&quot;#,##0"/>
    </dxf>
    <dxf>
      <numFmt numFmtId="14" formatCode="0.00%"/>
    </dxf>
    <dxf>
      <numFmt numFmtId="14" formatCode="0.00%"/>
    </dxf>
    <dxf>
      <numFmt numFmtId="188" formatCode="0.0%"/>
    </dxf>
    <dxf>
      <numFmt numFmtId="188" formatCode="0.0%"/>
    </dxf>
    <dxf>
      <numFmt numFmtId="13" formatCode="0%"/>
    </dxf>
    <dxf>
      <numFmt numFmtId="13" formatCode="0%"/>
    </dxf>
    <dxf>
      <font>
        <color theme="9"/>
      </font>
    </dxf>
    <dxf>
      <font>
        <color rgb="FFFF0000"/>
      </font>
    </dxf>
    <dxf>
      <font>
        <color rgb="FFFF0000"/>
      </font>
    </dxf>
    <dxf>
      <font>
        <b/>
        <i val="0"/>
        <color rgb="FF00B050"/>
      </font>
    </dxf>
    <dxf>
      <font>
        <color rgb="FF00B050"/>
      </font>
    </dxf>
    <dxf>
      <font>
        <color rgb="FFFF0000"/>
      </font>
    </dxf>
    <dxf>
      <numFmt numFmtId="169" formatCode="[&gt;=1000000]&quot;R&quot;0\.0&quot;M&quot;;[&gt;=1000]&quot;R&quot;0.0&quot;K&quot;;0"/>
    </dxf>
    <dxf>
      <numFmt numFmtId="169" formatCode="[&gt;=1000000]&quot;R&quot;0\.0&quot;M&quot;;[&gt;=1000]&quot;R&quot;0.0&quot;K&quot;;0"/>
    </dxf>
    <dxf>
      <numFmt numFmtId="169" formatCode="[&gt;=1000000]&quot;R&quot;0\.0&quot;M&quot;;[&gt;=1000]&quot;R&quot;0.0&quot;K&quot;;0"/>
    </dxf>
    <dxf>
      <numFmt numFmtId="169" formatCode="[&gt;=1000000]&quot;R&quot;0\.0&quot;M&quot;;[&gt;=1000]&quot;R&quot;0.0&quot;K&quot;;0"/>
    </dxf>
    <dxf>
      <numFmt numFmtId="169" formatCode="[&gt;=1000000]&quot;R&quot;0\.0&quot;M&quot;;[&gt;=1000]&quot;R&quot;0.0&quot;K&quot;;0"/>
    </dxf>
    <dxf>
      <numFmt numFmtId="181" formatCode="[&gt;=1000000]&quot;R&quot;0\.0&quot;M&quot;;[&gt;=1000]&quot;R&quot;0.0.&quot;K&quot;;0"/>
    </dxf>
    <dxf>
      <numFmt numFmtId="181" formatCode="[&gt;=1000000]&quot;R&quot;0\.0&quot;M&quot;;[&gt;=1000]&quot;R&quot;0.0.&quot;K&quot;;0"/>
    </dxf>
    <dxf>
      <numFmt numFmtId="181" formatCode="[&gt;=1000000]&quot;R&quot;0\.0&quot;M&quot;;[&gt;=1000]&quot;R&quot;0.0.&quot;K&quot;;0"/>
    </dxf>
    <dxf>
      <numFmt numFmtId="189" formatCode="[&gt;=1000000]&quot;R&quot;0\.0\.\.&quot;M&quot;;[&gt;=1000]&quot;R&quot;0.0.&quot;K&quot;;0"/>
    </dxf>
    <dxf>
      <numFmt numFmtId="190" formatCode="[&gt;=1000000]&quot;R&quot;0\.0..&quot;M&quot;;[&gt;=1000]&quot;R&quot;0.0.&quot;K&quot;;0"/>
    </dxf>
    <dxf>
      <numFmt numFmtId="191" formatCode="[&gt;=1000000]&quot;R&quot;\1\.\5&quot;M&quot;;[&gt;=1000]&quot;R&quot;0\.0.&quot;K&quot;;0"/>
    </dxf>
    <dxf>
      <numFmt numFmtId="192" formatCode="[&gt;=1000000]&quot;R&quot;\1\.\5&quot;M&quot;;[&gt;=1000]&quot;R&quot;0.0.&quot;K&quot;;0"/>
    </dxf>
    <dxf>
      <numFmt numFmtId="193" formatCode="[&gt;=1000000]&quot;R&quot;0.0..&quot;M&quot;;[&gt;=1000]&quot;R&quot;0.0.&quot;K&quot;;0"/>
    </dxf>
    <dxf>
      <numFmt numFmtId="192" formatCode="[&gt;=1000000]&quot;R&quot;\1\.\5&quot;M&quot;;[&gt;=1000]&quot;R&quot;0.0.&quot;K&quot;;0"/>
    </dxf>
    <dxf>
      <numFmt numFmtId="194" formatCode="[&gt;=1000000]&quot;R&quot;0\.0\.\.&quot;M&quot;;[&gt;=1000]&quot;R&quot;0\.0&quot;K&quot;;0"/>
    </dxf>
    <dxf>
      <numFmt numFmtId="195" formatCode="[&gt;=1000000]&quot;R&quot;0\.0..&quot;M&quot;;[&gt;=100]&quot;R&quot;0\.0&quot;K&quot;;0"/>
    </dxf>
    <dxf>
      <numFmt numFmtId="196" formatCode="[&gt;=1000000]&quot;R&quot;0\.0..&quot;M&quot;;[&gt;=1000]&quot;R&quot;0\.0&quot;K&quot;;0"/>
    </dxf>
    <dxf>
      <numFmt numFmtId="197" formatCode="[&gt;=1000000]&quot;R&quot;0\.0..&quot;M&quot;;[&gt;=1000]&quot;R&quot;0\.0.&quot;K&quot;;0"/>
    </dxf>
    <dxf>
      <numFmt numFmtId="190" formatCode="[&gt;=1000000]&quot;R&quot;0\.0..&quot;M&quot;;[&gt;=1000]&quot;R&quot;0.0.&quot;K&quot;;0"/>
    </dxf>
    <dxf>
      <numFmt numFmtId="193" formatCode="[&gt;=1000000]&quot;R&quot;0.0..&quot;M&quot;;[&gt;=1000]&quot;R&quot;0.0.&quot;K&quot;;0"/>
    </dxf>
    <dxf>
      <numFmt numFmtId="190" formatCode="[&gt;=1000000]&quot;R&quot;0\.0..&quot;M&quot;;[&gt;=1000]&quot;R&quot;0.0.&quot;K&quot;;0"/>
    </dxf>
    <dxf>
      <numFmt numFmtId="192" formatCode="[&gt;=1000000]&quot;R&quot;\1\.\5&quot;M&quot;;[&gt;=1000]&quot;R&quot;0.0.&quot;K&quot;;0"/>
    </dxf>
    <dxf>
      <numFmt numFmtId="198" formatCode="[&gt;=1000000]\$0\.0..&quot;M&quot;;[&gt;=1000]\$0.0.&quot;K&quot;;0"/>
    </dxf>
    <dxf>
      <numFmt numFmtId="192" formatCode="[&gt;=1000000]&quot;R&quot;\1\.\5&quot;M&quot;;[&gt;=1000]&quot;R&quot;0.0.&quot;K&quot;;0"/>
    </dxf>
    <dxf>
      <numFmt numFmtId="165" formatCode="&quot;R&quot;#,##0.00"/>
    </dxf>
    <dxf>
      <numFmt numFmtId="167" formatCode="&quot;R&quot;#,##0"/>
    </dxf>
    <dxf>
      <numFmt numFmtId="167" formatCode="&quot;R&quot;#,##0"/>
    </dxf>
    <dxf>
      <numFmt numFmtId="13" formatCode="0%"/>
    </dxf>
    <dxf>
      <numFmt numFmtId="13" formatCode="0%"/>
    </dxf>
    <dxf>
      <numFmt numFmtId="192" formatCode="[&gt;=1000000]&quot;R&quot;\1\.\5&quot;M&quot;;[&gt;=1000]&quot;R&quot;0.0.&quot;K&quot;;0"/>
    </dxf>
    <dxf>
      <numFmt numFmtId="192" formatCode="[&gt;=1000000]&quot;R&quot;\1\.\5&quot;M&quot;;[&gt;=1000]&quot;R&quot;0.0.&quot;K&quot;;0"/>
    </dxf>
    <dxf>
      <numFmt numFmtId="165" formatCode="&quot;R&quot;#,##0.00"/>
    </dxf>
    <dxf>
      <numFmt numFmtId="166" formatCode="_-[$R-1C09]* #,##0.00_-;\-[$R-1C09]* #,##0.00_-;_-[$R-1C09]* &quot;-&quot;??_-;_-@_-"/>
    </dxf>
    <dxf>
      <numFmt numFmtId="190" formatCode="[&gt;=1000000]&quot;R&quot;0\.0..&quot;M&quot;;[&gt;=1000]&quot;R&quot;0.0.&quot;K&quot;;0"/>
    </dxf>
    <dxf>
      <numFmt numFmtId="165" formatCode="&quot;R&quot;#,##0.00"/>
    </dxf>
    <dxf>
      <numFmt numFmtId="182" formatCode="[&gt;=1000000]\$00\.0..&quot;M&quot;;[&gt;=1000]\$0.0.&quot;K&quot;;0"/>
    </dxf>
    <dxf>
      <numFmt numFmtId="198" formatCode="[&gt;=1000000]\$0\.0..&quot;M&quot;;[&gt;=1000]\$0.0.&quot;K&quot;;0"/>
    </dxf>
    <dxf>
      <numFmt numFmtId="190" formatCode="[&gt;=1000000]&quot;R&quot;0\.0..&quot;M&quot;;[&gt;=1000]&quot;R&quot;0.0.&quot;K&quot;;0"/>
    </dxf>
    <dxf>
      <numFmt numFmtId="1" formatCode="0"/>
    </dxf>
    <dxf>
      <numFmt numFmtId="199" formatCode="0.0"/>
    </dxf>
    <dxf>
      <numFmt numFmtId="2" formatCode="0.00"/>
    </dxf>
    <dxf>
      <numFmt numFmtId="13" formatCode="0%"/>
    </dxf>
    <dxf>
      <numFmt numFmtId="13" formatCode="0%"/>
    </dxf>
    <dxf>
      <numFmt numFmtId="164" formatCode="_-&quot;R&quot;* #,##0_-;\-&quot;R&quot;* #,##0_-;_-&quot;R&quot;* &quot;-&quot;??_-;_-@_-"/>
    </dxf>
    <dxf>
      <numFmt numFmtId="200" formatCode="_-&quot;R&quot;* #,##0.0_-;\-&quot;R&quot;* #,##0.0_-;_-&quot;R&quot;* &quot;-&quot;??_-;_-@_-"/>
    </dxf>
    <dxf>
      <numFmt numFmtId="34" formatCode="_-&quot;R&quot;* #,##0.00_-;\-&quot;R&quot;* #,##0.00_-;_-&quot;R&quot;* &quot;-&quot;??_-;_-@_-"/>
    </dxf>
    <dxf>
      <numFmt numFmtId="201" formatCode="_-* #,##0_-;\-* #,##0_-;_-* &quot;-&quot;??_-;_-@_-"/>
    </dxf>
    <dxf>
      <numFmt numFmtId="202" formatCode="_-* #,##0.0_-;\-* #,##0.0_-;_-* &quot;-&quot;??_-;_-@_-"/>
    </dxf>
    <dxf>
      <numFmt numFmtId="35" formatCode="_-* #,##0.00_-;\-* #,##0.00_-;_-* &quot;-&quot;??_-;_-@_-"/>
    </dxf>
    <dxf>
      <numFmt numFmtId="35" formatCode="_-* #,##0.00_-;\-* #,##0.00_-;_-* &quot;-&quot;??_-;_-@_-"/>
    </dxf>
    <dxf>
      <numFmt numFmtId="34" formatCode="_-&quot;R&quot;* #,##0.00_-;\-&quot;R&quot;* #,##0.00_-;_-&quot;R&quot;* &quot;-&quot;??_-;_-@_-"/>
    </dxf>
    <dxf>
      <numFmt numFmtId="35" formatCode="_-* #,##0.00_-;\-* #,##0.00_-;_-* &quot;-&quot;??_-;_-@_-"/>
    </dxf>
    <dxf>
      <numFmt numFmtId="35" formatCode="_-* #,##0.00_-;\-* #,##0.00_-;_-* &quot;-&quot;??_-;_-@_-"/>
    </dxf>
    <dxf>
      <numFmt numFmtId="187" formatCode="_-[$$-409]* #,##0.00_ ;_-[$$-409]* \-#,##0.00\ ;_-[$$-409]* &quot;-&quot;??_ ;_-@_ "/>
    </dxf>
    <dxf>
      <numFmt numFmtId="34" formatCode="_-&quot;R&quot;* #,##0.00_-;\-&quot;R&quot;* #,##0.00_-;_-&quot;R&quot;* &quot;-&quot;??_-;_-@_-"/>
    </dxf>
    <dxf>
      <numFmt numFmtId="35" formatCode="_-* #,##0.00_-;\-* #,##0.00_-;_-* &quot;-&quot;??_-;_-@_-"/>
    </dxf>
    <dxf>
      <numFmt numFmtId="35" formatCode="_-* #,##0.00_-;\-* #,##0.00_-;_-* &quot;-&quot;??_-;_-@_-"/>
    </dxf>
    <dxf>
      <numFmt numFmtId="164" formatCode="_-&quot;R&quot;* #,##0_-;\-&quot;R&quot;* #,##0_-;_-&quot;R&quot;* &quot;-&quot;??_-;_-@_-"/>
    </dxf>
    <dxf>
      <numFmt numFmtId="200" formatCode="_-&quot;R&quot;* #,##0.0_-;\-&quot;R&quot;* #,##0.0_-;_-&quot;R&quot;* &quot;-&quot;??_-;_-@_-"/>
    </dxf>
    <dxf>
      <numFmt numFmtId="34" formatCode="_-&quot;R&quot;* #,##0.00_-;\-&quot;R&quot;* #,##0.00_-;_-&quot;R&quot;* &quot;-&quot;??_-;_-@_-"/>
    </dxf>
    <dxf>
      <numFmt numFmtId="201" formatCode="_-* #,##0_-;\-* #,##0_-;_-* &quot;-&quot;??_-;_-@_-"/>
    </dxf>
    <dxf>
      <numFmt numFmtId="202" formatCode="_-* #,##0.0_-;\-* #,##0.0_-;_-* &quot;-&quot;??_-;_-@_-"/>
    </dxf>
    <dxf>
      <numFmt numFmtId="35" formatCode="_-* #,##0.00_-;\-* #,##0.00_-;_-* &quot;-&quot;??_-;_-@_-"/>
    </dxf>
    <dxf>
      <numFmt numFmtId="35" formatCode="_-* #,##0.00_-;\-* #,##0.00_-;_-* &quot;-&quot;??_-;_-@_-"/>
    </dxf>
    <dxf>
      <numFmt numFmtId="34" formatCode="_-&quot;R&quot;* #,##0.00_-;\-&quot;R&quot;* #,##0.00_-;_-&quot;R&quot;* &quot;-&quot;??_-;_-@_-"/>
    </dxf>
    <dxf>
      <numFmt numFmtId="35" formatCode="_-* #,##0.00_-;\-* #,##0.00_-;_-* &quot;-&quot;??_-;_-@_-"/>
    </dxf>
    <dxf>
      <numFmt numFmtId="35" formatCode="_-* #,##0.00_-;\-* #,##0.00_-;_-* &quot;-&quot;??_-;_-@_-"/>
    </dxf>
    <dxf>
      <numFmt numFmtId="187" formatCode="_-[$$-409]* #,##0.00_ ;_-[$$-409]* \-#,##0.00\ ;_-[$$-409]* &quot;-&quot;??_ ;_-@_ "/>
    </dxf>
    <dxf>
      <numFmt numFmtId="34" formatCode="_-&quot;R&quot;* #,##0.00_-;\-&quot;R&quot;* #,##0.00_-;_-&quot;R&quot;* &quot;-&quot;??_-;_-@_-"/>
    </dxf>
    <dxf>
      <numFmt numFmtId="35" formatCode="_-* #,##0.00_-;\-* #,##0.00_-;_-* &quot;-&quot;??_-;_-@_-"/>
    </dxf>
    <dxf>
      <numFmt numFmtId="35" formatCode="_-* #,##0.00_-;\-* #,##0.00_-;_-* &quot;-&quot;??_-;_-@_-"/>
    </dxf>
    <dxf>
      <numFmt numFmtId="164" formatCode="_-&quot;R&quot;* #,##0_-;\-&quot;R&quot;* #,##0_-;_-&quot;R&quot;* &quot;-&quot;??_-;_-@_-"/>
    </dxf>
    <dxf>
      <numFmt numFmtId="200" formatCode="_-&quot;R&quot;* #,##0.0_-;\-&quot;R&quot;* #,##0.0_-;_-&quot;R&quot;* &quot;-&quot;??_-;_-@_-"/>
    </dxf>
    <dxf>
      <numFmt numFmtId="34" formatCode="_-&quot;R&quot;* #,##0.00_-;\-&quot;R&quot;* #,##0.00_-;_-&quot;R&quot;* &quot;-&quot;??_-;_-@_-"/>
    </dxf>
    <dxf>
      <numFmt numFmtId="201" formatCode="_-* #,##0_-;\-* #,##0_-;_-* &quot;-&quot;??_-;_-@_-"/>
    </dxf>
    <dxf>
      <numFmt numFmtId="202" formatCode="_-* #,##0.0_-;\-* #,##0.0_-;_-* &quot;-&quot;??_-;_-@_-"/>
    </dxf>
    <dxf>
      <numFmt numFmtId="35" formatCode="_-* #,##0.00_-;\-* #,##0.00_-;_-* &quot;-&quot;??_-;_-@_-"/>
    </dxf>
    <dxf>
      <numFmt numFmtId="35" formatCode="_-* #,##0.00_-;\-* #,##0.00_-;_-* &quot;-&quot;??_-;_-@_-"/>
    </dxf>
    <dxf>
      <numFmt numFmtId="34" formatCode="_-&quot;R&quot;* #,##0.00_-;\-&quot;R&quot;* #,##0.00_-;_-&quot;R&quot;* &quot;-&quot;??_-;_-@_-"/>
    </dxf>
    <dxf>
      <numFmt numFmtId="35" formatCode="_-* #,##0.00_-;\-* #,##0.00_-;_-* &quot;-&quot;??_-;_-@_-"/>
    </dxf>
    <dxf>
      <numFmt numFmtId="35" formatCode="_-* #,##0.00_-;\-* #,##0.00_-;_-* &quot;-&quot;??_-;_-@_-"/>
    </dxf>
    <dxf>
      <numFmt numFmtId="187" formatCode="_-[$$-409]* #,##0.00_ ;_-[$$-409]* \-#,##0.00\ ;_-[$$-409]* &quot;-&quot;??_ ;_-@_ "/>
    </dxf>
    <dxf>
      <numFmt numFmtId="34" formatCode="_-&quot;R&quot;* #,##0.00_-;\-&quot;R&quot;* #,##0.00_-;_-&quot;R&quot;* &quot;-&quot;??_-;_-@_-"/>
    </dxf>
    <dxf>
      <numFmt numFmtId="35" formatCode="_-* #,##0.00_-;\-* #,##0.00_-;_-* &quot;-&quot;??_-;_-@_-"/>
    </dxf>
    <dxf>
      <numFmt numFmtId="35" formatCode="_-* #,##0.00_-;\-* #,##0.00_-;_-* &quot;-&quot;??_-;_-@_-"/>
    </dxf>
    <dxf>
      <font>
        <b/>
        <i val="0"/>
        <color theme="1"/>
      </font>
      <fill>
        <patternFill>
          <bgColor theme="0" tint="-0.14996795556505021"/>
        </patternFill>
      </fill>
      <border diagonalUp="0" diagonalDown="0">
        <left/>
        <right/>
        <top/>
        <bottom style="thin">
          <color theme="4" tint="-0.24994659260841701"/>
        </bottom>
        <vertical/>
        <horizontal/>
      </border>
    </dxf>
    <dxf>
      <font>
        <color theme="1"/>
      </font>
      <fill>
        <patternFill>
          <bgColor theme="0" tint="-0.14996795556505021"/>
        </patternFill>
      </fill>
      <border diagonalUp="0" diagonalDown="0">
        <left/>
        <right/>
        <top/>
        <bottom/>
        <vertical/>
        <horizontal/>
      </border>
    </dxf>
    <dxf>
      <font>
        <b/>
        <i val="0"/>
        <color theme="0"/>
      </font>
      <fill>
        <patternFill>
          <bgColor rgb="FF002060"/>
        </patternFill>
      </fill>
      <border diagonalUp="0" diagonalDown="0">
        <left/>
        <right/>
        <top/>
        <bottom style="thin">
          <color theme="4" tint="-0.24994659260841701"/>
        </bottom>
        <vertical/>
        <horizontal/>
      </border>
    </dxf>
    <dxf>
      <font>
        <color theme="1"/>
      </font>
      <fill>
        <patternFill>
          <bgColor rgb="FF002060"/>
        </patternFill>
      </fill>
      <border diagonalUp="0" diagonalDown="0">
        <left/>
        <right/>
        <top/>
        <bottom/>
        <vertical/>
        <horizontal/>
      </border>
    </dxf>
  </dxfs>
  <tableStyles count="2" defaultTableStyle="TableStyleMedium2" defaultPivotStyle="PivotStyleLight16">
    <tableStyle name="SlicerStyleLight1 2" pivot="0" table="0" count="10">
      <tableStyleElement type="wholeTable" dxfId="203"/>
      <tableStyleElement type="headerRow" dxfId="202"/>
    </tableStyle>
    <tableStyle name="SlicerStyleLight1 2 2" pivot="0" table="0" count="10">
      <tableStyleElement type="wholeTable" dxfId="201"/>
      <tableStyleElement type="headerRow" dxfId="200"/>
    </tableStyle>
  </tableStyles>
  <colors>
    <mruColors>
      <color rgb="FF7C8DAF"/>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font>
          <fill>
            <patternFill patternType="solid">
              <fgColor theme="4" tint="0.59999389629810485"/>
              <bgColor theme="8" tint="-0.499984740745262"/>
            </patternFill>
          </fill>
          <border>
            <left/>
            <right/>
            <top/>
            <bottom style="double">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0" tint="-0.499984740745262"/>
          </font>
          <fill>
            <patternFill patternType="solid">
              <fgColor rgb="FFFFFFFF"/>
              <bgColor rgb="FF002060"/>
            </patternFill>
          </fill>
          <border>
            <left/>
            <right/>
            <top/>
            <bottom style="hair">
              <color rgb="FFCCCCCC"/>
            </bottom>
            <vertical/>
            <horizontal style="hair">
              <color rgb="FFCCCCCC"/>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font>
          <fill>
            <patternFill patternType="solid">
              <fgColor theme="4" tint="0.59999389629810485"/>
              <bgColor theme="8" tint="-0.499984740745262"/>
            </patternFill>
          </fill>
          <border>
            <left/>
            <right/>
            <top/>
            <bottom style="double">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0" tint="-0.499984740745262"/>
          </font>
          <fill>
            <patternFill patternType="solid">
              <fgColor rgb="FFFFFFFF"/>
              <bgColor rgb="FF002060"/>
            </patternFill>
          </fill>
          <border>
            <left/>
            <right/>
            <top/>
            <bottom style="hair">
              <color rgb="FFCCCCCC"/>
            </bottom>
            <vertical/>
            <horizontal style="hair">
              <color rgb="FFCCCCCC"/>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9.xml"/><Relationship Id="rId21" Type="http://schemas.openxmlformats.org/officeDocument/2006/relationships/pivotCacheDefinition" Target="pivotCache/pivotCacheDefinition14.xml"/><Relationship Id="rId42" Type="http://schemas.openxmlformats.org/officeDocument/2006/relationships/customXml" Target="../customXml/item5.xml"/><Relationship Id="rId47" Type="http://schemas.openxmlformats.org/officeDocument/2006/relationships/customXml" Target="../customXml/item10.xml"/><Relationship Id="rId63" Type="http://schemas.openxmlformats.org/officeDocument/2006/relationships/customXml" Target="../customXml/item26.xml"/><Relationship Id="rId68" Type="http://schemas.openxmlformats.org/officeDocument/2006/relationships/customXml" Target="../customXml/item31.xml"/><Relationship Id="rId16" Type="http://schemas.openxmlformats.org/officeDocument/2006/relationships/pivotCacheDefinition" Target="pivotCache/pivotCacheDefinition9.xml"/><Relationship Id="rId11" Type="http://schemas.openxmlformats.org/officeDocument/2006/relationships/pivotCacheDefinition" Target="pivotCache/pivotCacheDefinition4.xml"/><Relationship Id="rId32" Type="http://schemas.openxmlformats.org/officeDocument/2006/relationships/theme" Target="theme/theme1.xml"/><Relationship Id="rId37" Type="http://schemas.openxmlformats.org/officeDocument/2006/relationships/calcChain" Target="calcChain.xml"/><Relationship Id="rId53" Type="http://schemas.openxmlformats.org/officeDocument/2006/relationships/customXml" Target="../customXml/item16.xml"/><Relationship Id="rId58" Type="http://schemas.openxmlformats.org/officeDocument/2006/relationships/customXml" Target="../customXml/item21.xml"/><Relationship Id="rId74" Type="http://schemas.openxmlformats.org/officeDocument/2006/relationships/customXml" Target="../customXml/item37.xml"/><Relationship Id="rId79" Type="http://schemas.openxmlformats.org/officeDocument/2006/relationships/customXml" Target="../customXml/item42.xml"/><Relationship Id="rId5" Type="http://schemas.openxmlformats.org/officeDocument/2006/relationships/worksheet" Target="worksheets/sheet5.xml"/><Relationship Id="rId61" Type="http://schemas.openxmlformats.org/officeDocument/2006/relationships/customXml" Target="../customXml/item24.xml"/><Relationship Id="rId19" Type="http://schemas.openxmlformats.org/officeDocument/2006/relationships/pivotCacheDefinition" Target="pivotCache/pivotCacheDefinition12.xml"/><Relationship Id="rId14" Type="http://schemas.openxmlformats.org/officeDocument/2006/relationships/pivotCacheDefinition" Target="pivotCache/pivotCacheDefinition7.xml"/><Relationship Id="rId22" Type="http://schemas.openxmlformats.org/officeDocument/2006/relationships/pivotCacheDefinition" Target="pivotCache/pivotCacheDefinition15.xml"/><Relationship Id="rId27" Type="http://schemas.openxmlformats.org/officeDocument/2006/relationships/pivotCacheDefinition" Target="pivotCache/pivotCacheDefinition20.xml"/><Relationship Id="rId30" Type="http://schemas.microsoft.com/office/2007/relationships/slicerCache" Target="slicerCaches/slicerCache1.xml"/><Relationship Id="rId35" Type="http://schemas.openxmlformats.org/officeDocument/2006/relationships/sharedStrings" Target="sharedStrings.xml"/><Relationship Id="rId43" Type="http://schemas.openxmlformats.org/officeDocument/2006/relationships/customXml" Target="../customXml/item6.xml"/><Relationship Id="rId48" Type="http://schemas.openxmlformats.org/officeDocument/2006/relationships/customXml" Target="../customXml/item11.xml"/><Relationship Id="rId56" Type="http://schemas.openxmlformats.org/officeDocument/2006/relationships/customXml" Target="../customXml/item19.xml"/><Relationship Id="rId64" Type="http://schemas.openxmlformats.org/officeDocument/2006/relationships/customXml" Target="../customXml/item27.xml"/><Relationship Id="rId69" Type="http://schemas.openxmlformats.org/officeDocument/2006/relationships/customXml" Target="../customXml/item32.xml"/><Relationship Id="rId77" Type="http://schemas.openxmlformats.org/officeDocument/2006/relationships/customXml" Target="../customXml/item40.xml"/><Relationship Id="rId8" Type="http://schemas.openxmlformats.org/officeDocument/2006/relationships/pivotCacheDefinition" Target="pivotCache/pivotCacheDefinition1.xml"/><Relationship Id="rId51" Type="http://schemas.openxmlformats.org/officeDocument/2006/relationships/customXml" Target="../customXml/item14.xml"/><Relationship Id="rId72" Type="http://schemas.openxmlformats.org/officeDocument/2006/relationships/customXml" Target="../customXml/item35.xml"/><Relationship Id="rId80" Type="http://schemas.openxmlformats.org/officeDocument/2006/relationships/customXml" Target="../customXml/item43.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openxmlformats.org/officeDocument/2006/relationships/pivotCacheDefinition" Target="pivotCache/pivotCacheDefinition18.xml"/><Relationship Id="rId33" Type="http://schemas.openxmlformats.org/officeDocument/2006/relationships/connections" Target="connections.xml"/><Relationship Id="rId38" Type="http://schemas.openxmlformats.org/officeDocument/2006/relationships/customXml" Target="../customXml/item1.xml"/><Relationship Id="rId46" Type="http://schemas.openxmlformats.org/officeDocument/2006/relationships/customXml" Target="../customXml/item9.xml"/><Relationship Id="rId59" Type="http://schemas.openxmlformats.org/officeDocument/2006/relationships/customXml" Target="../customXml/item22.xml"/><Relationship Id="rId67" Type="http://schemas.openxmlformats.org/officeDocument/2006/relationships/customXml" Target="../customXml/item30.xml"/><Relationship Id="rId20" Type="http://schemas.openxmlformats.org/officeDocument/2006/relationships/pivotCacheDefinition" Target="pivotCache/pivotCacheDefinition13.xml"/><Relationship Id="rId41" Type="http://schemas.openxmlformats.org/officeDocument/2006/relationships/customXml" Target="../customXml/item4.xml"/><Relationship Id="rId54" Type="http://schemas.openxmlformats.org/officeDocument/2006/relationships/customXml" Target="../customXml/item17.xml"/><Relationship Id="rId62" Type="http://schemas.openxmlformats.org/officeDocument/2006/relationships/customXml" Target="../customXml/item25.xml"/><Relationship Id="rId70" Type="http://schemas.openxmlformats.org/officeDocument/2006/relationships/customXml" Target="../customXml/item33.xml"/><Relationship Id="rId75" Type="http://schemas.openxmlformats.org/officeDocument/2006/relationships/customXml" Target="../customXml/item3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8.xml"/><Relationship Id="rId23" Type="http://schemas.openxmlformats.org/officeDocument/2006/relationships/pivotCacheDefinition" Target="pivotCache/pivotCacheDefinition16.xml"/><Relationship Id="rId28" Type="http://schemas.openxmlformats.org/officeDocument/2006/relationships/pivotCacheDefinition" Target="pivotCache/pivotCacheDefinition21.xml"/><Relationship Id="rId36" Type="http://schemas.openxmlformats.org/officeDocument/2006/relationships/powerPivotData" Target="model/item.data"/><Relationship Id="rId49" Type="http://schemas.openxmlformats.org/officeDocument/2006/relationships/customXml" Target="../customXml/item12.xml"/><Relationship Id="rId57" Type="http://schemas.openxmlformats.org/officeDocument/2006/relationships/customXml" Target="../customXml/item20.xml"/><Relationship Id="rId10" Type="http://schemas.openxmlformats.org/officeDocument/2006/relationships/pivotCacheDefinition" Target="pivotCache/pivotCacheDefinition3.xml"/><Relationship Id="rId31" Type="http://schemas.microsoft.com/office/2007/relationships/slicerCache" Target="slicerCaches/slicerCache2.xml"/><Relationship Id="rId44" Type="http://schemas.openxmlformats.org/officeDocument/2006/relationships/customXml" Target="../customXml/item7.xml"/><Relationship Id="rId52" Type="http://schemas.openxmlformats.org/officeDocument/2006/relationships/customXml" Target="../customXml/item15.xml"/><Relationship Id="rId60" Type="http://schemas.openxmlformats.org/officeDocument/2006/relationships/customXml" Target="../customXml/item23.xml"/><Relationship Id="rId65" Type="http://schemas.openxmlformats.org/officeDocument/2006/relationships/customXml" Target="../customXml/item28.xml"/><Relationship Id="rId73" Type="http://schemas.openxmlformats.org/officeDocument/2006/relationships/customXml" Target="../customXml/item36.xml"/><Relationship Id="rId78" Type="http://schemas.openxmlformats.org/officeDocument/2006/relationships/customXml" Target="../customXml/item41.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39" Type="http://schemas.openxmlformats.org/officeDocument/2006/relationships/customXml" Target="../customXml/item2.xml"/><Relationship Id="rId34" Type="http://schemas.openxmlformats.org/officeDocument/2006/relationships/styles" Target="styles.xml"/><Relationship Id="rId50" Type="http://schemas.openxmlformats.org/officeDocument/2006/relationships/customXml" Target="../customXml/item13.xml"/><Relationship Id="rId55" Type="http://schemas.openxmlformats.org/officeDocument/2006/relationships/customXml" Target="../customXml/item18.xml"/><Relationship Id="rId76" Type="http://schemas.openxmlformats.org/officeDocument/2006/relationships/customXml" Target="../customXml/item39.xml"/><Relationship Id="rId7" Type="http://schemas.openxmlformats.org/officeDocument/2006/relationships/worksheet" Target="worksheets/sheet7.xml"/><Relationship Id="rId71" Type="http://schemas.openxmlformats.org/officeDocument/2006/relationships/customXml" Target="../customXml/item34.xml"/><Relationship Id="rId2" Type="http://schemas.openxmlformats.org/officeDocument/2006/relationships/worksheet" Target="worksheets/sheet2.xml"/><Relationship Id="rId29" Type="http://schemas.openxmlformats.org/officeDocument/2006/relationships/pivotCacheDefinition" Target="pivotCache/pivotCacheDefinition22.xml"/><Relationship Id="rId24" Type="http://schemas.openxmlformats.org/officeDocument/2006/relationships/pivotCacheDefinition" Target="pivotCache/pivotCacheDefinition17.xml"/><Relationship Id="rId40" Type="http://schemas.openxmlformats.org/officeDocument/2006/relationships/customXml" Target="../customXml/item3.xml"/><Relationship Id="rId45" Type="http://schemas.openxmlformats.org/officeDocument/2006/relationships/customXml" Target="../customXml/item8.xml"/><Relationship Id="rId66"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3'!$N$21</c:f>
              <c:strCache>
                <c:ptCount val="1"/>
                <c:pt idx="0">
                  <c:v>PROFIT MARGIN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 3'!$M$22:$M$26</c:f>
              <c:strCache>
                <c:ptCount val="5"/>
                <c:pt idx="0">
                  <c:v>Washington</c:v>
                </c:pt>
                <c:pt idx="1">
                  <c:v>California</c:v>
                </c:pt>
                <c:pt idx="2">
                  <c:v>Michigan</c:v>
                </c:pt>
                <c:pt idx="3">
                  <c:v>Virginia</c:v>
                </c:pt>
                <c:pt idx="4">
                  <c:v>Missouri</c:v>
                </c:pt>
              </c:strCache>
            </c:strRef>
          </c:cat>
          <c:val>
            <c:numRef>
              <c:f>'analysis 3'!$N$22:$N$26</c:f>
              <c:numCache>
                <c:formatCode>"R"#,##0_);\("R"#,##0\)</c:formatCode>
                <c:ptCount val="5"/>
                <c:pt idx="0">
                  <c:v>134907.56</c:v>
                </c:pt>
                <c:pt idx="1">
                  <c:v>132555.79000000024</c:v>
                </c:pt>
                <c:pt idx="2">
                  <c:v>132061.01999999973</c:v>
                </c:pt>
                <c:pt idx="3">
                  <c:v>131335.97000000015</c:v>
                </c:pt>
                <c:pt idx="4">
                  <c:v>128176.22000000032</c:v>
                </c:pt>
              </c:numCache>
            </c:numRef>
          </c:val>
          <c:extLst>
            <c:ext xmlns:c16="http://schemas.microsoft.com/office/drawing/2014/chart" uri="{C3380CC4-5D6E-409C-BE32-E72D297353CC}">
              <c16:uniqueId val="{00000000-16D1-493C-AE6C-8BA66A2A1279}"/>
            </c:ext>
          </c:extLst>
        </c:ser>
        <c:dLbls>
          <c:showLegendKey val="0"/>
          <c:showVal val="1"/>
          <c:showCatName val="0"/>
          <c:showSerName val="0"/>
          <c:showPercent val="0"/>
          <c:showBubbleSize val="0"/>
        </c:dLbls>
        <c:gapWidth val="150"/>
        <c:overlap val="-25"/>
        <c:axId val="1834111263"/>
        <c:axId val="1834101695"/>
      </c:barChart>
      <c:catAx>
        <c:axId val="1834111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4101695"/>
        <c:crosses val="autoZero"/>
        <c:auto val="1"/>
        <c:lblAlgn val="ctr"/>
        <c:lblOffset val="100"/>
        <c:noMultiLvlLbl val="0"/>
      </c:catAx>
      <c:valAx>
        <c:axId val="1834101695"/>
        <c:scaling>
          <c:orientation val="minMax"/>
        </c:scaling>
        <c:delete val="1"/>
        <c:axPos val="l"/>
        <c:numFmt formatCode="&quot;R&quot;#,##0_);\(&quot;R&quot;#,##0\)" sourceLinked="1"/>
        <c:majorTickMark val="none"/>
        <c:minorTickMark val="none"/>
        <c:tickLblPos val="nextTo"/>
        <c:crossAx val="183411126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[BIX .xlsm]analysis 3!CustomerGender</c:name>
    <c:fmtId val="26"/>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pivotFmt>
      <c:pivotFmt>
        <c:idx val="5"/>
        <c:spPr>
          <a:solidFill>
            <a:schemeClr val="accent1"/>
          </a:solidFill>
          <a:ln w="19050">
            <a:noFill/>
          </a:ln>
          <a:effectLst/>
        </c:spPr>
      </c:pivotFmt>
      <c:pivotFmt>
        <c:idx val="6"/>
        <c:spPr>
          <a:solidFill>
            <a:srgbClr val="002060"/>
          </a:solidFill>
          <a:ln w="19050">
            <a:noFill/>
          </a:ln>
          <a:effectLst/>
        </c:spPr>
      </c:pivotFmt>
    </c:pivotFmts>
    <c:plotArea>
      <c:layout/>
      <c:doughnutChart>
        <c:varyColors val="1"/>
        <c:ser>
          <c:idx val="0"/>
          <c:order val="0"/>
          <c:tx>
            <c:strRef>
              <c:f>'analysis 3'!$AN$10</c:f>
              <c:strCache>
                <c:ptCount val="1"/>
                <c:pt idx="0">
                  <c:v>Total</c:v>
                </c:pt>
              </c:strCache>
            </c:strRef>
          </c:tx>
          <c:spPr>
            <a:ln>
              <a:noFill/>
            </a:ln>
          </c:spPr>
          <c:explosion val="5"/>
          <c:dPt>
            <c:idx val="0"/>
            <c:bubble3D val="0"/>
            <c:spPr>
              <a:solidFill>
                <a:schemeClr val="accent1"/>
              </a:solidFill>
              <a:ln w="19050">
                <a:noFill/>
              </a:ln>
              <a:effectLst/>
            </c:spPr>
            <c:extLst>
              <c:ext xmlns:c16="http://schemas.microsoft.com/office/drawing/2014/chart" uri="{C3380CC4-5D6E-409C-BE32-E72D297353CC}">
                <c16:uniqueId val="{00000001-8E7D-4B68-A919-BFBAA8124573}"/>
              </c:ext>
            </c:extLst>
          </c:dPt>
          <c:dPt>
            <c:idx val="1"/>
            <c:bubble3D val="0"/>
            <c:spPr>
              <a:solidFill>
                <a:srgbClr val="002060"/>
              </a:solidFill>
              <a:ln w="19050">
                <a:noFill/>
              </a:ln>
              <a:effectLst/>
            </c:spPr>
            <c:extLst>
              <c:ext xmlns:c16="http://schemas.microsoft.com/office/drawing/2014/chart" uri="{C3380CC4-5D6E-409C-BE32-E72D297353CC}">
                <c16:uniqueId val="{00000003-8E7D-4B68-A919-BFBAA8124573}"/>
              </c:ext>
            </c:extLst>
          </c:dPt>
          <c:cat>
            <c:strRef>
              <c:f>'analysis 3'!$AM$11:$AM$13</c:f>
              <c:strCache>
                <c:ptCount val="2"/>
                <c:pt idx="0">
                  <c:v>Female</c:v>
                </c:pt>
                <c:pt idx="1">
                  <c:v>Male</c:v>
                </c:pt>
              </c:strCache>
            </c:strRef>
          </c:cat>
          <c:val>
            <c:numRef>
              <c:f>'analysis 3'!$AN$11:$AN$13</c:f>
              <c:numCache>
                <c:formatCode>#\ ##0.00%;\-#\ ##0.00%;#\ ##0.00%</c:formatCode>
                <c:ptCount val="2"/>
                <c:pt idx="0">
                  <c:v>0.41984927419387513</c:v>
                </c:pt>
                <c:pt idx="1">
                  <c:v>0.42367301015907582</c:v>
                </c:pt>
              </c:numCache>
            </c:numRef>
          </c:val>
          <c:extLst>
            <c:ext xmlns:c16="http://schemas.microsoft.com/office/drawing/2014/chart" uri="{C3380CC4-5D6E-409C-BE32-E72D297353CC}">
              <c16:uniqueId val="{00000004-8E7D-4B68-A919-BFBAA8124573}"/>
            </c:ext>
          </c:extLst>
        </c:ser>
        <c:dLbls>
          <c:showLegendKey val="0"/>
          <c:showVal val="0"/>
          <c:showCatName val="0"/>
          <c:showSerName val="0"/>
          <c:showPercent val="0"/>
          <c:showBubbleSize val="0"/>
          <c:showLeaderLines val="1"/>
        </c:dLbls>
        <c:firstSliceAng val="0"/>
        <c:holeSize val="68"/>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2864252926917327E-2"/>
          <c:y val="5.2012581639871151E-2"/>
          <c:w val="0.97163936381453397"/>
          <c:h val="0.81571651935434397"/>
        </c:manualLayout>
      </c:layout>
      <c:areaChart>
        <c:grouping val="stacked"/>
        <c:varyColors val="0"/>
        <c:ser>
          <c:idx val="1"/>
          <c:order val="1"/>
          <c:tx>
            <c:strRef>
              <c:f>'analysis 3'!$BD$10</c:f>
              <c:strCache>
                <c:ptCount val="1"/>
                <c:pt idx="0">
                  <c:v>New Table</c:v>
                </c:pt>
              </c:strCache>
            </c:strRef>
          </c:tx>
          <c:spPr>
            <a:gradFill>
              <a:gsLst>
                <a:gs pos="99000">
                  <a:srgbClr val="0070C0"/>
                </a:gs>
                <a:gs pos="100000">
                  <a:schemeClr val="bg1">
                    <a:lumMod val="85000"/>
                  </a:schemeClr>
                </a:gs>
                <a:gs pos="14000">
                  <a:schemeClr val="bg1"/>
                </a:gs>
              </a:gsLst>
              <a:lin ang="5400000" scaled="1"/>
            </a:gradFill>
            <a:ln>
              <a:noFill/>
            </a:ln>
            <a:effectLst/>
          </c:spPr>
          <c:val>
            <c:numRef>
              <c:f>'analysis 3'!$BD$11:$BD$22</c:f>
              <c:numCache>
                <c:formatCode>General</c:formatCode>
                <c:ptCount val="12"/>
                <c:pt idx="0">
                  <c:v>177715.38000000006</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extLst>
            <c:ext xmlns:c16="http://schemas.microsoft.com/office/drawing/2014/chart" uri="{C3380CC4-5D6E-409C-BE32-E72D297353CC}">
              <c16:uniqueId val="{00000000-C804-4879-82FA-6DD8973E8C52}"/>
            </c:ext>
          </c:extLst>
        </c:ser>
        <c:dLbls>
          <c:showLegendKey val="0"/>
          <c:showVal val="0"/>
          <c:showCatName val="0"/>
          <c:showSerName val="0"/>
          <c:showPercent val="0"/>
          <c:showBubbleSize val="0"/>
        </c:dLbls>
        <c:axId val="1814444048"/>
        <c:axId val="1814445712"/>
      </c:areaChart>
      <c:lineChart>
        <c:grouping val="standard"/>
        <c:varyColors val="0"/>
        <c:ser>
          <c:idx val="0"/>
          <c:order val="0"/>
          <c:spPr>
            <a:ln w="28575" cap="rnd">
              <a:solidFill>
                <a:srgbClr val="002060"/>
              </a:solidFill>
              <a:round/>
            </a:ln>
            <a:effectLst/>
          </c:spPr>
          <c:marker>
            <c:symbol val="circle"/>
            <c:size val="5"/>
            <c:spPr>
              <a:solidFill>
                <a:srgbClr val="002060"/>
              </a:solidFill>
              <a:ln w="9525">
                <a:solidFill>
                  <a:srgbClr val="002060"/>
                </a:solidFill>
              </a:ln>
              <a:effectLst/>
            </c:spPr>
          </c:marker>
          <c:dLbls>
            <c:dLbl>
              <c:idx val="0"/>
              <c:layout/>
              <c:tx>
                <c:rich>
                  <a:bodyPr/>
                  <a:lstStyle/>
                  <a:p>
                    <a:fld id="{CD9B128A-13EA-4808-B968-FAA682FEBC13}" type="CELLRANGE">
                      <a:rPr lang="en-US"/>
                      <a:pPr/>
                      <a:t>[CELLRANGE]</a:t>
                    </a:fld>
                    <a:endParaRPr lang="en-ZA"/>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1-C804-4879-82FA-6DD8973E8C52}"/>
                </c:ext>
              </c:extLst>
            </c:dLbl>
            <c:dLbl>
              <c:idx val="1"/>
              <c:layout>
                <c:manualLayout>
                  <c:x val="-7.3688689463097645E-2"/>
                  <c:y val="-0.15119933769012109"/>
                </c:manualLayout>
              </c:layout>
              <c:tx>
                <c:rich>
                  <a:bodyPr/>
                  <a:lstStyle/>
                  <a:p>
                    <a:fld id="{46C2CB66-165F-43AC-B8CA-3F0F8D9721C2}" type="CELLRANGE">
                      <a:rPr lang="en-US"/>
                      <a:pPr/>
                      <a:t>[CELLRANGE]</a:t>
                    </a:fld>
                    <a:endParaRPr lang="en-ZA"/>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2-C804-4879-82FA-6DD8973E8C52}"/>
                </c:ext>
              </c:extLst>
            </c:dLbl>
            <c:dLbl>
              <c:idx val="2"/>
              <c:layout>
                <c:manualLayout>
                  <c:x val="4.0938160812832016E-3"/>
                  <c:y val="-0.11049182369662691"/>
                </c:manualLayout>
              </c:layout>
              <c:tx>
                <c:rich>
                  <a:bodyPr/>
                  <a:lstStyle/>
                  <a:p>
                    <a:fld id="{48FF5B1D-B425-458B-99EA-947C43420595}" type="CELLRANGE">
                      <a:rPr lang="en-US"/>
                      <a:pPr/>
                      <a:t>[CELLRANGE]</a:t>
                    </a:fld>
                    <a:endParaRPr lang="en-ZA"/>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3-C804-4879-82FA-6DD8973E8C52}"/>
                </c:ext>
              </c:extLst>
            </c:dLbl>
            <c:dLbl>
              <c:idx val="3"/>
              <c:layout>
                <c:manualLayout>
                  <c:x val="-3.7526213905737407E-17"/>
                  <c:y val="0.14538397854819329"/>
                </c:manualLayout>
              </c:layout>
              <c:tx>
                <c:rich>
                  <a:bodyPr/>
                  <a:lstStyle/>
                  <a:p>
                    <a:fld id="{3F5563F8-14AE-4438-85E8-5318FF6ED37F}" type="CELLRANGE">
                      <a:rPr lang="en-US"/>
                      <a:pPr/>
                      <a:t>[CELLRANGE]</a:t>
                    </a:fld>
                    <a:endParaRPr lang="en-ZA"/>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4-C804-4879-82FA-6DD8973E8C52}"/>
                </c:ext>
              </c:extLst>
            </c:dLbl>
            <c:dLbl>
              <c:idx val="4"/>
              <c:layout>
                <c:manualLayout>
                  <c:x val="8.1876321625663287E-3"/>
                  <c:y val="-8.141502798698827E-2"/>
                </c:manualLayout>
              </c:layout>
              <c:tx>
                <c:rich>
                  <a:bodyPr/>
                  <a:lstStyle/>
                  <a:p>
                    <a:fld id="{64F65CD2-1D85-4C07-AE5A-635F310BA1E4}" type="CELLRANGE">
                      <a:rPr lang="en-US"/>
                      <a:pPr/>
                      <a:t>[CELLRANGE]</a:t>
                    </a:fld>
                    <a:endParaRPr lang="en-ZA"/>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5-C804-4879-82FA-6DD8973E8C52}"/>
                </c:ext>
              </c:extLst>
            </c:dLbl>
            <c:dLbl>
              <c:idx val="5"/>
              <c:layout>
                <c:manualLayout>
                  <c:x val="1.2281448243849531E-2"/>
                  <c:y val="-7.5599668845060516E-2"/>
                </c:manualLayout>
              </c:layout>
              <c:tx>
                <c:rich>
                  <a:bodyPr/>
                  <a:lstStyle/>
                  <a:p>
                    <a:fld id="{CC545D9E-787A-4564-A402-447A1148E13C}" type="CELLRANGE">
                      <a:rPr lang="en-US"/>
                      <a:pPr/>
                      <a:t>[CELLRANGE]</a:t>
                    </a:fld>
                    <a:endParaRPr lang="en-ZA"/>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6-C804-4879-82FA-6DD8973E8C52}"/>
                </c:ext>
              </c:extLst>
            </c:dLbl>
            <c:dLbl>
              <c:idx val="6"/>
              <c:layout>
                <c:manualLayout>
                  <c:x val="6.1407241219247274E-3"/>
                  <c:y val="0.10467646455469917"/>
                </c:manualLayout>
              </c:layout>
              <c:tx>
                <c:rich>
                  <a:bodyPr/>
                  <a:lstStyle/>
                  <a:p>
                    <a:fld id="{AF151D09-AF7F-4C66-9FF6-365400F9B343}" type="CELLRANGE">
                      <a:rPr lang="en-US"/>
                      <a:pPr/>
                      <a:t>[CELLRANGE]</a:t>
                    </a:fld>
                    <a:endParaRPr lang="en-ZA"/>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7-C804-4879-82FA-6DD8973E8C52}"/>
                </c:ext>
              </c:extLst>
            </c:dLbl>
            <c:dLbl>
              <c:idx val="7"/>
              <c:layout>
                <c:manualLayout>
                  <c:x val="2.4562896487699135E-2"/>
                  <c:y val="-4.0707513993494121E-2"/>
                </c:manualLayout>
              </c:layout>
              <c:tx>
                <c:rich>
                  <a:bodyPr/>
                  <a:lstStyle/>
                  <a:p>
                    <a:fld id="{908A543C-1913-4EEA-B251-601BD9A2FEC0}" type="CELLRANGE">
                      <a:rPr lang="en-US"/>
                      <a:pPr/>
                      <a:t>[CELLRANGE]</a:t>
                    </a:fld>
                    <a:endParaRPr lang="en-ZA"/>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8-C804-4879-82FA-6DD8973E8C52}"/>
                </c:ext>
              </c:extLst>
            </c:dLbl>
            <c:dLbl>
              <c:idx val="8"/>
              <c:layout>
                <c:manualLayout>
                  <c:x val="-1.0234540203208155E-2"/>
                  <c:y val="-0.10467646455469923"/>
                </c:manualLayout>
              </c:layout>
              <c:tx>
                <c:rich>
                  <a:bodyPr/>
                  <a:lstStyle/>
                  <a:p>
                    <a:fld id="{E03F9166-6FA6-40B3-A6E6-61ABC63C3384}" type="CELLRANGE">
                      <a:rPr lang="en-US"/>
                      <a:pPr/>
                      <a:t>[CELLRANGE]</a:t>
                    </a:fld>
                    <a:endParaRPr lang="en-ZA"/>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9-C804-4879-82FA-6DD8973E8C52}"/>
                </c:ext>
              </c:extLst>
            </c:dLbl>
            <c:dLbl>
              <c:idx val="9"/>
              <c:layout>
                <c:manualLayout>
                  <c:x val="-8.1876321625664033E-3"/>
                  <c:y val="-0.14538397854819327"/>
                </c:manualLayout>
              </c:layout>
              <c:tx>
                <c:rich>
                  <a:bodyPr/>
                  <a:lstStyle/>
                  <a:p>
                    <a:fld id="{30127B6D-C4AA-4C9F-8D19-C93605D55384}" type="CELLRANGE">
                      <a:rPr lang="en-US"/>
                      <a:pPr/>
                      <a:t>[CELLRANGE]</a:t>
                    </a:fld>
                    <a:endParaRPr lang="en-ZA"/>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A-C804-4879-82FA-6DD8973E8C52}"/>
                </c:ext>
              </c:extLst>
            </c:dLbl>
            <c:dLbl>
              <c:idx val="10"/>
              <c:layout>
                <c:manualLayout>
                  <c:x val="2.046908040641586E-2"/>
                  <c:y val="-4.6522873135421909E-2"/>
                </c:manualLayout>
              </c:layout>
              <c:tx>
                <c:rich>
                  <a:bodyPr/>
                  <a:lstStyle/>
                  <a:p>
                    <a:fld id="{BCBD4E3D-EF90-4D4D-85BA-3A2C8C755D53}" type="CELLRANGE">
                      <a:rPr lang="en-US"/>
                      <a:pPr/>
                      <a:t>[CELLRANGE]</a:t>
                    </a:fld>
                    <a:endParaRPr lang="en-ZA"/>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B-C804-4879-82FA-6DD8973E8C52}"/>
                </c:ext>
              </c:extLst>
            </c:dLbl>
            <c:dLbl>
              <c:idx val="11"/>
              <c:layout/>
              <c:tx>
                <c:rich>
                  <a:bodyPr/>
                  <a:lstStyle/>
                  <a:p>
                    <a:fld id="{870A6A64-6E74-4378-A856-369BB234BC5B}" type="CELLRANGE">
                      <a:rPr lang="en-ZA"/>
                      <a:pPr/>
                      <a:t>[CELLRANGE]</a:t>
                    </a:fld>
                    <a:endParaRPr lang="en-ZA"/>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C-C804-4879-82FA-6DD8973E8C5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3'!$BB$11:$BB$22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3'!$BC$11:$BC$22</c:f>
              <c:numCache>
                <c:formatCode>General</c:formatCode>
                <c:ptCount val="12"/>
                <c:pt idx="0">
                  <c:v>177715.38000000006</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smooth val="1"/>
          <c:extLst>
            <c:ext xmlns:c15="http://schemas.microsoft.com/office/drawing/2012/chart" uri="{02D57815-91ED-43cb-92C2-25804820EDAC}">
              <c15:datalabelsRange>
                <c15:f>'analysis 3'!$AT$11:$AT$22</c15:f>
                <c15:dlblRangeCache>
                  <c:ptCount val="12"/>
                  <c:pt idx="1">
                    <c:v>+4,84%</c:v>
                  </c:pt>
                  <c:pt idx="2">
                    <c:v>+4,10%</c:v>
                  </c:pt>
                  <c:pt idx="3">
                    <c:v>-0.2%</c:v>
                  </c:pt>
                  <c:pt idx="4">
                    <c:v>-0.1%</c:v>
                  </c:pt>
                  <c:pt idx="5">
                    <c:v>+0,33%</c:v>
                  </c:pt>
                  <c:pt idx="6">
                    <c:v>-0.2%</c:v>
                  </c:pt>
                  <c:pt idx="7">
                    <c:v>+1,92%</c:v>
                  </c:pt>
                  <c:pt idx="8">
                    <c:v>-0.0%</c:v>
                  </c:pt>
                  <c:pt idx="9">
                    <c:v>-0.3%</c:v>
                  </c:pt>
                  <c:pt idx="10">
                    <c:v>+0,21%</c:v>
                  </c:pt>
                  <c:pt idx="11">
                    <c:v>-0.2%</c:v>
                  </c:pt>
                </c15:dlblRangeCache>
              </c15:datalabelsRange>
            </c:ext>
            <c:ext xmlns:c16="http://schemas.microsoft.com/office/drawing/2014/chart" uri="{C3380CC4-5D6E-409C-BE32-E72D297353CC}">
              <c16:uniqueId val="{0000000D-C804-4879-82FA-6DD8973E8C52}"/>
            </c:ext>
          </c:extLst>
        </c:ser>
        <c:dLbls>
          <c:showLegendKey val="0"/>
          <c:showVal val="0"/>
          <c:showCatName val="0"/>
          <c:showSerName val="0"/>
          <c:showPercent val="0"/>
          <c:showBubbleSize val="0"/>
        </c:dLbls>
        <c:marker val="1"/>
        <c:smooth val="0"/>
        <c:axId val="1814444048"/>
        <c:axId val="1814445712"/>
      </c:lineChart>
      <c:catAx>
        <c:axId val="1814444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4445712"/>
        <c:crosses val="autoZero"/>
        <c:auto val="1"/>
        <c:lblAlgn val="ctr"/>
        <c:lblOffset val="100"/>
        <c:noMultiLvlLbl val="0"/>
      </c:catAx>
      <c:valAx>
        <c:axId val="1814445712"/>
        <c:scaling>
          <c:orientation val="minMax"/>
        </c:scaling>
        <c:delete val="1"/>
        <c:axPos val="l"/>
        <c:numFmt formatCode="General" sourceLinked="1"/>
        <c:majorTickMark val="none"/>
        <c:minorTickMark val="none"/>
        <c:tickLblPos val="nextTo"/>
        <c:crossAx val="181444404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[BIX .xlsm]analysis 3!Agegroup</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1.1098265087741836E-2"/>
          <c:y val="0.12391033334263678"/>
          <c:w val="0.97780346982451638"/>
          <c:h val="0.58825369579577069"/>
        </c:manualLayout>
      </c:layout>
      <c:barChart>
        <c:barDir val="col"/>
        <c:grouping val="clustered"/>
        <c:varyColors val="0"/>
        <c:ser>
          <c:idx val="0"/>
          <c:order val="0"/>
          <c:tx>
            <c:strRef>
              <c:f>'analysis 3'!$AE$10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 3'!$AD$11:$AD$16</c:f>
              <c:strCache>
                <c:ptCount val="5"/>
                <c:pt idx="0">
                  <c:v>0-20</c:v>
                </c:pt>
                <c:pt idx="1">
                  <c:v>21-30</c:v>
                </c:pt>
                <c:pt idx="2">
                  <c:v>31-40</c:v>
                </c:pt>
                <c:pt idx="3">
                  <c:v>41-50</c:v>
                </c:pt>
                <c:pt idx="4">
                  <c:v>50 +</c:v>
                </c:pt>
              </c:strCache>
            </c:strRef>
          </c:cat>
          <c:val>
            <c:numRef>
              <c:f>'analysis 3'!$AE$11:$AE$16</c:f>
              <c:numCache>
                <c:formatCode>"R"#,##0_);\("R"#,##0\)</c:formatCode>
                <c:ptCount val="5"/>
                <c:pt idx="0">
                  <c:v>77466.27</c:v>
                </c:pt>
                <c:pt idx="1">
                  <c:v>396623.19999999949</c:v>
                </c:pt>
                <c:pt idx="2">
                  <c:v>419234.04999999842</c:v>
                </c:pt>
                <c:pt idx="3">
                  <c:v>489567.43000000133</c:v>
                </c:pt>
                <c:pt idx="4">
                  <c:v>914621.10999999498</c:v>
                </c:pt>
              </c:numCache>
            </c:numRef>
          </c:val>
          <c:extLst>
            <c:ext xmlns:c16="http://schemas.microsoft.com/office/drawing/2014/chart" uri="{C3380CC4-5D6E-409C-BE32-E72D297353CC}">
              <c16:uniqueId val="{00000000-8C86-4DA2-A5A7-644E46A45B71}"/>
            </c:ext>
          </c:extLst>
        </c:ser>
        <c:dLbls>
          <c:dLblPos val="outEnd"/>
          <c:showLegendKey val="0"/>
          <c:showVal val="1"/>
          <c:showCatName val="0"/>
          <c:showSerName val="0"/>
          <c:showPercent val="0"/>
          <c:showBubbleSize val="0"/>
        </c:dLbls>
        <c:gapWidth val="150"/>
        <c:overlap val="-27"/>
        <c:axId val="958885760"/>
        <c:axId val="958884096"/>
      </c:barChart>
      <c:catAx>
        <c:axId val="958885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884096"/>
        <c:crosses val="autoZero"/>
        <c:auto val="1"/>
        <c:lblAlgn val="ctr"/>
        <c:lblOffset val="100"/>
        <c:noMultiLvlLbl val="0"/>
      </c:catAx>
      <c:valAx>
        <c:axId val="958884096"/>
        <c:scaling>
          <c:orientation val="minMax"/>
        </c:scaling>
        <c:delete val="1"/>
        <c:axPos val="l"/>
        <c:numFmt formatCode="&quot;R&quot;#,##0_);\(&quot;R&quot;#,##0\)" sourceLinked="1"/>
        <c:majorTickMark val="none"/>
        <c:minorTickMark val="none"/>
        <c:tickLblPos val="nextTo"/>
        <c:crossAx val="95888576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276559999568053"/>
          <c:y val="6.0000047244131688E-2"/>
          <c:w val="0.62668495237588928"/>
          <c:h val="0.87399990078732337"/>
        </c:manualLayout>
      </c:layout>
      <c:barChart>
        <c:barDir val="bar"/>
        <c:grouping val="clustered"/>
        <c:varyColors val="0"/>
        <c:ser>
          <c:idx val="0"/>
          <c:order val="0"/>
          <c:tx>
            <c:strRef>
              <c:f>'analysis 3'!$BU$24</c:f>
              <c:strCache>
                <c:ptCount val="1"/>
                <c:pt idx="0">
                  <c:v>PROFIT MARGIN</c:v>
                </c:pt>
              </c:strCache>
            </c:strRef>
          </c:tx>
          <c:spPr>
            <a:solidFill>
              <a:schemeClr val="accent1"/>
            </a:solidFill>
            <a:ln>
              <a:noFill/>
            </a:ln>
            <a:effectLst/>
          </c:spPr>
          <c:invertIfNegative val="0"/>
          <c:dLbls>
            <c:spPr>
              <a:noFill/>
              <a:ln>
                <a:noFill/>
              </a:ln>
              <a:effectLst/>
            </c:spPr>
            <c:txPr>
              <a:bodyPr rot="0" spcFirstLastPara="1" vertOverflow="ellipsis" wrap="square" lIns="0" tIns="0" rIns="360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layout/>
                <c15:showLeaderLines val="1"/>
                <c15:leaderLines>
                  <c:spPr>
                    <a:ln w="9525" cap="flat" cmpd="sng" algn="ctr">
                      <a:solidFill>
                        <a:schemeClr val="tx1">
                          <a:lumMod val="35000"/>
                          <a:lumOff val="65000"/>
                        </a:schemeClr>
                      </a:solidFill>
                      <a:round/>
                    </a:ln>
                    <a:effectLst/>
                  </c:spPr>
                </c15:leaderLines>
              </c:ext>
            </c:extLst>
          </c:dLbls>
          <c:cat>
            <c:strRef>
              <c:f>'analysis 3'!$BT$25:$BT$29</c:f>
              <c:strCache>
                <c:ptCount val="5"/>
                <c:pt idx="0">
                  <c:v>Onto Dew</c:v>
                </c:pt>
                <c:pt idx="1">
                  <c:v>Eight Brew</c:v>
                </c:pt>
                <c:pt idx="2">
                  <c:v>Common Splash</c:v>
                </c:pt>
                <c:pt idx="3">
                  <c:v>Begin Brew</c:v>
                </c:pt>
                <c:pt idx="4">
                  <c:v>Attorney Mist</c:v>
                </c:pt>
              </c:strCache>
            </c:strRef>
          </c:cat>
          <c:val>
            <c:numRef>
              <c:f>'analysis 3'!$BU$25:$BU$29</c:f>
              <c:numCache>
                <c:formatCode>"R"#\ ##0</c:formatCode>
                <c:ptCount val="5"/>
                <c:pt idx="0">
                  <c:v>83284.599999999977</c:v>
                </c:pt>
                <c:pt idx="1">
                  <c:v>82987.239999999991</c:v>
                </c:pt>
                <c:pt idx="2">
                  <c:v>84506.489999999932</c:v>
                </c:pt>
                <c:pt idx="3">
                  <c:v>95024.850000000035</c:v>
                </c:pt>
                <c:pt idx="4">
                  <c:v>78081.849999999962</c:v>
                </c:pt>
              </c:numCache>
            </c:numRef>
          </c:val>
          <c:extLst>
            <c:ext xmlns:c16="http://schemas.microsoft.com/office/drawing/2014/chart" uri="{C3380CC4-5D6E-409C-BE32-E72D297353CC}">
              <c16:uniqueId val="{00000000-5903-4517-83C6-1CBD5722E170}"/>
            </c:ext>
          </c:extLst>
        </c:ser>
        <c:dLbls>
          <c:dLblPos val="inBase"/>
          <c:showLegendKey val="0"/>
          <c:showVal val="1"/>
          <c:showCatName val="0"/>
          <c:showSerName val="0"/>
          <c:showPercent val="0"/>
          <c:showBubbleSize val="0"/>
        </c:dLbls>
        <c:gapWidth val="121"/>
        <c:axId val="292017103"/>
        <c:axId val="292022511"/>
      </c:barChart>
      <c:catAx>
        <c:axId val="292017103"/>
        <c:scaling>
          <c:orientation val="minMax"/>
        </c:scaling>
        <c:delete val="0"/>
        <c:axPos val="l"/>
        <c:numFmt formatCode="General" sourceLinked="1"/>
        <c:majorTickMark val="none"/>
        <c:minorTickMark val="none"/>
        <c:tickLblPos val="nextTo"/>
        <c:spPr>
          <a:noFill/>
          <a:ln w="9525" cap="flat" cmpd="sng" algn="ctr">
            <a:solidFill>
              <a:schemeClr val="bg1">
                <a:lumMod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292022511"/>
        <c:crosses val="autoZero"/>
        <c:auto val="1"/>
        <c:lblAlgn val="ctr"/>
        <c:lblOffset val="100"/>
        <c:noMultiLvlLbl val="0"/>
      </c:catAx>
      <c:valAx>
        <c:axId val="292022511"/>
        <c:scaling>
          <c:orientation val="minMax"/>
        </c:scaling>
        <c:delete val="1"/>
        <c:axPos val="b"/>
        <c:numFmt formatCode="&quot;R&quot;#\ ##0" sourceLinked="1"/>
        <c:majorTickMark val="none"/>
        <c:minorTickMark val="none"/>
        <c:tickLblPos val="nextTo"/>
        <c:crossAx val="29201710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[BIX .xlsm]ANALYSIS_1!Revenue</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w="28575" cap="rnd">
            <a:solidFill>
              <a:schemeClr val="accent1"/>
            </a:solidFill>
            <a:round/>
          </a:ln>
          <a:effectLst/>
        </c:spPr>
      </c:pivotFmt>
      <c:pivotFmt>
        <c:idx val="3"/>
        <c:spPr>
          <a:solidFill>
            <a:schemeClr val="accent1"/>
          </a:solidFill>
          <a:ln w="28575" cap="flat" cmpd="dbl">
            <a:solidFill>
              <a:schemeClr val="accent2"/>
            </a:solidFill>
            <a:prstDash val="lgDash"/>
            <a:round/>
          </a:ln>
          <a:effectLst/>
        </c:spPr>
        <c:marker>
          <c:spPr>
            <a:solidFill>
              <a:schemeClr val="accent1"/>
            </a:solidFill>
            <a:ln w="9525">
              <a:solidFill>
                <a:schemeClr val="accent1"/>
              </a:solidFill>
            </a:ln>
            <a:effectLst/>
          </c:spPr>
        </c:marker>
      </c:pivotFmt>
      <c:pivotFmt>
        <c:idx val="4"/>
        <c:spPr>
          <a:solidFill>
            <a:schemeClr val="accent1"/>
          </a:solidFill>
          <a:ln>
            <a:noFill/>
          </a:ln>
          <a:effectLst/>
        </c:spPr>
        <c:marker>
          <c:symbol val="none"/>
        </c:marker>
      </c:pivotFmt>
      <c:pivotFmt>
        <c:idx val="5"/>
        <c:marker>
          <c:symbol val="dash"/>
          <c:size val="11"/>
        </c:marker>
      </c:pivotFmt>
      <c:pivotFmt>
        <c:idx val="6"/>
        <c:spPr>
          <a:solidFill>
            <a:schemeClr val="accent1"/>
          </a:solidFill>
          <a:ln w="28575" cap="flat" cmpd="dbl">
            <a:noFill/>
            <a:prstDash val="lgDash"/>
            <a:round/>
          </a:ln>
          <a:effectLst/>
        </c:spPr>
        <c:marker>
          <c:symbol val="dash"/>
          <c:size val="15"/>
          <c:spPr>
            <a:solidFill>
              <a:schemeClr val="accent1"/>
            </a:solidFill>
            <a:ln w="9525">
              <a:solidFill>
                <a:schemeClr val="accent1"/>
              </a:solidFill>
            </a:ln>
            <a:effectLst/>
          </c:spPr>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w="28575" cap="flat" cmpd="dbl">
            <a:noFill/>
            <a:prstDash val="lgDash"/>
            <a:round/>
          </a:ln>
          <a:effectLst/>
        </c:spPr>
        <c:marker>
          <c:symbol val="dash"/>
          <c:size val="15"/>
          <c:spPr>
            <a:solidFill>
              <a:schemeClr val="accent2"/>
            </a:solidFill>
            <a:ln w="9525">
              <a:solidFill>
                <a:schemeClr val="accent2"/>
              </a:solidFill>
            </a:ln>
            <a:effectLst/>
          </c:spPr>
        </c:marker>
      </c:pivotFmt>
      <c:pivotFmt>
        <c:idx val="10"/>
        <c:spPr>
          <a:solidFill>
            <a:schemeClr val="accent1"/>
          </a:solidFill>
          <a:ln>
            <a:noFill/>
          </a:ln>
          <a:effectLst/>
        </c:spPr>
        <c:marker>
          <c:symbol val="none"/>
        </c:marker>
      </c:pivotFmt>
      <c:pivotFmt>
        <c:idx val="11"/>
        <c:spPr>
          <a:solidFill>
            <a:schemeClr val="accent1"/>
          </a:solidFill>
          <a:ln w="28575" cap="flat" cmpd="dbl">
            <a:noFill/>
            <a:prstDash val="lgDash"/>
            <a:round/>
          </a:ln>
          <a:effectLst/>
        </c:spPr>
        <c:marker>
          <c:symbol val="dash"/>
          <c:size val="15"/>
          <c:spPr>
            <a:solidFill>
              <a:schemeClr val="accent1"/>
            </a:solidFill>
            <a:ln w="9525">
              <a:solidFill>
                <a:schemeClr val="accent1"/>
              </a:solidFill>
            </a:ln>
            <a:effectLst/>
          </c:spPr>
        </c:marker>
      </c:pivotFmt>
      <c:pivotFmt>
        <c:idx val="12"/>
        <c:spPr>
          <a:gradFill>
            <a:gsLst>
              <a:gs pos="100000">
                <a:schemeClr val="accent1">
                  <a:lumMod val="5000"/>
                  <a:lumOff val="95000"/>
                </a:schemeClr>
              </a:gs>
              <a:gs pos="68000">
                <a:srgbClr val="002060"/>
              </a:gs>
              <a:gs pos="0">
                <a:srgbClr val="002060"/>
              </a:gs>
            </a:gsLst>
            <a:lin ang="5400000" scaled="1"/>
          </a:gradFill>
          <a:ln>
            <a:noFill/>
          </a:ln>
          <a:effectLst/>
        </c:spPr>
        <c:marker>
          <c:symbol val="none"/>
        </c:marker>
      </c:pivotFmt>
      <c:pivotFmt>
        <c:idx val="13"/>
        <c:spPr>
          <a:ln w="28575" cap="rnd">
            <a:noFill/>
            <a:round/>
          </a:ln>
          <a:effectLst/>
        </c:spPr>
        <c:marker>
          <c:symbol val="dash"/>
          <c:size val="15"/>
          <c:spPr>
            <a:solidFill>
              <a:schemeClr val="bg1">
                <a:lumMod val="50000"/>
              </a:schemeClr>
            </a:solidFill>
            <a:ln w="9525">
              <a:solidFill>
                <a:schemeClr val="bg1">
                  <a:lumMod val="50000"/>
                </a:schemeClr>
              </a:solidFill>
            </a:ln>
            <a:effectLst/>
          </c:spPr>
        </c:marker>
      </c:pivotFmt>
    </c:pivotFmts>
    <c:plotArea>
      <c:layout>
        <c:manualLayout>
          <c:layoutTarget val="inner"/>
          <c:xMode val="edge"/>
          <c:yMode val="edge"/>
          <c:x val="0.17749166565368746"/>
          <c:y val="0.10871570046842867"/>
          <c:w val="0.56448147109467783"/>
          <c:h val="0.53057786729267964"/>
        </c:manualLayout>
      </c:layout>
      <c:barChart>
        <c:barDir val="col"/>
        <c:grouping val="clustered"/>
        <c:varyColors val="0"/>
        <c:ser>
          <c:idx val="0"/>
          <c:order val="0"/>
          <c:tx>
            <c:strRef>
              <c:f>ANALYSIS_1!$P$7</c:f>
              <c:strCache>
                <c:ptCount val="1"/>
                <c:pt idx="0">
                  <c:v>TOTAL REVENUE</c:v>
                </c:pt>
              </c:strCache>
            </c:strRef>
          </c:tx>
          <c:spPr>
            <a:gradFill>
              <a:gsLst>
                <a:gs pos="100000">
                  <a:schemeClr val="accent1">
                    <a:lumMod val="5000"/>
                    <a:lumOff val="95000"/>
                  </a:schemeClr>
                </a:gs>
                <a:gs pos="68000">
                  <a:srgbClr val="002060"/>
                </a:gs>
                <a:gs pos="0">
                  <a:srgbClr val="002060"/>
                </a:gs>
              </a:gsLst>
              <a:lin ang="5400000" scaled="1"/>
            </a:gradFill>
            <a:ln>
              <a:noFill/>
            </a:ln>
            <a:effectLst/>
          </c:spPr>
          <c:invertIfNegative val="0"/>
          <c:cat>
            <c:strRef>
              <c:f>ANALYSIS_1!$O$8:$O$18</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ANALYSIS_1!$P$8:$P$18</c:f>
              <c:numCache>
                <c:formatCode>_-"R"* #\ ##0_-;\-"R"* #\ ##0_-;_-"R"* "-"??_-;_-@_-</c:formatCode>
                <c:ptCount val="10"/>
                <c:pt idx="0">
                  <c:v>546574.63</c:v>
                </c:pt>
                <c:pt idx="1">
                  <c:v>526187</c:v>
                </c:pt>
                <c:pt idx="2">
                  <c:v>548423.81999999995</c:v>
                </c:pt>
                <c:pt idx="3">
                  <c:v>545095.25999999989</c:v>
                </c:pt>
                <c:pt idx="4">
                  <c:v>536475.9</c:v>
                </c:pt>
                <c:pt idx="5">
                  <c:v>547475.30000000005</c:v>
                </c:pt>
                <c:pt idx="6">
                  <c:v>565168.15000000014</c:v>
                </c:pt>
                <c:pt idx="7">
                  <c:v>536180.92999999993</c:v>
                </c:pt>
                <c:pt idx="8">
                  <c:v>537047.05999999982</c:v>
                </c:pt>
                <c:pt idx="9">
                  <c:v>558181.42000000004</c:v>
                </c:pt>
              </c:numCache>
            </c:numRef>
          </c:val>
          <c:extLst>
            <c:ext xmlns:c16="http://schemas.microsoft.com/office/drawing/2014/chart" uri="{C3380CC4-5D6E-409C-BE32-E72D297353CC}">
              <c16:uniqueId val="{00000000-26FD-49CB-A010-1CC3AAAA4185}"/>
            </c:ext>
          </c:extLst>
        </c:ser>
        <c:dLbls>
          <c:showLegendKey val="0"/>
          <c:showVal val="0"/>
          <c:showCatName val="0"/>
          <c:showSerName val="0"/>
          <c:showPercent val="0"/>
          <c:showBubbleSize val="0"/>
        </c:dLbls>
        <c:gapWidth val="100"/>
        <c:axId val="386477839"/>
        <c:axId val="386468271"/>
      </c:barChart>
      <c:lineChart>
        <c:grouping val="standard"/>
        <c:varyColors val="0"/>
        <c:ser>
          <c:idx val="1"/>
          <c:order val="1"/>
          <c:tx>
            <c:strRef>
              <c:f>ANALYSIS_1!$Q$7</c:f>
              <c:strCache>
                <c:ptCount val="1"/>
                <c:pt idx="0">
                  <c:v>TOTAL TARGET</c:v>
                </c:pt>
              </c:strCache>
            </c:strRef>
          </c:tx>
          <c:spPr>
            <a:ln w="28575" cap="rnd">
              <a:noFill/>
              <a:round/>
            </a:ln>
            <a:effectLst/>
          </c:spPr>
          <c:marker>
            <c:symbol val="dash"/>
            <c:size val="15"/>
            <c:spPr>
              <a:solidFill>
                <a:schemeClr val="bg1">
                  <a:lumMod val="50000"/>
                </a:schemeClr>
              </a:solidFill>
              <a:ln w="9525">
                <a:solidFill>
                  <a:schemeClr val="bg1">
                    <a:lumMod val="50000"/>
                  </a:schemeClr>
                </a:solidFill>
              </a:ln>
              <a:effectLst/>
            </c:spPr>
          </c:marker>
          <c:cat>
            <c:strRef>
              <c:f>ANALYSIS_1!$O$8:$O$18</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ANALYSIS_1!$Q$8:$Q$18</c:f>
              <c:numCache>
                <c:formatCode>_-"R"* #\ ##0_-;\-"R"* #\ ##0_-;_-"R"* "-"??_-;_-@_-</c:formatCode>
                <c:ptCount val="10"/>
                <c:pt idx="0">
                  <c:v>422011</c:v>
                </c:pt>
                <c:pt idx="1">
                  <c:v>600510</c:v>
                </c:pt>
                <c:pt idx="2">
                  <c:v>418186</c:v>
                </c:pt>
                <c:pt idx="3">
                  <c:v>419431</c:v>
                </c:pt>
                <c:pt idx="4">
                  <c:v>601307</c:v>
                </c:pt>
                <c:pt idx="5">
                  <c:v>646080</c:v>
                </c:pt>
                <c:pt idx="6">
                  <c:v>445958</c:v>
                </c:pt>
                <c:pt idx="7">
                  <c:v>711271</c:v>
                </c:pt>
                <c:pt idx="8">
                  <c:v>485684</c:v>
                </c:pt>
                <c:pt idx="9">
                  <c:v>504552</c:v>
                </c:pt>
              </c:numCache>
            </c:numRef>
          </c:val>
          <c:smooth val="0"/>
          <c:extLst>
            <c:ext xmlns:c16="http://schemas.microsoft.com/office/drawing/2014/chart" uri="{C3380CC4-5D6E-409C-BE32-E72D297353CC}">
              <c16:uniqueId val="{00000001-26FD-49CB-A010-1CC3AAAA4185}"/>
            </c:ext>
          </c:extLst>
        </c:ser>
        <c:dLbls>
          <c:showLegendKey val="0"/>
          <c:showVal val="0"/>
          <c:showCatName val="0"/>
          <c:showSerName val="0"/>
          <c:showPercent val="0"/>
          <c:showBubbleSize val="0"/>
        </c:dLbls>
        <c:marker val="1"/>
        <c:smooth val="0"/>
        <c:axId val="386477839"/>
        <c:axId val="386468271"/>
      </c:lineChart>
      <c:catAx>
        <c:axId val="3864778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386468271"/>
        <c:crosses val="autoZero"/>
        <c:auto val="1"/>
        <c:lblAlgn val="ctr"/>
        <c:lblOffset val="100"/>
        <c:noMultiLvlLbl val="0"/>
      </c:catAx>
      <c:valAx>
        <c:axId val="386468271"/>
        <c:scaling>
          <c:orientation val="minMax"/>
        </c:scaling>
        <c:delete val="0"/>
        <c:axPos val="l"/>
        <c:majorGridlines>
          <c:spPr>
            <a:ln w="9525" cap="flat" cmpd="sng" algn="ctr">
              <a:noFill/>
              <a:round/>
            </a:ln>
            <a:effectLst/>
          </c:spPr>
        </c:majorGridlines>
        <c:numFmt formatCode="_-&quot;R&quot;* #\ ##0_-;\-&quot;R&quot;* #\ ##0_-;_-&quot;R&quot;* &quot;-&quot;??_-;_-@_-"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864778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'ANALYSIS 2'!$L$3</c:f>
              <c:strCache>
                <c:ptCount val="1"/>
                <c:pt idx="0">
                  <c:v> TOTAL REVENUE </c:v>
                </c:pt>
              </c:strCache>
            </c:strRef>
          </c:tx>
          <c:spPr>
            <a:ln w="28575" cap="rnd">
              <a:solidFill>
                <a:schemeClr val="accent1"/>
              </a:solidFill>
              <a:round/>
            </a:ln>
            <a:effectLst/>
          </c:spPr>
          <c:marker>
            <c:symbol val="circle"/>
            <c:size val="6"/>
            <c:spPr>
              <a:solidFill>
                <a:schemeClr val="accent1"/>
              </a:solidFill>
              <a:ln w="9525">
                <a:solidFill>
                  <a:schemeClr val="accent1"/>
                </a:solidFill>
              </a:ln>
              <a:effectLst/>
            </c:spPr>
          </c:marker>
          <c:dLbls>
            <c:dLbl>
              <c:idx val="0"/>
              <c:tx>
                <c:rich>
                  <a:bodyPr/>
                  <a:lstStyle/>
                  <a:p>
                    <a:fld id="{4ADB9676-1F3C-4BB5-A499-1C93421356F2}" type="CELLRANGE">
                      <a:rPr lang="en-US"/>
                      <a:pPr/>
                      <a:t>[CELLRANGE]</a:t>
                    </a:fld>
                    <a:endParaRPr lang="en-Z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01E3-4419-A6D3-620B6D2C7B24}"/>
                </c:ext>
              </c:extLst>
            </c:dLbl>
            <c:dLbl>
              <c:idx val="1"/>
              <c:tx>
                <c:rich>
                  <a:bodyPr/>
                  <a:lstStyle/>
                  <a:p>
                    <a:fld id="{B37866F0-FAEE-489A-A310-5E9607376366}" type="CELLRANGE">
                      <a:rPr lang="en-ZA"/>
                      <a:pPr/>
                      <a:t>[CELLRANGE]</a:t>
                    </a:fld>
                    <a:endParaRPr lang="en-Z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01E3-4419-A6D3-620B6D2C7B24}"/>
                </c:ext>
              </c:extLst>
            </c:dLbl>
            <c:dLbl>
              <c:idx val="2"/>
              <c:tx>
                <c:rich>
                  <a:bodyPr/>
                  <a:lstStyle/>
                  <a:p>
                    <a:fld id="{61334EE7-7D84-4498-ABF7-73E60B0D09B0}" type="CELLRANGE">
                      <a:rPr lang="en-ZA"/>
                      <a:pPr/>
                      <a:t>[CELLRANGE]</a:t>
                    </a:fld>
                    <a:endParaRPr lang="en-Z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01E3-4419-A6D3-620B6D2C7B24}"/>
                </c:ext>
              </c:extLst>
            </c:dLbl>
            <c:dLbl>
              <c:idx val="3"/>
              <c:tx>
                <c:rich>
                  <a:bodyPr/>
                  <a:lstStyle/>
                  <a:p>
                    <a:fld id="{B741C072-7630-4FA8-946F-12524627DBEE}" type="CELLRANGE">
                      <a:rPr lang="en-ZA"/>
                      <a:pPr/>
                      <a:t>[CELLRANGE]</a:t>
                    </a:fld>
                    <a:endParaRPr lang="en-Z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01E3-4419-A6D3-620B6D2C7B24}"/>
                </c:ext>
              </c:extLst>
            </c:dLbl>
            <c:dLbl>
              <c:idx val="4"/>
              <c:tx>
                <c:rich>
                  <a:bodyPr/>
                  <a:lstStyle/>
                  <a:p>
                    <a:fld id="{976D510C-C1E0-4029-957B-23632A1B1228}" type="CELLRANGE">
                      <a:rPr lang="en-ZA"/>
                      <a:pPr/>
                      <a:t>[CELLRANGE]</a:t>
                    </a:fld>
                    <a:endParaRPr lang="en-Z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01E3-4419-A6D3-620B6D2C7B24}"/>
                </c:ext>
              </c:extLst>
            </c:dLbl>
            <c:dLbl>
              <c:idx val="5"/>
              <c:tx>
                <c:rich>
                  <a:bodyPr/>
                  <a:lstStyle/>
                  <a:p>
                    <a:fld id="{EA6864A3-5116-48BB-8087-2501B5C9754E}" type="CELLRANGE">
                      <a:rPr lang="en-ZA"/>
                      <a:pPr/>
                      <a:t>[CELLRANGE]</a:t>
                    </a:fld>
                    <a:endParaRPr lang="en-Z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01E3-4419-A6D3-620B6D2C7B24}"/>
                </c:ext>
              </c:extLst>
            </c:dLbl>
            <c:dLbl>
              <c:idx val="6"/>
              <c:tx>
                <c:rich>
                  <a:bodyPr/>
                  <a:lstStyle/>
                  <a:p>
                    <a:fld id="{EA2603E9-BA4A-470D-89DF-852E150E9C5E}" type="CELLRANGE">
                      <a:rPr lang="en-ZA"/>
                      <a:pPr/>
                      <a:t>[CELLRANGE]</a:t>
                    </a:fld>
                    <a:endParaRPr lang="en-Z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01E3-4419-A6D3-620B6D2C7B24}"/>
                </c:ext>
              </c:extLst>
            </c:dLbl>
            <c:dLbl>
              <c:idx val="7"/>
              <c:tx>
                <c:rich>
                  <a:bodyPr/>
                  <a:lstStyle/>
                  <a:p>
                    <a:fld id="{0ABE857C-BA6E-4FEC-82E8-5CDA06504D6D}" type="CELLRANGE">
                      <a:rPr lang="en-ZA"/>
                      <a:pPr/>
                      <a:t>[CELLRANGE]</a:t>
                    </a:fld>
                    <a:endParaRPr lang="en-ZA"/>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1E3-4419-A6D3-620B6D2C7B24}"/>
                </c:ext>
              </c:extLst>
            </c:dLbl>
            <c:dLbl>
              <c:idx val="8"/>
              <c:tx>
                <c:rich>
                  <a:bodyPr/>
                  <a:lstStyle/>
                  <a:p>
                    <a:fld id="{B088C45D-2232-47C8-8064-1FF48628D139}" type="CELLRANGE">
                      <a:rPr lang="en-ZA"/>
                      <a:pPr/>
                      <a:t>[CELLRANGE]</a:t>
                    </a:fld>
                    <a:endParaRPr lang="en-Z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01E3-4419-A6D3-620B6D2C7B24}"/>
                </c:ext>
              </c:extLst>
            </c:dLbl>
            <c:dLbl>
              <c:idx val="9"/>
              <c:tx>
                <c:rich>
                  <a:bodyPr/>
                  <a:lstStyle/>
                  <a:p>
                    <a:fld id="{8AD7DA4E-96AD-4C2D-9150-8D923CF8EA50}" type="CELLRANGE">
                      <a:rPr lang="en-ZA"/>
                      <a:pPr/>
                      <a:t>[CELLRANGE]</a:t>
                    </a:fld>
                    <a:endParaRPr lang="en-Z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01E3-4419-A6D3-620B6D2C7B24}"/>
                </c:ext>
              </c:extLst>
            </c:dLbl>
            <c:dLbl>
              <c:idx val="10"/>
              <c:tx>
                <c:rich>
                  <a:bodyPr/>
                  <a:lstStyle/>
                  <a:p>
                    <a:fld id="{559BDB9B-F1CB-4B50-8632-B75F945FB359}" type="CELLRANGE">
                      <a:rPr lang="en-ZA"/>
                      <a:pPr/>
                      <a:t>[CELLRANGE]</a:t>
                    </a:fld>
                    <a:endParaRPr lang="en-Z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01E3-4419-A6D3-620B6D2C7B24}"/>
                </c:ext>
              </c:extLst>
            </c:dLbl>
            <c:dLbl>
              <c:idx val="11"/>
              <c:tx>
                <c:rich>
                  <a:bodyPr/>
                  <a:lstStyle/>
                  <a:p>
                    <a:fld id="{9CE33AD9-A0DE-4A7D-AC3C-98D403AB06B1}" type="CELLRANGE">
                      <a:rPr lang="en-ZA"/>
                      <a:pPr/>
                      <a:t>[CELLRANGE]</a:t>
                    </a:fld>
                    <a:endParaRPr lang="en-ZA"/>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01E3-4419-A6D3-620B6D2C7B2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2'!$K$4:$K$15</c:f>
              <c:strCache>
                <c:ptCount val="12"/>
                <c:pt idx="0">
                  <c:v> Jan </c:v>
                </c:pt>
                <c:pt idx="1">
                  <c:v> Feb </c:v>
                </c:pt>
                <c:pt idx="2">
                  <c:v> Mar </c:v>
                </c:pt>
                <c:pt idx="3">
                  <c:v> Apr </c:v>
                </c:pt>
                <c:pt idx="4">
                  <c:v> May </c:v>
                </c:pt>
                <c:pt idx="5">
                  <c:v> Jun </c:v>
                </c:pt>
                <c:pt idx="6">
                  <c:v> Jul </c:v>
                </c:pt>
                <c:pt idx="7">
                  <c:v> Aug </c:v>
                </c:pt>
                <c:pt idx="8">
                  <c:v> Sep </c:v>
                </c:pt>
                <c:pt idx="9">
                  <c:v> Oct </c:v>
                </c:pt>
                <c:pt idx="10">
                  <c:v> Nov </c:v>
                </c:pt>
                <c:pt idx="11">
                  <c:v> Dec </c:v>
                </c:pt>
              </c:strCache>
            </c:strRef>
          </c:cat>
          <c:val>
            <c:numRef>
              <c:f>'ANALYSIS 2'!$L$4:$L$15</c:f>
              <c:numCache>
                <c:formatCode>[&gt;=1000000]"R".".ċ""M";[&gt;=1000]"R"0"K";0</c:formatCode>
                <c:ptCount val="12"/>
                <c:pt idx="0">
                  <c:v>444162.52000000014</c:v>
                </c:pt>
                <c:pt idx="1">
                  <c:v>423741.52000000037</c:v>
                </c:pt>
                <c:pt idx="2">
                  <c:v>468344.26999999949</c:v>
                </c:pt>
                <c:pt idx="3">
                  <c:v>448652.76000000007</c:v>
                </c:pt>
                <c:pt idx="4">
                  <c:v>480720.64000000001</c:v>
                </c:pt>
                <c:pt idx="5">
                  <c:v>455501.13999999996</c:v>
                </c:pt>
                <c:pt idx="6">
                  <c:v>433725.86000000045</c:v>
                </c:pt>
                <c:pt idx="7">
                  <c:v>485766.24999999977</c:v>
                </c:pt>
                <c:pt idx="8">
                  <c:v>443447.4300000004</c:v>
                </c:pt>
                <c:pt idx="9">
                  <c:v>458984.37999999971</c:v>
                </c:pt>
                <c:pt idx="10">
                  <c:v>462537.40999999939</c:v>
                </c:pt>
                <c:pt idx="11">
                  <c:v>441225.2900000001</c:v>
                </c:pt>
              </c:numCache>
            </c:numRef>
          </c:val>
          <c:smooth val="0"/>
          <c:extLst>
            <c:ext xmlns:c15="http://schemas.microsoft.com/office/drawing/2012/chart" uri="{02D57815-91ED-43cb-92C2-25804820EDAC}">
              <c15:datalabelsRange>
                <c15:f>'ANALYSIS 2'!$N$4:$N$15</c15:f>
                <c15:dlblRangeCache>
                  <c:ptCount val="12"/>
                  <c:pt idx="7">
                    <c:v>R485766K</c:v>
                  </c:pt>
                </c15:dlblRangeCache>
              </c15:datalabelsRange>
            </c:ext>
            <c:ext xmlns:c16="http://schemas.microsoft.com/office/drawing/2014/chart" uri="{C3380CC4-5D6E-409C-BE32-E72D297353CC}">
              <c16:uniqueId val="{00000000-071C-446C-846B-12D2AFBB27ED}"/>
            </c:ext>
          </c:extLst>
        </c:ser>
        <c:ser>
          <c:idx val="1"/>
          <c:order val="1"/>
          <c:tx>
            <c:strRef>
              <c:f>'ANALYSIS 2'!$M$3</c:f>
              <c:strCache>
                <c:ptCount val="1"/>
                <c:pt idx="0">
                  <c:v> TOTAL TARGET </c:v>
                </c:pt>
              </c:strCache>
            </c:strRef>
          </c:tx>
          <c:spPr>
            <a:ln w="28575" cap="rnd">
              <a:solidFill>
                <a:srgbClr val="002060"/>
              </a:solidFill>
              <a:round/>
            </a:ln>
            <a:effectLst/>
          </c:spPr>
          <c:marker>
            <c:symbol val="circle"/>
            <c:size val="6"/>
            <c:spPr>
              <a:solidFill>
                <a:srgbClr val="002060"/>
              </a:solidFill>
              <a:ln w="9525">
                <a:noFill/>
              </a:ln>
              <a:effectLst/>
            </c:spPr>
          </c:marker>
          <c:cat>
            <c:strRef>
              <c:f>'ANALYSIS 2'!$K$4:$K$15</c:f>
              <c:strCache>
                <c:ptCount val="12"/>
                <c:pt idx="0">
                  <c:v> Jan </c:v>
                </c:pt>
                <c:pt idx="1">
                  <c:v> Feb </c:v>
                </c:pt>
                <c:pt idx="2">
                  <c:v> Mar </c:v>
                </c:pt>
                <c:pt idx="3">
                  <c:v> Apr </c:v>
                </c:pt>
                <c:pt idx="4">
                  <c:v> May </c:v>
                </c:pt>
                <c:pt idx="5">
                  <c:v> Jun </c:v>
                </c:pt>
                <c:pt idx="6">
                  <c:v> Jul </c:v>
                </c:pt>
                <c:pt idx="7">
                  <c:v> Aug </c:v>
                </c:pt>
                <c:pt idx="8">
                  <c:v> Sep </c:v>
                </c:pt>
                <c:pt idx="9">
                  <c:v> Oct </c:v>
                </c:pt>
                <c:pt idx="10">
                  <c:v> Nov </c:v>
                </c:pt>
                <c:pt idx="11">
                  <c:v> Dec </c:v>
                </c:pt>
              </c:strCache>
            </c:strRef>
          </c:cat>
          <c:val>
            <c:numRef>
              <c:f>'ANALYSIS 2'!$M$4:$M$15</c:f>
              <c:numCache>
                <c:formatCode>[&gt;=1000000]"R".".ċ""M";[&gt;=1000]"R"0"K";0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0"/>
          <c:extLst>
            <c:ext xmlns:c16="http://schemas.microsoft.com/office/drawing/2014/chart" uri="{C3380CC4-5D6E-409C-BE32-E72D297353CC}">
              <c16:uniqueId val="{00000001-071C-446C-846B-12D2AFBB27ED}"/>
            </c:ext>
          </c:extLst>
        </c:ser>
        <c:ser>
          <c:idx val="2"/>
          <c:order val="2"/>
          <c:tx>
            <c:strRef>
              <c:f>'ANALYSIS 2'!$N$3</c:f>
              <c:strCache>
                <c:ptCount val="1"/>
                <c:pt idx="0">
                  <c:v>HIGHLIGHT</c:v>
                </c:pt>
              </c:strCache>
            </c:strRef>
          </c:tx>
          <c:spPr>
            <a:ln w="28575" cap="rnd">
              <a:solidFill>
                <a:schemeClr val="accent3"/>
              </a:solidFill>
              <a:prstDash val="dash"/>
              <a:round/>
            </a:ln>
            <a:effectLst/>
          </c:spPr>
          <c:marker>
            <c:symbol val="none"/>
          </c:marker>
          <c:cat>
            <c:strRef>
              <c:f>'ANALYSIS 2'!$K$4:$K$15</c:f>
              <c:strCache>
                <c:ptCount val="12"/>
                <c:pt idx="0">
                  <c:v> Jan </c:v>
                </c:pt>
                <c:pt idx="1">
                  <c:v> Feb </c:v>
                </c:pt>
                <c:pt idx="2">
                  <c:v> Mar </c:v>
                </c:pt>
                <c:pt idx="3">
                  <c:v> Apr </c:v>
                </c:pt>
                <c:pt idx="4">
                  <c:v> May </c:v>
                </c:pt>
                <c:pt idx="5">
                  <c:v> Jun </c:v>
                </c:pt>
                <c:pt idx="6">
                  <c:v> Jul </c:v>
                </c:pt>
                <c:pt idx="7">
                  <c:v> Aug </c:v>
                </c:pt>
                <c:pt idx="8">
                  <c:v> Sep </c:v>
                </c:pt>
                <c:pt idx="9">
                  <c:v> Oct </c:v>
                </c:pt>
                <c:pt idx="10">
                  <c:v> Nov </c:v>
                </c:pt>
                <c:pt idx="11">
                  <c:v> Dec </c:v>
                </c:pt>
              </c:strCache>
            </c:strRef>
          </c:cat>
          <c:val>
            <c:numRef>
              <c:f>'ANALYSIS 2'!$N$4:$N$15</c:f>
              <c:numCache>
                <c:formatCode>[&gt;=1000000]"R".".ċ""M";[&gt;=1000]"R"0"K";0</c:formatCode>
                <c:ptCount val="12"/>
                <c:pt idx="0">
                  <c:v>0</c:v>
                </c:pt>
                <c:pt idx="1">
                  <c:v>0</c:v>
                </c:pt>
                <c:pt idx="2">
                  <c:v>0</c:v>
                </c:pt>
                <c:pt idx="3">
                  <c:v>0</c:v>
                </c:pt>
                <c:pt idx="4">
                  <c:v>0</c:v>
                </c:pt>
                <c:pt idx="5">
                  <c:v>0</c:v>
                </c:pt>
                <c:pt idx="6">
                  <c:v>0</c:v>
                </c:pt>
                <c:pt idx="7">
                  <c:v>485766.24999999977</c:v>
                </c:pt>
                <c:pt idx="8">
                  <c:v>0</c:v>
                </c:pt>
                <c:pt idx="9">
                  <c:v>0</c:v>
                </c:pt>
                <c:pt idx="10">
                  <c:v>0</c:v>
                </c:pt>
                <c:pt idx="11">
                  <c:v>0</c:v>
                </c:pt>
              </c:numCache>
            </c:numRef>
          </c:val>
          <c:smooth val="0"/>
          <c:extLst>
            <c:ext xmlns:c16="http://schemas.microsoft.com/office/drawing/2014/chart" uri="{C3380CC4-5D6E-409C-BE32-E72D297353CC}">
              <c16:uniqueId val="{00000002-071C-446C-846B-12D2AFBB27ED}"/>
            </c:ext>
          </c:extLst>
        </c:ser>
        <c:dLbls>
          <c:showLegendKey val="0"/>
          <c:showVal val="0"/>
          <c:showCatName val="0"/>
          <c:showSerName val="0"/>
          <c:showPercent val="0"/>
          <c:showBubbleSize val="0"/>
        </c:dLbls>
        <c:marker val="1"/>
        <c:smooth val="0"/>
        <c:axId val="1167447872"/>
        <c:axId val="1167438720"/>
      </c:lineChart>
      <c:catAx>
        <c:axId val="1167447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438720"/>
        <c:crosses val="autoZero"/>
        <c:auto val="1"/>
        <c:lblAlgn val="ctr"/>
        <c:lblOffset val="100"/>
        <c:noMultiLvlLbl val="0"/>
      </c:catAx>
      <c:valAx>
        <c:axId val="1167438720"/>
        <c:scaling>
          <c:orientation val="minMax"/>
        </c:scaling>
        <c:delete val="0"/>
        <c:axPos val="l"/>
        <c:numFmt formatCode="[&gt;=1000000]&quot;R&quot;.&quot;.ċ&quot;&quot;M&quot;;[&gt;=1000]&quot;R&quot;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447872"/>
        <c:crosses val="autoZero"/>
        <c:crossBetween val="between"/>
      </c:valAx>
      <c:spPr>
        <a:noFill/>
        <a:ln>
          <a:noFill/>
        </a:ln>
        <a:effectLst/>
      </c:spPr>
    </c:plotArea>
    <c:legend>
      <c:legendPos val="b"/>
      <c:layout>
        <c:manualLayout>
          <c:xMode val="edge"/>
          <c:yMode val="edge"/>
          <c:x val="0.10128172438133577"/>
          <c:y val="0.86810741214243181"/>
          <c:w val="0.61382924224360114"/>
          <c:h val="0.1002482420282594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252826851169825E-2"/>
          <c:y val="0.10186862204326626"/>
          <c:w val="0.92431400909726102"/>
          <c:h val="0.8564639316840611"/>
        </c:manualLayout>
      </c:layout>
      <c:barChart>
        <c:barDir val="col"/>
        <c:grouping val="clustered"/>
        <c:varyColors val="0"/>
        <c:ser>
          <c:idx val="0"/>
          <c:order val="0"/>
          <c:spPr>
            <a:solidFill>
              <a:srgbClr val="00B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2'!$P$4:$P$15</c:f>
              <c:strCache>
                <c:ptCount val="12"/>
                <c:pt idx="0">
                  <c:v> Jan </c:v>
                </c:pt>
                <c:pt idx="1">
                  <c:v> Feb </c:v>
                </c:pt>
                <c:pt idx="2">
                  <c:v> Mar </c:v>
                </c:pt>
                <c:pt idx="3">
                  <c:v> Apr </c:v>
                </c:pt>
                <c:pt idx="4">
                  <c:v> May </c:v>
                </c:pt>
                <c:pt idx="5">
                  <c:v> Jun </c:v>
                </c:pt>
                <c:pt idx="6">
                  <c:v> Jul </c:v>
                </c:pt>
                <c:pt idx="7">
                  <c:v> Aug </c:v>
                </c:pt>
                <c:pt idx="8">
                  <c:v> Sep </c:v>
                </c:pt>
                <c:pt idx="9">
                  <c:v> Oct </c:v>
                </c:pt>
                <c:pt idx="10">
                  <c:v> Nov </c:v>
                </c:pt>
                <c:pt idx="11">
                  <c:v> Dec </c:v>
                </c:pt>
              </c:strCache>
            </c:strRef>
          </c:cat>
          <c:val>
            <c:numRef>
              <c:f>'ANALYSIS 2'!$Q$4:$Q$15</c:f>
              <c:numCache>
                <c:formatCode>\+0%;\-0%</c:formatCode>
                <c:ptCount val="12"/>
                <c:pt idx="0">
                  <c:v>1.1662938853230749E-2</c:v>
                </c:pt>
                <c:pt idx="1">
                  <c:v>-1.7477039225187483E-2</c:v>
                </c:pt>
                <c:pt idx="2">
                  <c:v>5.1063127397096203E-2</c:v>
                </c:pt>
                <c:pt idx="3">
                  <c:v>-9.7517607615581932E-3</c:v>
                </c:pt>
                <c:pt idx="4">
                  <c:v>8.2297063942165932E-2</c:v>
                </c:pt>
                <c:pt idx="5">
                  <c:v>7.9440303901378878E-2</c:v>
                </c:pt>
                <c:pt idx="6">
                  <c:v>-5.0342092932618265E-2</c:v>
                </c:pt>
                <c:pt idx="7">
                  <c:v>0.12516995694038077</c:v>
                </c:pt>
                <c:pt idx="8">
                  <c:v>-7.7522420521256973E-3</c:v>
                </c:pt>
                <c:pt idx="9">
                  <c:v>0.10769470991408368</c:v>
                </c:pt>
                <c:pt idx="10">
                  <c:v>0.11894015303443975</c:v>
                </c:pt>
                <c:pt idx="11">
                  <c:v>-3.4038154619471607E-2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34B9-4326-A6DE-9A2FEDF61DA6}"/>
            </c:ext>
          </c:extLst>
        </c:ser>
        <c:dLbls>
          <c:showLegendKey val="0"/>
          <c:showVal val="0"/>
          <c:showCatName val="0"/>
          <c:showSerName val="0"/>
          <c:showPercent val="0"/>
          <c:showBubbleSize val="0"/>
        </c:dLbls>
        <c:gapWidth val="219"/>
        <c:overlap val="-27"/>
        <c:axId val="41848336"/>
        <c:axId val="41849584"/>
      </c:barChart>
      <c:catAx>
        <c:axId val="41848336"/>
        <c:scaling>
          <c:orientation val="minMax"/>
        </c:scaling>
        <c:delete val="1"/>
        <c:axPos val="b"/>
        <c:numFmt formatCode="General" sourceLinked="1"/>
        <c:majorTickMark val="none"/>
        <c:minorTickMark val="none"/>
        <c:tickLblPos val="nextTo"/>
        <c:crossAx val="41849584"/>
        <c:crosses val="autoZero"/>
        <c:auto val="1"/>
        <c:lblAlgn val="ctr"/>
        <c:lblOffset val="100"/>
        <c:noMultiLvlLbl val="0"/>
      </c:catAx>
      <c:valAx>
        <c:axId val="41849584"/>
        <c:scaling>
          <c:orientation val="minMax"/>
        </c:scaling>
        <c:delete val="1"/>
        <c:axPos val="l"/>
        <c:numFmt formatCode="\+0%;\-0%" sourceLinked="1"/>
        <c:majorTickMark val="none"/>
        <c:minorTickMark val="none"/>
        <c:tickLblPos val="nextTo"/>
        <c:crossAx val="418483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2'!$AH$11</c:f>
              <c:strCache>
                <c:ptCount val="1"/>
                <c:pt idx="0">
                  <c:v>TOTAL REVENUE</c:v>
                </c:pt>
              </c:strCache>
            </c:strRef>
          </c:tx>
          <c:spPr>
            <a:solidFill>
              <a:schemeClr val="accent1"/>
            </a:solidFill>
            <a:ln>
              <a:noFill/>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9FA-4539-B7E5-4BF5E615FD0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2'!$AG$12:$AG$15</c:f>
              <c:strCache>
                <c:ptCount val="4"/>
                <c:pt idx="0">
                  <c:v>Q-1</c:v>
                </c:pt>
                <c:pt idx="1">
                  <c:v>Q-2</c:v>
                </c:pt>
                <c:pt idx="2">
                  <c:v>Q-3</c:v>
                </c:pt>
                <c:pt idx="3">
                  <c:v>Q-4</c:v>
                </c:pt>
              </c:strCache>
            </c:strRef>
          </c:cat>
          <c:val>
            <c:numRef>
              <c:f>'ANALYSIS 2'!$AH$12:$AH$15</c:f>
              <c:numCache>
                <c:formatCode>[&gt;=1000000]"R"0\.0"M";[&gt;=1000]"R"0"K";0</c:formatCode>
                <c:ptCount val="4"/>
                <c:pt idx="0">
                  <c:v>1336248.3099999984</c:v>
                </c:pt>
                <c:pt idx="1">
                  <c:v>1384874.5400000024</c:v>
                </c:pt>
                <c:pt idx="2">
                  <c:v>1362939.5400000014</c:v>
                </c:pt>
                <c:pt idx="3">
                  <c:v>1362747.0800000008</c:v>
                </c:pt>
              </c:numCache>
            </c:numRef>
          </c:val>
          <c:extLst>
            <c:ext xmlns:c16="http://schemas.microsoft.com/office/drawing/2014/chart" uri="{C3380CC4-5D6E-409C-BE32-E72D297353CC}">
              <c16:uniqueId val="{00000004-D9FA-4539-B7E5-4BF5E615FD0E}"/>
            </c:ext>
          </c:extLst>
        </c:ser>
        <c:ser>
          <c:idx val="1"/>
          <c:order val="1"/>
          <c:tx>
            <c:strRef>
              <c:f>'ANALYSIS 2'!$AI$11</c:f>
              <c:strCache>
                <c:ptCount val="1"/>
                <c:pt idx="0">
                  <c:v>Highlight</c:v>
                </c:pt>
              </c:strCache>
            </c:strRef>
          </c:tx>
          <c:spPr>
            <a:solidFill>
              <a:srgbClr val="002060"/>
            </a:solidFill>
            <a:ln>
              <a:noFill/>
            </a:ln>
            <a:effectLst/>
          </c:spPr>
          <c:invertIfNegative val="0"/>
          <c:dLbls>
            <c:dLbl>
              <c:idx val="0"/>
              <c:tx>
                <c:rich>
                  <a:bodyPr/>
                  <a:lstStyle/>
                  <a:p>
                    <a:fld id="{689F0BA1-9325-43FD-8856-CE227B151D24}" type="CELLRANGE">
                      <a:rPr lang="en-US"/>
                      <a:pPr/>
                      <a:t>[CELLRANGE]</a:t>
                    </a:fld>
                    <a:endParaRPr lang="en-ZA"/>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D9FA-4539-B7E5-4BF5E615FD0E}"/>
                </c:ext>
              </c:extLst>
            </c:dLbl>
            <c:dLbl>
              <c:idx val="1"/>
              <c:tx>
                <c:rich>
                  <a:bodyPr/>
                  <a:lstStyle/>
                  <a:p>
                    <a:fld id="{5E1A56CC-695A-4682-84B8-EBA2583F6DBE}" type="CELLRANGE">
                      <a:rPr lang="en-ZA"/>
                      <a:pPr/>
                      <a:t>[CELLRANGE]</a:t>
                    </a:fld>
                    <a:r>
                      <a:rPr lang="en-ZA" baseline="0"/>
                      <a:t>; </a:t>
                    </a:r>
                    <a:fld id="{31814204-A791-4551-B0E3-70595A6842E9}" type="VALUE">
                      <a:rPr lang="en-ZA" baseline="0"/>
                      <a:pPr/>
                      <a:t>[VALUE]</a:t>
                    </a:fld>
                    <a:endParaRPr lang="en-ZA"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D9FA-4539-B7E5-4BF5E615FD0E}"/>
                </c:ext>
              </c:extLst>
            </c:dLbl>
            <c:dLbl>
              <c:idx val="2"/>
              <c:tx>
                <c:rich>
                  <a:bodyPr/>
                  <a:lstStyle/>
                  <a:p>
                    <a:fld id="{8DED7E26-37BD-4639-85D0-6AA564DC7E65}" type="CELLRANGE">
                      <a:rPr lang="en-ZA"/>
                      <a:pPr/>
                      <a:t>[CELLRANGE]</a:t>
                    </a:fld>
                    <a:r>
                      <a:rPr lang="en-ZA" baseline="0"/>
                      <a:t>; </a:t>
                    </a:r>
                    <a:fld id="{6DEE2A3B-2288-4F4D-87D9-F6C310BE4925}" type="VALUE">
                      <a:rPr lang="en-ZA" baseline="0"/>
                      <a:pPr/>
                      <a:t>[VALUE]</a:t>
                    </a:fld>
                    <a:endParaRPr lang="en-ZA"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D9FA-4539-B7E5-4BF5E615FD0E}"/>
                </c:ext>
              </c:extLst>
            </c:dLbl>
            <c:dLbl>
              <c:idx val="3"/>
              <c:tx>
                <c:rich>
                  <a:bodyPr/>
                  <a:lstStyle/>
                  <a:p>
                    <a:fld id="{C87D880B-2FD4-4B8C-94E7-2B2856BEB51D}" type="CELLRANGE">
                      <a:rPr lang="en-ZA"/>
                      <a:pPr/>
                      <a:t>[CELLRANGE]</a:t>
                    </a:fld>
                    <a:r>
                      <a:rPr lang="en-ZA" baseline="0"/>
                      <a:t>; </a:t>
                    </a:r>
                    <a:fld id="{7DFCC3A6-6CC9-4053-A2E7-589B5556E304}" type="VALUE">
                      <a:rPr lang="en-ZA" baseline="0"/>
                      <a:pPr/>
                      <a:t>[VALUE]</a:t>
                    </a:fld>
                    <a:endParaRPr lang="en-ZA"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D9FA-4539-B7E5-4BF5E615FD0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'ANALYSIS 2'!$AI$12:$AI$15</c:f>
              <c:numCache>
                <c:formatCode>[&gt;=1000000]"R"0\.0"M";[&gt;=1000]"R"0"K";0</c:formatCode>
                <c:ptCount val="4"/>
                <c:pt idx="0">
                  <c:v>0</c:v>
                </c:pt>
                <c:pt idx="1">
                  <c:v>1384874.5400000024</c:v>
                </c:pt>
                <c:pt idx="2" formatCode="General">
                  <c:v>1362939.5400000014</c:v>
                </c:pt>
                <c:pt idx="3" formatCode="General">
                  <c:v>1362747.0800000008</c:v>
                </c:pt>
              </c:numCache>
            </c:numRef>
          </c:val>
          <c:extLst>
            <c:ext xmlns:c15="http://schemas.microsoft.com/office/drawing/2012/chart" uri="{02D57815-91ED-43cb-92C2-25804820EDAC}">
              <c15:datalabelsRange>
                <c15:f>'ANALYSIS 2'!$AI$4:$AI$7</c15:f>
                <c15:dlblRangeCache>
                  <c:ptCount val="4"/>
                  <c:pt idx="1">
                    <c:v>+3,6%</c:v>
                  </c:pt>
                  <c:pt idx="2">
                    <c:v>-1,6%</c:v>
                  </c:pt>
                  <c:pt idx="3">
                    <c:v>-0,0%</c:v>
                  </c:pt>
                </c15:dlblRangeCache>
              </c15:datalabelsRange>
            </c:ext>
            <c:ext xmlns:c16="http://schemas.microsoft.com/office/drawing/2014/chart" uri="{C3380CC4-5D6E-409C-BE32-E72D297353CC}">
              <c16:uniqueId val="{00000005-D9FA-4539-B7E5-4BF5E615FD0E}"/>
            </c:ext>
          </c:extLst>
        </c:ser>
        <c:dLbls>
          <c:showLegendKey val="0"/>
          <c:showVal val="0"/>
          <c:showCatName val="0"/>
          <c:showSerName val="0"/>
          <c:showPercent val="0"/>
          <c:showBubbleSize val="0"/>
        </c:dLbls>
        <c:gapWidth val="150"/>
        <c:overlap val="100"/>
        <c:axId val="167343072"/>
        <c:axId val="167342656"/>
      </c:barChart>
      <c:lineChart>
        <c:grouping val="standard"/>
        <c:varyColors val="0"/>
        <c:ser>
          <c:idx val="2"/>
          <c:order val="2"/>
          <c:tx>
            <c:strRef>
              <c:f>'ANALYSIS 2'!$AJ$11</c:f>
              <c:strCache>
                <c:ptCount val="1"/>
                <c:pt idx="0">
                  <c:v>Average</c:v>
                </c:pt>
              </c:strCache>
            </c:strRef>
          </c:tx>
          <c:spPr>
            <a:ln w="28575" cap="rnd">
              <a:noFill/>
              <a:round/>
            </a:ln>
            <a:effectLst/>
          </c:spPr>
          <c:marker>
            <c:symbol val="dash"/>
            <c:size val="22"/>
            <c:spPr>
              <a:solidFill>
                <a:schemeClr val="accent3"/>
              </a:solidFill>
              <a:ln w="12700">
                <a:solidFill>
                  <a:schemeClr val="accent3"/>
                </a:solidFill>
              </a:ln>
              <a:effectLst/>
            </c:spPr>
          </c:marker>
          <c:val>
            <c:numRef>
              <c:f>'ANALYSIS 2'!$AJ$12:$AJ$15</c:f>
              <c:numCache>
                <c:formatCode>[&gt;=1000000]"R"0\.0"M";[&gt;=1000]"R"0"K";0</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6-D9FA-4539-B7E5-4BF5E615FD0E}"/>
            </c:ext>
          </c:extLst>
        </c:ser>
        <c:dLbls>
          <c:showLegendKey val="0"/>
          <c:showVal val="0"/>
          <c:showCatName val="0"/>
          <c:showSerName val="0"/>
          <c:showPercent val="0"/>
          <c:showBubbleSize val="0"/>
        </c:dLbls>
        <c:marker val="1"/>
        <c:smooth val="0"/>
        <c:axId val="167343072"/>
        <c:axId val="167342656"/>
      </c:lineChart>
      <c:catAx>
        <c:axId val="167343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342656"/>
        <c:crosses val="autoZero"/>
        <c:auto val="1"/>
        <c:lblAlgn val="ctr"/>
        <c:lblOffset val="100"/>
        <c:noMultiLvlLbl val="0"/>
      </c:catAx>
      <c:valAx>
        <c:axId val="167342656"/>
        <c:scaling>
          <c:orientation val="minMax"/>
        </c:scaling>
        <c:delete val="0"/>
        <c:axPos val="l"/>
        <c:numFmt formatCode="[&gt;=1000000]&quot;R&quot;0\.0&quot;M&quot;;[&gt;=1000]&quot;R&quot;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34307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3'!$M$5"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Drop" dropStyle="combo" dx="16" fmlaLink="'analysis 3'!$M$6" fmlaRange="'analysis 3'!$P$5:$P$6" noThreeD="1" sel="2" val="0"/>
</file>

<file path=xl/ctrlProps/ctrlProp4.xml><?xml version="1.0" encoding="utf-8"?>
<formControlPr xmlns="http://schemas.microsoft.com/office/spreadsheetml/2009/9/main" objectType="Radio" checked="Checked" firstButton="1" fmlaLink="'analysis 3'!$BX$4"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image" Target="../media/image2.png"/><Relationship Id="rId7" Type="http://schemas.openxmlformats.org/officeDocument/2006/relationships/chart" Target="../charts/chart3.xml"/><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chart" Target="../charts/chart2.xml"/><Relationship Id="rId11" Type="http://schemas.openxmlformats.org/officeDocument/2006/relationships/hyperlink" Target="#'PROFIT VIEW'!A1"/><Relationship Id="rId5" Type="http://schemas.openxmlformats.org/officeDocument/2006/relationships/image" Target="../media/image4.png"/><Relationship Id="rId10" Type="http://schemas.openxmlformats.org/officeDocument/2006/relationships/hyperlink" Target="#'STORE DASH'!A1"/><Relationship Id="rId4" Type="http://schemas.openxmlformats.org/officeDocument/2006/relationships/image" Target="../media/image3.png"/><Relationship Id="rId9" Type="http://schemas.openxmlformats.org/officeDocument/2006/relationships/chart" Target="../charts/chart5.xml"/></Relationships>
</file>

<file path=xl/drawings/_rels/drawing2.xml.rels><?xml version="1.0" encoding="UTF-8" standalone="yes"?>
<Relationships xmlns="http://schemas.openxmlformats.org/package/2006/relationships"><Relationship Id="rId3" Type="http://schemas.openxmlformats.org/officeDocument/2006/relationships/hyperlink" Target="#'PROFIT VIEW'!A1"/><Relationship Id="rId2" Type="http://schemas.openxmlformats.org/officeDocument/2006/relationships/hyperlink" Target="#TIMEFRAME!A1"/><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hyperlink" Target="#'STORE DASH'!A1"/><Relationship Id="rId4" Type="http://schemas.openxmlformats.org/officeDocument/2006/relationships/hyperlink" Target="#TIMEFRAME!A1"/></Relationships>
</file>

<file path=xl/drawings/drawing1.xml><?xml version="1.0" encoding="utf-8"?>
<xdr:wsDr xmlns:xdr="http://schemas.openxmlformats.org/drawingml/2006/spreadsheetDrawing" xmlns:a="http://schemas.openxmlformats.org/drawingml/2006/main">
  <xdr:twoCellAnchor>
    <xdr:from>
      <xdr:col>21</xdr:col>
      <xdr:colOff>542396</xdr:colOff>
      <xdr:row>0</xdr:row>
      <xdr:rowOff>0</xdr:rowOff>
    </xdr:from>
    <xdr:to>
      <xdr:col>25</xdr:col>
      <xdr:colOff>212988</xdr:colOff>
      <xdr:row>27</xdr:row>
      <xdr:rowOff>211667</xdr:rowOff>
    </xdr:to>
    <xdr:sp macro="" textlink="">
      <xdr:nvSpPr>
        <xdr:cNvPr id="7" name="Moon 6"/>
        <xdr:cNvSpPr/>
      </xdr:nvSpPr>
      <xdr:spPr>
        <a:xfrm flipH="1">
          <a:off x="11998854" y="0"/>
          <a:ext cx="1893092" cy="6654271"/>
        </a:xfrm>
        <a:prstGeom prst="moon">
          <a:avLst/>
        </a:prstGeom>
        <a:solidFill>
          <a:schemeClr val="bg1">
            <a:lumMod val="85000"/>
          </a:schemeClr>
        </a:solidFill>
        <a:ln w="19050">
          <a:gradFill>
            <a:gsLst>
              <a:gs pos="0">
                <a:schemeClr val="accent1">
                  <a:lumMod val="5000"/>
                  <a:lumOff val="95000"/>
                </a:schemeClr>
              </a:gs>
              <a:gs pos="27000">
                <a:srgbClr val="002060"/>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489479</xdr:colOff>
      <xdr:row>15</xdr:row>
      <xdr:rowOff>119063</xdr:rowOff>
    </xdr:from>
    <xdr:to>
      <xdr:col>25</xdr:col>
      <xdr:colOff>119060</xdr:colOff>
      <xdr:row>28</xdr:row>
      <xdr:rowOff>0</xdr:rowOff>
    </xdr:to>
    <xdr:sp macro="" textlink="">
      <xdr:nvSpPr>
        <xdr:cNvPr id="94" name="Rectangle 93"/>
        <xdr:cNvSpPr/>
      </xdr:nvSpPr>
      <xdr:spPr>
        <a:xfrm>
          <a:off x="13057187" y="3545417"/>
          <a:ext cx="740831" cy="3148541"/>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24</xdr:col>
      <xdr:colOff>198438</xdr:colOff>
      <xdr:row>14</xdr:row>
      <xdr:rowOff>139171</xdr:rowOff>
    </xdr:from>
    <xdr:to>
      <xdr:col>26</xdr:col>
      <xdr:colOff>0</xdr:colOff>
      <xdr:row>28</xdr:row>
      <xdr:rowOff>0</xdr:rowOff>
    </xdr:to>
    <xdr:sp macro="" textlink="">
      <xdr:nvSpPr>
        <xdr:cNvPr id="95" name="Rectangle 94"/>
        <xdr:cNvSpPr/>
      </xdr:nvSpPr>
      <xdr:spPr>
        <a:xfrm>
          <a:off x="13321771" y="3314171"/>
          <a:ext cx="912812" cy="3379787"/>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23</xdr:col>
      <xdr:colOff>476250</xdr:colOff>
      <xdr:row>0</xdr:row>
      <xdr:rowOff>0</xdr:rowOff>
    </xdr:from>
    <xdr:to>
      <xdr:col>26</xdr:col>
      <xdr:colOff>0</xdr:colOff>
      <xdr:row>16</xdr:row>
      <xdr:rowOff>19579</xdr:rowOff>
    </xdr:to>
    <xdr:sp macro="" textlink="">
      <xdr:nvSpPr>
        <xdr:cNvPr id="96" name="Rectangle 95"/>
        <xdr:cNvSpPr/>
      </xdr:nvSpPr>
      <xdr:spPr>
        <a:xfrm>
          <a:off x="13043958" y="0"/>
          <a:ext cx="1190625" cy="3697287"/>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23</xdr:col>
      <xdr:colOff>416986</xdr:colOff>
      <xdr:row>1</xdr:row>
      <xdr:rowOff>145522</xdr:rowOff>
    </xdr:from>
    <xdr:to>
      <xdr:col>24</xdr:col>
      <xdr:colOff>449792</xdr:colOff>
      <xdr:row>17</xdr:row>
      <xdr:rowOff>98954</xdr:rowOff>
    </xdr:to>
    <xdr:sp macro="" textlink="">
      <xdr:nvSpPr>
        <xdr:cNvPr id="98" name="Rectangle 97"/>
        <xdr:cNvSpPr/>
      </xdr:nvSpPr>
      <xdr:spPr>
        <a:xfrm>
          <a:off x="12984694" y="330730"/>
          <a:ext cx="588431" cy="3697287"/>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1</xdr:col>
      <xdr:colOff>111125</xdr:colOff>
      <xdr:row>7</xdr:row>
      <xdr:rowOff>66146</xdr:rowOff>
    </xdr:from>
    <xdr:to>
      <xdr:col>5</xdr:col>
      <xdr:colOff>0</xdr:colOff>
      <xdr:row>17</xdr:row>
      <xdr:rowOff>92605</xdr:rowOff>
    </xdr:to>
    <xdr:sp macro="" textlink="">
      <xdr:nvSpPr>
        <xdr:cNvPr id="23" name="Rectangle 22"/>
        <xdr:cNvSpPr/>
      </xdr:nvSpPr>
      <xdr:spPr>
        <a:xfrm>
          <a:off x="587375" y="1296459"/>
          <a:ext cx="1793875" cy="2540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5</xdr:col>
      <xdr:colOff>119063</xdr:colOff>
      <xdr:row>7</xdr:row>
      <xdr:rowOff>92869</xdr:rowOff>
    </xdr:from>
    <xdr:to>
      <xdr:col>9</xdr:col>
      <xdr:colOff>631031</xdr:colOff>
      <xdr:row>17</xdr:row>
      <xdr:rowOff>95250</xdr:rowOff>
    </xdr:to>
    <xdr:sp macro="" textlink="">
      <xdr:nvSpPr>
        <xdr:cNvPr id="35" name="Rectangle 34"/>
        <xdr:cNvSpPr/>
      </xdr:nvSpPr>
      <xdr:spPr>
        <a:xfrm>
          <a:off x="2500313" y="1323182"/>
          <a:ext cx="2734468" cy="251592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xdr:col>
      <xdr:colOff>119063</xdr:colOff>
      <xdr:row>17</xdr:row>
      <xdr:rowOff>198437</xdr:rowOff>
    </xdr:from>
    <xdr:to>
      <xdr:col>17</xdr:col>
      <xdr:colOff>277813</xdr:colOff>
      <xdr:row>26</xdr:row>
      <xdr:rowOff>185208</xdr:rowOff>
    </xdr:to>
    <xdr:sp macro="" textlink="">
      <xdr:nvSpPr>
        <xdr:cNvPr id="36" name="Rectangle 35"/>
        <xdr:cNvSpPr/>
      </xdr:nvSpPr>
      <xdr:spPr>
        <a:xfrm>
          <a:off x="595313" y="3942291"/>
          <a:ext cx="8982604" cy="22489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9</xdr:col>
      <xdr:colOff>726280</xdr:colOff>
      <xdr:row>7</xdr:row>
      <xdr:rowOff>84668</xdr:rowOff>
    </xdr:from>
    <xdr:to>
      <xdr:col>17</xdr:col>
      <xdr:colOff>264583</xdr:colOff>
      <xdr:row>17</xdr:row>
      <xdr:rowOff>79376</xdr:rowOff>
    </xdr:to>
    <xdr:sp macro="" textlink="">
      <xdr:nvSpPr>
        <xdr:cNvPr id="37" name="Rectangle 36"/>
        <xdr:cNvSpPr/>
      </xdr:nvSpPr>
      <xdr:spPr>
        <a:xfrm>
          <a:off x="5330030" y="1314981"/>
          <a:ext cx="4234657" cy="250824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mc:AlternateContent xmlns:mc="http://schemas.openxmlformats.org/markup-compatibility/2006">
    <mc:Choice xmlns:a14="http://schemas.microsoft.com/office/drawing/2010/main" Requires="a14">
      <xdr:twoCellAnchor editAs="oneCell">
        <xdr:from>
          <xdr:col>9</xdr:col>
          <xdr:colOff>733425</xdr:colOff>
          <xdr:row>7</xdr:row>
          <xdr:rowOff>57150</xdr:rowOff>
        </xdr:from>
        <xdr:to>
          <xdr:col>10</xdr:col>
          <xdr:colOff>247650</xdr:colOff>
          <xdr:row>8</xdr:row>
          <xdr:rowOff>85725</xdr:rowOff>
        </xdr:to>
        <xdr:sp macro="" textlink="">
          <xdr:nvSpPr>
            <xdr:cNvPr id="7170" name="Option Button 2" hidden="1">
              <a:extLst>
                <a:ext uri="{63B3BB69-23CF-44E3-9099-C40C66FF867C}">
                  <a14:compatExt spid="_x0000_s7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7</xdr:row>
          <xdr:rowOff>95250</xdr:rowOff>
        </xdr:from>
        <xdr:to>
          <xdr:col>12</xdr:col>
          <xdr:colOff>85725</xdr:colOff>
          <xdr:row>8</xdr:row>
          <xdr:rowOff>9525</xdr:rowOff>
        </xdr:to>
        <xdr:sp macro="" textlink="">
          <xdr:nvSpPr>
            <xdr:cNvPr id="7171" name="Option Button 3" hidden="1">
              <a:extLst>
                <a:ext uri="{63B3BB69-23CF-44E3-9099-C40C66FF867C}">
                  <a14:compatExt spid="_x0000_s71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7</xdr:row>
          <xdr:rowOff>104775</xdr:rowOff>
        </xdr:from>
        <xdr:to>
          <xdr:col>17</xdr:col>
          <xdr:colOff>66675</xdr:colOff>
          <xdr:row>8</xdr:row>
          <xdr:rowOff>28575</xdr:rowOff>
        </xdr:to>
        <xdr:sp macro="" textlink="">
          <xdr:nvSpPr>
            <xdr:cNvPr id="7174" name="Drop Down 6" hidden="1">
              <a:extLst>
                <a:ext uri="{63B3BB69-23CF-44E3-9099-C40C66FF867C}">
                  <a14:compatExt spid="_x0000_s7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713051</xdr:colOff>
      <xdr:row>10</xdr:row>
      <xdr:rowOff>214311</xdr:rowOff>
    </xdr:from>
    <xdr:to>
      <xdr:col>17</xdr:col>
      <xdr:colOff>248707</xdr:colOff>
      <xdr:row>17</xdr:row>
      <xdr:rowOff>83342</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83345</xdr:colOff>
      <xdr:row>3</xdr:row>
      <xdr:rowOff>73024</xdr:rowOff>
    </xdr:from>
    <xdr:to>
      <xdr:col>4</xdr:col>
      <xdr:colOff>178594</xdr:colOff>
      <xdr:row>6</xdr:row>
      <xdr:rowOff>194898</xdr:rowOff>
    </xdr:to>
    <xdr:grpSp>
      <xdr:nvGrpSpPr>
        <xdr:cNvPr id="13" name="Group 12"/>
        <xdr:cNvGrpSpPr/>
      </xdr:nvGrpSpPr>
      <xdr:grpSpPr>
        <a:xfrm>
          <a:off x="559595" y="628649"/>
          <a:ext cx="1444624" cy="730416"/>
          <a:chOff x="559595" y="202406"/>
          <a:chExt cx="1452562" cy="740999"/>
        </a:xfrm>
      </xdr:grpSpPr>
      <xdr:sp macro="" textlink="">
        <xdr:nvSpPr>
          <xdr:cNvPr id="2" name="Rounded Rectangle 1"/>
          <xdr:cNvSpPr/>
        </xdr:nvSpPr>
        <xdr:spPr>
          <a:xfrm>
            <a:off x="571501" y="202406"/>
            <a:ext cx="1440656" cy="720000"/>
          </a:xfrm>
          <a:prstGeom prst="roundRect">
            <a:avLst>
              <a:gd name="adj" fmla="val 13277"/>
            </a:avLst>
          </a:prstGeom>
          <a:gradFill flip="none" rotWithShape="1">
            <a:gsLst>
              <a:gs pos="84000">
                <a:schemeClr val="tx2">
                  <a:lumMod val="75000"/>
                </a:schemeClr>
              </a:gs>
              <a:gs pos="49000">
                <a:schemeClr val="accent1">
                  <a:lumMod val="70000"/>
                </a:schemeClr>
              </a:gs>
              <a:gs pos="2000">
                <a:schemeClr val="accent1">
                  <a:lumMod val="20000"/>
                  <a:lumOff val="80000"/>
                </a:schemeClr>
              </a:gs>
            </a:gsLst>
            <a:path path="circle">
              <a:fillToRect l="100000" b="100000"/>
            </a:path>
            <a:tileRect t="-100000" r="-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sp macro="" textlink="">
        <xdr:nvSpPr>
          <xdr:cNvPr id="3" name="Oval 2"/>
          <xdr:cNvSpPr/>
        </xdr:nvSpPr>
        <xdr:spPr>
          <a:xfrm>
            <a:off x="559595" y="583405"/>
            <a:ext cx="432000" cy="360000"/>
          </a:xfrm>
          <a:prstGeom prst="ellipse">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2876" y="585065"/>
            <a:ext cx="323905" cy="323905"/>
          </a:xfrm>
          <a:prstGeom prst="rect">
            <a:avLst/>
          </a:prstGeom>
        </xdr:spPr>
      </xdr:pic>
      <xdr:sp macro="" textlink="">
        <xdr:nvSpPr>
          <xdr:cNvPr id="9" name="TextBox 8"/>
          <xdr:cNvSpPr txBox="1"/>
        </xdr:nvSpPr>
        <xdr:spPr>
          <a:xfrm>
            <a:off x="1095376" y="650081"/>
            <a:ext cx="559593"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a:solidFill>
                  <a:schemeClr val="bg1"/>
                </a:solidFill>
              </a:rPr>
              <a:t>COGS</a:t>
            </a:r>
          </a:p>
        </xdr:txBody>
      </xdr:sp>
      <xdr:sp macro="" textlink="'analysis 3'!W15">
        <xdr:nvSpPr>
          <xdr:cNvPr id="31" name="TextBox 30"/>
          <xdr:cNvSpPr txBox="1"/>
        </xdr:nvSpPr>
        <xdr:spPr>
          <a:xfrm>
            <a:off x="592931" y="219075"/>
            <a:ext cx="1109663"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E7A74D0-B7B0-41A1-803A-3EB32A450046}" type="TxLink">
              <a:rPr lang="en-US" sz="1400" b="1" i="0" u="none" strike="noStrike">
                <a:solidFill>
                  <a:schemeClr val="bg1"/>
                </a:solidFill>
                <a:latin typeface="Calibri"/>
                <a:ea typeface="+mn-ea"/>
                <a:cs typeface="Calibri"/>
              </a:rPr>
              <a:pPr marL="0" indent="0"/>
              <a:t>R3 149 297</a:t>
            </a:fld>
            <a:endParaRPr lang="en-ZA" sz="1400" b="1" i="0" u="none" strike="noStrike">
              <a:solidFill>
                <a:schemeClr val="bg1"/>
              </a:solidFill>
              <a:latin typeface="Calibri"/>
              <a:ea typeface="+mn-ea"/>
              <a:cs typeface="Calibri"/>
            </a:endParaRPr>
          </a:p>
        </xdr:txBody>
      </xdr:sp>
    </xdr:grpSp>
    <xdr:clientData/>
  </xdr:twoCellAnchor>
  <xdr:twoCellAnchor>
    <xdr:from>
      <xdr:col>6</xdr:col>
      <xdr:colOff>172464</xdr:colOff>
      <xdr:row>3</xdr:row>
      <xdr:rowOff>73024</xdr:rowOff>
    </xdr:from>
    <xdr:to>
      <xdr:col>8</xdr:col>
      <xdr:colOff>509589</xdr:colOff>
      <xdr:row>6</xdr:row>
      <xdr:rowOff>192518</xdr:rowOff>
    </xdr:to>
    <xdr:grpSp>
      <xdr:nvGrpSpPr>
        <xdr:cNvPr id="14" name="Group 13"/>
        <xdr:cNvGrpSpPr/>
      </xdr:nvGrpSpPr>
      <xdr:grpSpPr>
        <a:xfrm>
          <a:off x="3109339" y="628649"/>
          <a:ext cx="1448375" cy="728036"/>
          <a:chOff x="2533650" y="202406"/>
          <a:chExt cx="1456313" cy="738619"/>
        </a:xfrm>
      </xdr:grpSpPr>
      <xdr:sp macro="" textlink="">
        <xdr:nvSpPr>
          <xdr:cNvPr id="16" name="Rounded Rectangle 15"/>
          <xdr:cNvSpPr/>
        </xdr:nvSpPr>
        <xdr:spPr>
          <a:xfrm>
            <a:off x="2549962" y="202406"/>
            <a:ext cx="1440001" cy="720000"/>
          </a:xfrm>
          <a:prstGeom prst="roundRect">
            <a:avLst>
              <a:gd name="adj" fmla="val 13277"/>
            </a:avLst>
          </a:prstGeom>
          <a:gradFill flip="none" rotWithShape="1">
            <a:gsLst>
              <a:gs pos="95000">
                <a:schemeClr val="tx2">
                  <a:lumMod val="75000"/>
                </a:schemeClr>
              </a:gs>
              <a:gs pos="49000">
                <a:schemeClr val="accent1">
                  <a:lumMod val="70000"/>
                </a:schemeClr>
              </a:gs>
              <a:gs pos="2000">
                <a:schemeClr val="accent1">
                  <a:lumMod val="20000"/>
                  <a:lumOff val="80000"/>
                </a:schemeClr>
              </a:gs>
            </a:gsLst>
            <a:path path="circle">
              <a:fillToRect l="100000" b="100000"/>
            </a:path>
            <a:tileRect t="-100000" r="-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sp macro="" textlink="">
        <xdr:nvSpPr>
          <xdr:cNvPr id="20" name="Oval 19"/>
          <xdr:cNvSpPr/>
        </xdr:nvSpPr>
        <xdr:spPr>
          <a:xfrm>
            <a:off x="2533650" y="581025"/>
            <a:ext cx="432000" cy="360000"/>
          </a:xfrm>
          <a:prstGeom prst="ellipse">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pic>
        <xdr:nvPicPr>
          <xdr:cNvPr id="6" name="Picture 5"/>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21720" y="598623"/>
            <a:ext cx="283405" cy="304513"/>
          </a:xfrm>
          <a:prstGeom prst="rect">
            <a:avLst/>
          </a:prstGeom>
        </xdr:spPr>
      </xdr:pic>
      <xdr:sp macro="" textlink="">
        <xdr:nvSpPr>
          <xdr:cNvPr id="28" name="TextBox 27"/>
          <xdr:cNvSpPr txBox="1"/>
        </xdr:nvSpPr>
        <xdr:spPr>
          <a:xfrm>
            <a:off x="2893218" y="650081"/>
            <a:ext cx="1000126" cy="214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a:solidFill>
                  <a:schemeClr val="bg1"/>
                </a:solidFill>
              </a:rPr>
              <a:t>Total</a:t>
            </a:r>
            <a:r>
              <a:rPr lang="en-ZA" sz="1100" baseline="0">
                <a:solidFill>
                  <a:schemeClr val="bg1"/>
                </a:solidFill>
              </a:rPr>
              <a:t> Revenue</a:t>
            </a:r>
            <a:endParaRPr lang="en-ZA" sz="1100">
              <a:solidFill>
                <a:schemeClr val="bg1"/>
              </a:solidFill>
            </a:endParaRPr>
          </a:p>
        </xdr:txBody>
      </xdr:sp>
      <xdr:sp macro="" textlink="'analysis 3'!X15">
        <xdr:nvSpPr>
          <xdr:cNvPr id="32" name="TextBox 31"/>
          <xdr:cNvSpPr txBox="1"/>
        </xdr:nvSpPr>
        <xdr:spPr>
          <a:xfrm>
            <a:off x="2555081" y="228599"/>
            <a:ext cx="1243013" cy="307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C4CAA76-CFD6-4F49-AEE3-CB857A7B8AAA}" type="TxLink">
              <a:rPr lang="en-US" sz="1400" b="1" i="0" u="none" strike="noStrike">
                <a:solidFill>
                  <a:schemeClr val="bg1"/>
                </a:solidFill>
                <a:latin typeface="Calibri"/>
                <a:ea typeface="+mn-ea"/>
                <a:cs typeface="Calibri"/>
              </a:rPr>
              <a:pPr marL="0" indent="0"/>
              <a:t>R5 446 809</a:t>
            </a:fld>
            <a:endParaRPr lang="en-ZA" sz="1400" b="1" i="0" u="none" strike="noStrike">
              <a:solidFill>
                <a:schemeClr val="bg1"/>
              </a:solidFill>
              <a:latin typeface="Calibri"/>
              <a:ea typeface="+mn-ea"/>
              <a:cs typeface="Calibri"/>
            </a:endParaRPr>
          </a:p>
        </xdr:txBody>
      </xdr:sp>
    </xdr:grpSp>
    <xdr:clientData/>
  </xdr:twoCellAnchor>
  <xdr:twoCellAnchor>
    <xdr:from>
      <xdr:col>10</xdr:col>
      <xdr:colOff>253428</xdr:colOff>
      <xdr:row>3</xdr:row>
      <xdr:rowOff>73024</xdr:rowOff>
    </xdr:from>
    <xdr:to>
      <xdr:col>13</xdr:col>
      <xdr:colOff>22800</xdr:colOff>
      <xdr:row>6</xdr:row>
      <xdr:rowOff>178228</xdr:rowOff>
    </xdr:to>
    <xdr:grpSp>
      <xdr:nvGrpSpPr>
        <xdr:cNvPr id="15" name="Group 14"/>
        <xdr:cNvGrpSpPr/>
      </xdr:nvGrpSpPr>
      <xdr:grpSpPr>
        <a:xfrm>
          <a:off x="5664157" y="628649"/>
          <a:ext cx="1436247" cy="713746"/>
          <a:chOff x="4519614" y="202406"/>
          <a:chExt cx="1448154" cy="724329"/>
        </a:xfrm>
      </xdr:grpSpPr>
      <xdr:sp macro="" textlink="">
        <xdr:nvSpPr>
          <xdr:cNvPr id="17" name="Rounded Rectangle 16"/>
          <xdr:cNvSpPr/>
        </xdr:nvSpPr>
        <xdr:spPr>
          <a:xfrm>
            <a:off x="4527769" y="202406"/>
            <a:ext cx="1439999" cy="720000"/>
          </a:xfrm>
          <a:prstGeom prst="roundRect">
            <a:avLst>
              <a:gd name="adj" fmla="val 13277"/>
            </a:avLst>
          </a:prstGeom>
          <a:gradFill flip="none" rotWithShape="1">
            <a:gsLst>
              <a:gs pos="95000">
                <a:schemeClr val="tx2">
                  <a:lumMod val="75000"/>
                </a:schemeClr>
              </a:gs>
              <a:gs pos="49000">
                <a:schemeClr val="accent1">
                  <a:lumMod val="70000"/>
                </a:schemeClr>
              </a:gs>
              <a:gs pos="2000">
                <a:schemeClr val="accent1">
                  <a:lumMod val="20000"/>
                  <a:lumOff val="80000"/>
                </a:schemeClr>
              </a:gs>
            </a:gsLst>
            <a:path path="circle">
              <a:fillToRect l="100000" b="100000"/>
            </a:path>
            <a:tileRect t="-100000" r="-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sp macro="" textlink="">
        <xdr:nvSpPr>
          <xdr:cNvPr id="21" name="Oval 20"/>
          <xdr:cNvSpPr/>
        </xdr:nvSpPr>
        <xdr:spPr>
          <a:xfrm>
            <a:off x="4519614" y="566735"/>
            <a:ext cx="431999" cy="360000"/>
          </a:xfrm>
          <a:prstGeom prst="ellipse">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pic>
        <xdr:nvPicPr>
          <xdr:cNvPr id="5" name="Picture 4"/>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91035" y="574293"/>
            <a:ext cx="314340" cy="314340"/>
          </a:xfrm>
          <a:prstGeom prst="rect">
            <a:avLst/>
          </a:prstGeom>
        </xdr:spPr>
      </xdr:pic>
      <xdr:sp macro="" textlink="">
        <xdr:nvSpPr>
          <xdr:cNvPr id="29" name="TextBox 28"/>
          <xdr:cNvSpPr txBox="1"/>
        </xdr:nvSpPr>
        <xdr:spPr>
          <a:xfrm>
            <a:off x="4936332" y="650081"/>
            <a:ext cx="992980" cy="254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a:solidFill>
                  <a:schemeClr val="bg1"/>
                </a:solidFill>
              </a:rPr>
              <a:t>Profit</a:t>
            </a:r>
            <a:r>
              <a:rPr lang="en-ZA" sz="1100" baseline="0">
                <a:solidFill>
                  <a:schemeClr val="bg1"/>
                </a:solidFill>
              </a:rPr>
              <a:t> Margin</a:t>
            </a:r>
            <a:endParaRPr lang="en-ZA" sz="1100">
              <a:solidFill>
                <a:schemeClr val="bg1"/>
              </a:solidFill>
            </a:endParaRPr>
          </a:p>
        </xdr:txBody>
      </xdr:sp>
      <xdr:sp macro="" textlink="'analysis 3'!Y15">
        <xdr:nvSpPr>
          <xdr:cNvPr id="33" name="TextBox 32"/>
          <xdr:cNvSpPr txBox="1"/>
        </xdr:nvSpPr>
        <xdr:spPr>
          <a:xfrm>
            <a:off x="4541044" y="226219"/>
            <a:ext cx="1097755" cy="2333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10306F9-A09F-4A6C-8C5B-5F9139BCC963}" type="TxLink">
              <a:rPr lang="en-US" sz="1400" b="1" i="0" u="none" strike="noStrike">
                <a:solidFill>
                  <a:schemeClr val="bg1"/>
                </a:solidFill>
                <a:latin typeface="Calibri"/>
                <a:ea typeface="+mn-ea"/>
                <a:cs typeface="Calibri"/>
              </a:rPr>
              <a:pPr marL="0" indent="0"/>
              <a:t>R2 297 512</a:t>
            </a:fld>
            <a:endParaRPr lang="en-ZA" sz="1400" b="1" i="0" u="none" strike="noStrike">
              <a:solidFill>
                <a:schemeClr val="bg1"/>
              </a:solidFill>
              <a:latin typeface="Calibri"/>
              <a:ea typeface="+mn-ea"/>
              <a:cs typeface="Calibri"/>
            </a:endParaRPr>
          </a:p>
        </xdr:txBody>
      </xdr:sp>
    </xdr:grpSp>
    <xdr:clientData/>
  </xdr:twoCellAnchor>
  <xdr:twoCellAnchor>
    <xdr:from>
      <xdr:col>15</xdr:col>
      <xdr:colOff>16670</xdr:colOff>
      <xdr:row>3</xdr:row>
      <xdr:rowOff>73024</xdr:rowOff>
    </xdr:from>
    <xdr:to>
      <xdr:col>17</xdr:col>
      <xdr:colOff>381002</xdr:colOff>
      <xdr:row>6</xdr:row>
      <xdr:rowOff>175848</xdr:rowOff>
    </xdr:to>
    <xdr:grpSp>
      <xdr:nvGrpSpPr>
        <xdr:cNvPr id="19" name="Group 18"/>
        <xdr:cNvGrpSpPr/>
      </xdr:nvGrpSpPr>
      <xdr:grpSpPr>
        <a:xfrm>
          <a:off x="8205524" y="628649"/>
          <a:ext cx="1475582" cy="711366"/>
          <a:chOff x="6505574" y="202406"/>
          <a:chExt cx="1471613" cy="721949"/>
        </a:xfrm>
      </xdr:grpSpPr>
      <xdr:sp macro="" textlink="">
        <xdr:nvSpPr>
          <xdr:cNvPr id="18" name="Rounded Rectangle 17"/>
          <xdr:cNvSpPr/>
        </xdr:nvSpPr>
        <xdr:spPr>
          <a:xfrm>
            <a:off x="6505574" y="202406"/>
            <a:ext cx="1440000" cy="720000"/>
          </a:xfrm>
          <a:prstGeom prst="roundRect">
            <a:avLst>
              <a:gd name="adj" fmla="val 13277"/>
            </a:avLst>
          </a:prstGeom>
          <a:gradFill flip="none" rotWithShape="1">
            <a:gsLst>
              <a:gs pos="95000">
                <a:schemeClr val="tx2">
                  <a:lumMod val="75000"/>
                </a:schemeClr>
              </a:gs>
              <a:gs pos="49000">
                <a:schemeClr val="accent1">
                  <a:lumMod val="70000"/>
                </a:schemeClr>
              </a:gs>
              <a:gs pos="2000">
                <a:schemeClr val="accent1">
                  <a:lumMod val="20000"/>
                  <a:lumOff val="80000"/>
                </a:schemeClr>
              </a:gs>
            </a:gsLst>
            <a:path path="circle">
              <a:fillToRect l="100000" b="100000"/>
            </a:path>
            <a:tileRect t="-100000" r="-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sp macro="" textlink="">
        <xdr:nvSpPr>
          <xdr:cNvPr id="22" name="Oval 21"/>
          <xdr:cNvSpPr/>
        </xdr:nvSpPr>
        <xdr:spPr>
          <a:xfrm>
            <a:off x="6517482" y="564355"/>
            <a:ext cx="432001" cy="360000"/>
          </a:xfrm>
          <a:prstGeom prst="ellipse">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pic>
        <xdr:nvPicPr>
          <xdr:cNvPr id="4" name="Picture 3"/>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596065" y="595313"/>
            <a:ext cx="257855" cy="257855"/>
          </a:xfrm>
          <a:prstGeom prst="rect">
            <a:avLst/>
          </a:prstGeom>
        </xdr:spPr>
      </xdr:pic>
      <xdr:sp macro="" textlink="">
        <xdr:nvSpPr>
          <xdr:cNvPr id="30" name="TextBox 29"/>
          <xdr:cNvSpPr txBox="1"/>
        </xdr:nvSpPr>
        <xdr:spPr>
          <a:xfrm>
            <a:off x="6910389" y="650081"/>
            <a:ext cx="1066798" cy="2452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a:solidFill>
                  <a:schemeClr val="bg1"/>
                </a:solidFill>
              </a:rPr>
              <a:t>%Profit</a:t>
            </a:r>
            <a:r>
              <a:rPr lang="en-ZA" sz="1100" baseline="0">
                <a:solidFill>
                  <a:schemeClr val="bg1"/>
                </a:solidFill>
              </a:rPr>
              <a:t> Margin</a:t>
            </a:r>
            <a:endParaRPr lang="en-ZA" sz="1100">
              <a:solidFill>
                <a:schemeClr val="bg1"/>
              </a:solidFill>
            </a:endParaRPr>
          </a:p>
        </xdr:txBody>
      </xdr:sp>
      <xdr:sp macro="" textlink="'analysis 3'!Z15">
        <xdr:nvSpPr>
          <xdr:cNvPr id="34" name="TextBox 33"/>
          <xdr:cNvSpPr txBox="1"/>
        </xdr:nvSpPr>
        <xdr:spPr>
          <a:xfrm>
            <a:off x="6515099" y="211931"/>
            <a:ext cx="1081089" cy="335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91F05F3-4B5B-4B8C-8B62-DEE2C4072D87}" type="TxLink">
              <a:rPr lang="en-US" sz="1400" b="1" i="0" u="none" strike="noStrike">
                <a:solidFill>
                  <a:schemeClr val="bg1"/>
                </a:solidFill>
                <a:latin typeface="Calibri"/>
                <a:ea typeface="+mn-ea"/>
                <a:cs typeface="Calibri"/>
              </a:rPr>
              <a:pPr marL="0" indent="0"/>
              <a:t>42,18%</a:t>
            </a:fld>
            <a:endParaRPr lang="en-ZA" sz="1400" b="1" i="0" u="none" strike="noStrike">
              <a:solidFill>
                <a:schemeClr val="bg1"/>
              </a:solidFill>
              <a:latin typeface="Calibri"/>
              <a:ea typeface="+mn-ea"/>
              <a:cs typeface="Calibri"/>
            </a:endParaRPr>
          </a:p>
        </xdr:txBody>
      </xdr:sp>
    </xdr:grpSp>
    <xdr:clientData/>
  </xdr:twoCellAnchor>
  <xdr:twoCellAnchor>
    <xdr:from>
      <xdr:col>0</xdr:col>
      <xdr:colOff>38364</xdr:colOff>
      <xdr:row>0</xdr:row>
      <xdr:rowOff>0</xdr:rowOff>
    </xdr:from>
    <xdr:to>
      <xdr:col>0</xdr:col>
      <xdr:colOff>238125</xdr:colOff>
      <xdr:row>26</xdr:row>
      <xdr:rowOff>39688</xdr:rowOff>
    </xdr:to>
    <xdr:sp macro="" textlink="">
      <xdr:nvSpPr>
        <xdr:cNvPr id="10" name="Rounded Rectangle 9"/>
        <xdr:cNvSpPr/>
      </xdr:nvSpPr>
      <xdr:spPr>
        <a:xfrm>
          <a:off x="38364" y="0"/>
          <a:ext cx="199761" cy="6230938"/>
        </a:xfrm>
        <a:prstGeom prst="roundRect">
          <a:avLst/>
        </a:prstGeom>
        <a:gradFill>
          <a:gsLst>
            <a:gs pos="0">
              <a:schemeClr val="accent1">
                <a:lumMod val="5000"/>
                <a:lumOff val="95000"/>
              </a:schemeClr>
            </a:gs>
            <a:gs pos="58000">
              <a:srgbClr val="002060"/>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10</xdr:col>
      <xdr:colOff>148166</xdr:colOff>
      <xdr:row>7</xdr:row>
      <xdr:rowOff>71437</xdr:rowOff>
    </xdr:from>
    <xdr:to>
      <xdr:col>11</xdr:col>
      <xdr:colOff>160073</xdr:colOff>
      <xdr:row>8</xdr:row>
      <xdr:rowOff>47624</xdr:rowOff>
    </xdr:to>
    <xdr:sp macro="" textlink="">
      <xdr:nvSpPr>
        <xdr:cNvPr id="24" name="TextBox 23"/>
        <xdr:cNvSpPr txBox="1"/>
      </xdr:nvSpPr>
      <xdr:spPr>
        <a:xfrm>
          <a:off x="5558895" y="1301750"/>
          <a:ext cx="567532" cy="2275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a:t>Top</a:t>
          </a:r>
        </a:p>
      </xdr:txBody>
    </xdr:sp>
    <xdr:clientData/>
  </xdr:twoCellAnchor>
  <xdr:twoCellAnchor>
    <xdr:from>
      <xdr:col>12</xdr:col>
      <xdr:colOff>164305</xdr:colOff>
      <xdr:row>7</xdr:row>
      <xdr:rowOff>69057</xdr:rowOff>
    </xdr:from>
    <xdr:to>
      <xdr:col>13</xdr:col>
      <xdr:colOff>309562</xdr:colOff>
      <xdr:row>8</xdr:row>
      <xdr:rowOff>35719</xdr:rowOff>
    </xdr:to>
    <xdr:sp macro="" textlink="">
      <xdr:nvSpPr>
        <xdr:cNvPr id="39" name="TextBox 38"/>
        <xdr:cNvSpPr txBox="1"/>
      </xdr:nvSpPr>
      <xdr:spPr>
        <a:xfrm>
          <a:off x="6724649" y="1319213"/>
          <a:ext cx="704851" cy="21669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a:t>Bottom</a:t>
          </a:r>
        </a:p>
      </xdr:txBody>
    </xdr:sp>
    <xdr:clientData/>
  </xdr:twoCellAnchor>
  <xdr:twoCellAnchor>
    <xdr:from>
      <xdr:col>10</xdr:col>
      <xdr:colOff>94190</xdr:colOff>
      <xdr:row>8</xdr:row>
      <xdr:rowOff>80962</xdr:rowOff>
    </xdr:from>
    <xdr:to>
      <xdr:col>13</xdr:col>
      <xdr:colOff>168009</xdr:colOff>
      <xdr:row>9</xdr:row>
      <xdr:rowOff>71437</xdr:rowOff>
    </xdr:to>
    <xdr:sp macro="" textlink="'analysis 3'!Q21">
      <xdr:nvSpPr>
        <xdr:cNvPr id="40" name="TextBox 39"/>
        <xdr:cNvSpPr txBox="1"/>
      </xdr:nvSpPr>
      <xdr:spPr>
        <a:xfrm>
          <a:off x="5504919" y="1562629"/>
          <a:ext cx="1740694" cy="241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E5548A-401E-4789-B235-28A9E5772438}" type="TxLink">
            <a:rPr lang="en-US" sz="1200" b="0" i="0" u="none" strike="noStrike">
              <a:solidFill>
                <a:srgbClr val="000000"/>
              </a:solidFill>
              <a:latin typeface="Calibri"/>
              <a:cs typeface="Calibri"/>
            </a:rPr>
            <a:pPr/>
            <a:t>Top 5 ProfitableLocation</a:t>
          </a:fld>
          <a:endParaRPr lang="en-ZA" sz="1200"/>
        </a:p>
      </xdr:txBody>
    </xdr:sp>
    <xdr:clientData/>
  </xdr:twoCellAnchor>
  <xdr:twoCellAnchor>
    <xdr:from>
      <xdr:col>10</xdr:col>
      <xdr:colOff>50799</xdr:colOff>
      <xdr:row>9</xdr:row>
      <xdr:rowOff>54767</xdr:rowOff>
    </xdr:from>
    <xdr:to>
      <xdr:col>11</xdr:col>
      <xdr:colOff>341313</xdr:colOff>
      <xdr:row>11</xdr:row>
      <xdr:rowOff>23812</xdr:rowOff>
    </xdr:to>
    <xdr:sp macro="" textlink="'analysis 3'!Q22">
      <xdr:nvSpPr>
        <xdr:cNvPr id="41" name="TextBox 40"/>
        <xdr:cNvSpPr txBox="1"/>
      </xdr:nvSpPr>
      <xdr:spPr>
        <a:xfrm>
          <a:off x="5461528" y="1787788"/>
          <a:ext cx="846139" cy="4717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9211DF5-1B1C-4BFF-83BF-E4139C44BC58}" type="TxLink">
            <a:rPr lang="en-US" sz="1100" b="0" i="0" u="none" strike="noStrike">
              <a:solidFill>
                <a:srgbClr val="000000"/>
              </a:solidFill>
              <a:latin typeface="Calibri"/>
              <a:cs typeface="Calibri"/>
            </a:rPr>
            <a:pPr/>
            <a:t>Total Sales Location</a:t>
          </a:fld>
          <a:endParaRPr lang="en-ZA" sz="1100"/>
        </a:p>
      </xdr:txBody>
    </xdr:sp>
    <xdr:clientData/>
  </xdr:twoCellAnchor>
  <xdr:twoCellAnchor>
    <xdr:from>
      <xdr:col>11</xdr:col>
      <xdr:colOff>273313</xdr:colOff>
      <xdr:row>9</xdr:row>
      <xdr:rowOff>101335</xdr:rowOff>
    </xdr:from>
    <xdr:to>
      <xdr:col>12</xdr:col>
      <xdr:colOff>466989</xdr:colOff>
      <xdr:row>10</xdr:row>
      <xdr:rowOff>179916</xdr:rowOff>
    </xdr:to>
    <xdr:sp macro="" textlink="'analysis 3'!Q23">
      <xdr:nvSpPr>
        <xdr:cNvPr id="42" name="TextBox 41"/>
        <xdr:cNvSpPr txBox="1"/>
      </xdr:nvSpPr>
      <xdr:spPr>
        <a:xfrm>
          <a:off x="6239667" y="1834356"/>
          <a:ext cx="749301" cy="3299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3BD7A51-F820-4327-91C0-E225BF8B9D6C}" type="TxLink">
            <a:rPr lang="en-US" sz="1600" b="1" i="0" u="none" strike="noStrike">
              <a:solidFill>
                <a:srgbClr val="000000"/>
              </a:solidFill>
              <a:latin typeface="Calibri"/>
              <a:cs typeface="Calibri"/>
            </a:rPr>
            <a:pPr/>
            <a:t>20</a:t>
          </a:fld>
          <a:endParaRPr lang="en-ZA" sz="1600" b="1"/>
        </a:p>
      </xdr:txBody>
    </xdr:sp>
    <xdr:clientData/>
  </xdr:twoCellAnchor>
  <xdr:twoCellAnchor>
    <xdr:from>
      <xdr:col>0</xdr:col>
      <xdr:colOff>259556</xdr:colOff>
      <xdr:row>7</xdr:row>
      <xdr:rowOff>107156</xdr:rowOff>
    </xdr:from>
    <xdr:to>
      <xdr:col>1</xdr:col>
      <xdr:colOff>23812</xdr:colOff>
      <xdr:row>16</xdr:row>
      <xdr:rowOff>164306</xdr:rowOff>
    </xdr:to>
    <xdr:sp macro="" textlink="">
      <xdr:nvSpPr>
        <xdr:cNvPr id="43" name="Rounded Rectangle 42"/>
        <xdr:cNvSpPr/>
      </xdr:nvSpPr>
      <xdr:spPr>
        <a:xfrm>
          <a:off x="259556" y="1357312"/>
          <a:ext cx="240506" cy="2307432"/>
        </a:xfrm>
        <a:prstGeom prst="roundRect">
          <a:avLst/>
        </a:prstGeom>
        <a:gradFill>
          <a:gsLst>
            <a:gs pos="0">
              <a:schemeClr val="accent1">
                <a:lumMod val="5000"/>
                <a:lumOff val="95000"/>
              </a:schemeClr>
            </a:gs>
            <a:gs pos="24000">
              <a:srgbClr val="002060"/>
            </a:gs>
            <a:gs pos="55000">
              <a:schemeClr val="accent5">
                <a:lumMod val="75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ZA" sz="1400"/>
            <a:t>Customer Analysis</a:t>
          </a:r>
        </a:p>
      </xdr:txBody>
    </xdr:sp>
    <xdr:clientData/>
  </xdr:twoCellAnchor>
  <xdr:twoCellAnchor>
    <xdr:from>
      <xdr:col>0</xdr:col>
      <xdr:colOff>237975</xdr:colOff>
      <xdr:row>17</xdr:row>
      <xdr:rowOff>120951</xdr:rowOff>
    </xdr:from>
    <xdr:to>
      <xdr:col>0</xdr:col>
      <xdr:colOff>478481</xdr:colOff>
      <xdr:row>26</xdr:row>
      <xdr:rowOff>178102</xdr:rowOff>
    </xdr:to>
    <xdr:sp macro="" textlink="">
      <xdr:nvSpPr>
        <xdr:cNvPr id="44" name="Rounded Rectangle 43"/>
        <xdr:cNvSpPr/>
      </xdr:nvSpPr>
      <xdr:spPr>
        <a:xfrm>
          <a:off x="237975" y="3918251"/>
          <a:ext cx="240506" cy="2343151"/>
        </a:xfrm>
        <a:prstGeom prst="roundRect">
          <a:avLst/>
        </a:prstGeom>
        <a:gradFill>
          <a:gsLst>
            <a:gs pos="0">
              <a:schemeClr val="accent1">
                <a:lumMod val="5000"/>
                <a:lumOff val="95000"/>
              </a:schemeClr>
            </a:gs>
            <a:gs pos="24000">
              <a:srgbClr val="002060"/>
            </a:gs>
            <a:gs pos="55000">
              <a:schemeClr val="accent5">
                <a:lumMod val="75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ZA" sz="1400"/>
            <a:t>Time</a:t>
          </a:r>
          <a:r>
            <a:rPr lang="en-ZA" sz="1400" baseline="0"/>
            <a:t> Frame</a:t>
          </a:r>
          <a:endParaRPr lang="en-ZA" sz="1400"/>
        </a:p>
      </xdr:txBody>
    </xdr:sp>
    <xdr:clientData/>
  </xdr:twoCellAnchor>
  <xdr:twoCellAnchor>
    <xdr:from>
      <xdr:col>10</xdr:col>
      <xdr:colOff>1</xdr:colOff>
      <xdr:row>9</xdr:row>
      <xdr:rowOff>92604</xdr:rowOff>
    </xdr:from>
    <xdr:to>
      <xdr:col>10</xdr:col>
      <xdr:colOff>66147</xdr:colOff>
      <xdr:row>10</xdr:row>
      <xdr:rowOff>132292</xdr:rowOff>
    </xdr:to>
    <xdr:sp macro="" textlink="">
      <xdr:nvSpPr>
        <xdr:cNvPr id="25" name="Rounded Rectangle 24"/>
        <xdr:cNvSpPr/>
      </xdr:nvSpPr>
      <xdr:spPr>
        <a:xfrm>
          <a:off x="5410730" y="1825625"/>
          <a:ext cx="66146" cy="291042"/>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5</xdr:col>
      <xdr:colOff>218547</xdr:colOff>
      <xdr:row>8</xdr:row>
      <xdr:rowOff>165629</xdr:rowOff>
    </xdr:from>
    <xdr:to>
      <xdr:col>5</xdr:col>
      <xdr:colOff>284693</xdr:colOff>
      <xdr:row>9</xdr:row>
      <xdr:rowOff>205317</xdr:rowOff>
    </xdr:to>
    <xdr:sp macro="" textlink="">
      <xdr:nvSpPr>
        <xdr:cNvPr id="47" name="Rounded Rectangle 46"/>
        <xdr:cNvSpPr/>
      </xdr:nvSpPr>
      <xdr:spPr>
        <a:xfrm>
          <a:off x="2599797" y="1647296"/>
          <a:ext cx="66146" cy="291042"/>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5</xdr:col>
      <xdr:colOff>352423</xdr:colOff>
      <xdr:row>7</xdr:row>
      <xdr:rowOff>121178</xdr:rowOff>
    </xdr:from>
    <xdr:to>
      <xdr:col>8</xdr:col>
      <xdr:colOff>426242</xdr:colOff>
      <xdr:row>8</xdr:row>
      <xdr:rowOff>111653</xdr:rowOff>
    </xdr:to>
    <xdr:sp macro="" textlink="">
      <xdr:nvSpPr>
        <xdr:cNvPr id="48" name="TextBox 47"/>
        <xdr:cNvSpPr txBox="1"/>
      </xdr:nvSpPr>
      <xdr:spPr>
        <a:xfrm>
          <a:off x="2733673" y="1351491"/>
          <a:ext cx="1740694" cy="241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Profit</a:t>
          </a:r>
          <a:r>
            <a:rPr lang="en-US" sz="1200" baseline="0"/>
            <a:t> By Customer Age</a:t>
          </a:r>
          <a:endParaRPr lang="en-US" sz="1200"/>
        </a:p>
      </xdr:txBody>
    </xdr:sp>
    <xdr:clientData/>
  </xdr:twoCellAnchor>
  <xdr:twoCellAnchor>
    <xdr:from>
      <xdr:col>5</xdr:col>
      <xdr:colOff>361947</xdr:colOff>
      <xdr:row>8</xdr:row>
      <xdr:rowOff>114562</xdr:rowOff>
    </xdr:from>
    <xdr:to>
      <xdr:col>7</xdr:col>
      <xdr:colOff>463021</xdr:colOff>
      <xdr:row>10</xdr:row>
      <xdr:rowOff>105834</xdr:rowOff>
    </xdr:to>
    <xdr:sp macro="" textlink="">
      <xdr:nvSpPr>
        <xdr:cNvPr id="49" name="TextBox 48"/>
        <xdr:cNvSpPr txBox="1"/>
      </xdr:nvSpPr>
      <xdr:spPr>
        <a:xfrm>
          <a:off x="2743197" y="1596229"/>
          <a:ext cx="1212324" cy="493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cs typeface="Calibri"/>
            </a:rPr>
            <a:t>Average</a:t>
          </a:r>
          <a:r>
            <a:rPr lang="en-US" sz="1100" b="0" i="0" u="none" strike="noStrike" baseline="0">
              <a:solidFill>
                <a:srgbClr val="000000"/>
              </a:solidFill>
              <a:latin typeface="Calibri"/>
              <a:cs typeface="Calibri"/>
            </a:rPr>
            <a:t> </a:t>
          </a:r>
        </a:p>
        <a:p>
          <a:r>
            <a:rPr lang="en-US" sz="1100" b="0" i="0" u="none" strike="noStrike" baseline="0">
              <a:solidFill>
                <a:srgbClr val="000000"/>
              </a:solidFill>
              <a:latin typeface="Calibri"/>
              <a:cs typeface="Calibri"/>
            </a:rPr>
            <a:t>Customer Age</a:t>
          </a:r>
        </a:p>
        <a:p>
          <a:endParaRPr lang="en-US" sz="1100" b="0" i="0" u="none" strike="noStrike">
            <a:solidFill>
              <a:srgbClr val="000000"/>
            </a:solidFill>
            <a:latin typeface="Calibri"/>
            <a:cs typeface="Calibri"/>
          </a:endParaRPr>
        </a:p>
      </xdr:txBody>
    </xdr:sp>
    <xdr:clientData/>
  </xdr:twoCellAnchor>
  <xdr:twoCellAnchor>
    <xdr:from>
      <xdr:col>1</xdr:col>
      <xdr:colOff>119062</xdr:colOff>
      <xdr:row>8</xdr:row>
      <xdr:rowOff>92604</xdr:rowOff>
    </xdr:from>
    <xdr:to>
      <xdr:col>4</xdr:col>
      <xdr:colOff>410104</xdr:colOff>
      <xdr:row>13</xdr:row>
      <xdr:rowOff>224895</xdr:rowOff>
    </xdr:to>
    <xdr:graphicFrame macro="">
      <xdr:nvGraphicFramePr>
        <xdr:cNvPr id="50"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140020</xdr:colOff>
      <xdr:row>7</xdr:row>
      <xdr:rowOff>107949</xdr:rowOff>
    </xdr:from>
    <xdr:to>
      <xdr:col>1</xdr:col>
      <xdr:colOff>291041</xdr:colOff>
      <xdr:row>8</xdr:row>
      <xdr:rowOff>41275</xdr:rowOff>
    </xdr:to>
    <xdr:sp macro="" textlink="">
      <xdr:nvSpPr>
        <xdr:cNvPr id="51" name="Oval 50"/>
        <xdr:cNvSpPr/>
      </xdr:nvSpPr>
      <xdr:spPr>
        <a:xfrm>
          <a:off x="616270" y="1338262"/>
          <a:ext cx="151021" cy="184680"/>
        </a:xfrm>
        <a:prstGeom prst="ellipse">
          <a:avLst/>
        </a:prstGeom>
        <a:solidFill>
          <a:schemeClr val="bg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xdr:col>
      <xdr:colOff>240239</xdr:colOff>
      <xdr:row>7</xdr:row>
      <xdr:rowOff>66145</xdr:rowOff>
    </xdr:from>
    <xdr:to>
      <xdr:col>4</xdr:col>
      <xdr:colOff>343958</xdr:colOff>
      <xdr:row>8</xdr:row>
      <xdr:rowOff>58736</xdr:rowOff>
    </xdr:to>
    <xdr:sp macro="" textlink="">
      <xdr:nvSpPr>
        <xdr:cNvPr id="52" name="TextBox 51"/>
        <xdr:cNvSpPr txBox="1"/>
      </xdr:nvSpPr>
      <xdr:spPr>
        <a:xfrm>
          <a:off x="716489" y="1296458"/>
          <a:ext cx="1453094" cy="243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rgbClr val="000000"/>
              </a:solidFill>
              <a:latin typeface="Calibri"/>
              <a:cs typeface="Calibri"/>
            </a:rPr>
            <a:t>Profit</a:t>
          </a:r>
          <a:r>
            <a:rPr lang="en-US" sz="1200" b="0" i="0" u="none" strike="noStrike" baseline="0">
              <a:solidFill>
                <a:srgbClr val="000000"/>
              </a:solidFill>
              <a:latin typeface="Calibri"/>
              <a:cs typeface="Calibri"/>
            </a:rPr>
            <a:t> By Gender</a:t>
          </a:r>
          <a:endParaRPr lang="en-US" sz="1200" b="0" i="0" u="none" strike="noStrike">
            <a:solidFill>
              <a:srgbClr val="000000"/>
            </a:solidFill>
            <a:latin typeface="Calibri"/>
            <a:cs typeface="Calibri"/>
          </a:endParaRPr>
        </a:p>
      </xdr:txBody>
    </xdr:sp>
    <xdr:clientData/>
  </xdr:twoCellAnchor>
  <xdr:twoCellAnchor>
    <xdr:from>
      <xdr:col>1</xdr:col>
      <xdr:colOff>342371</xdr:colOff>
      <xdr:row>14</xdr:row>
      <xdr:rowOff>15608</xdr:rowOff>
    </xdr:from>
    <xdr:to>
      <xdr:col>3</xdr:col>
      <xdr:colOff>105833</xdr:colOff>
      <xdr:row>15</xdr:row>
      <xdr:rowOff>39687</xdr:rowOff>
    </xdr:to>
    <xdr:sp macro="" textlink="">
      <xdr:nvSpPr>
        <xdr:cNvPr id="53" name="TextBox 52"/>
        <xdr:cNvSpPr txBox="1"/>
      </xdr:nvSpPr>
      <xdr:spPr>
        <a:xfrm>
          <a:off x="818621" y="3005400"/>
          <a:ext cx="557212" cy="275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cs typeface="Calibri"/>
            </a:rPr>
            <a:t>Male</a:t>
          </a:r>
        </a:p>
      </xdr:txBody>
    </xdr:sp>
    <xdr:clientData/>
  </xdr:twoCellAnchor>
  <xdr:twoCellAnchor>
    <xdr:from>
      <xdr:col>1</xdr:col>
      <xdr:colOff>362479</xdr:colOff>
      <xdr:row>15</xdr:row>
      <xdr:rowOff>141550</xdr:rowOff>
    </xdr:from>
    <xdr:to>
      <xdr:col>3</xdr:col>
      <xdr:colOff>185208</xdr:colOff>
      <xdr:row>16</xdr:row>
      <xdr:rowOff>158750</xdr:rowOff>
    </xdr:to>
    <xdr:sp macro="" textlink="">
      <xdr:nvSpPr>
        <xdr:cNvPr id="54" name="TextBox 53"/>
        <xdr:cNvSpPr txBox="1"/>
      </xdr:nvSpPr>
      <xdr:spPr>
        <a:xfrm>
          <a:off x="838729" y="3382696"/>
          <a:ext cx="616479" cy="268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cs typeface="Calibri"/>
            </a:rPr>
            <a:t>Female</a:t>
          </a:r>
        </a:p>
      </xdr:txBody>
    </xdr:sp>
    <xdr:clientData/>
  </xdr:twoCellAnchor>
  <xdr:twoCellAnchor>
    <xdr:from>
      <xdr:col>1</xdr:col>
      <xdr:colOff>119593</xdr:colOff>
      <xdr:row>14</xdr:row>
      <xdr:rowOff>26988</xdr:rowOff>
    </xdr:from>
    <xdr:to>
      <xdr:col>1</xdr:col>
      <xdr:colOff>185208</xdr:colOff>
      <xdr:row>15</xdr:row>
      <xdr:rowOff>39687</xdr:rowOff>
    </xdr:to>
    <xdr:sp macro="" textlink="">
      <xdr:nvSpPr>
        <xdr:cNvPr id="55" name="Rounded Rectangle 54"/>
        <xdr:cNvSpPr/>
      </xdr:nvSpPr>
      <xdr:spPr>
        <a:xfrm>
          <a:off x="595843" y="3016780"/>
          <a:ext cx="65615" cy="264053"/>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xdr:col>
      <xdr:colOff>106364</xdr:colOff>
      <xdr:row>15</xdr:row>
      <xdr:rowOff>159280</xdr:rowOff>
    </xdr:from>
    <xdr:to>
      <xdr:col>1</xdr:col>
      <xdr:colOff>172510</xdr:colOff>
      <xdr:row>16</xdr:row>
      <xdr:rowOff>198968</xdr:rowOff>
    </xdr:to>
    <xdr:sp macro="" textlink="">
      <xdr:nvSpPr>
        <xdr:cNvPr id="57" name="Rounded Rectangle 56"/>
        <xdr:cNvSpPr/>
      </xdr:nvSpPr>
      <xdr:spPr>
        <a:xfrm>
          <a:off x="582614" y="3400426"/>
          <a:ext cx="66146" cy="291042"/>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3</xdr:col>
      <xdr:colOff>289454</xdr:colOff>
      <xdr:row>14</xdr:row>
      <xdr:rowOff>55296</xdr:rowOff>
    </xdr:from>
    <xdr:to>
      <xdr:col>4</xdr:col>
      <xdr:colOff>463023</xdr:colOff>
      <xdr:row>15</xdr:row>
      <xdr:rowOff>79376</xdr:rowOff>
    </xdr:to>
    <xdr:sp macro="" textlink="'analysis 3'!AN12">
      <xdr:nvSpPr>
        <xdr:cNvPr id="58" name="TextBox 57"/>
        <xdr:cNvSpPr txBox="1"/>
      </xdr:nvSpPr>
      <xdr:spPr>
        <a:xfrm>
          <a:off x="1559454" y="3045088"/>
          <a:ext cx="729194" cy="2754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92D04BC-7D08-4721-BCD0-1521F3AD2631}" type="TxLink">
            <a:rPr lang="en-US" sz="1100" b="1" i="0" u="none" strike="noStrike">
              <a:solidFill>
                <a:srgbClr val="002060"/>
              </a:solidFill>
              <a:latin typeface="Calibri"/>
              <a:cs typeface="Calibri"/>
            </a:rPr>
            <a:pPr/>
            <a:t>42,37%</a:t>
          </a:fld>
          <a:endParaRPr lang="en-ZA" sz="1100" b="1">
            <a:solidFill>
              <a:srgbClr val="002060"/>
            </a:solidFill>
          </a:endParaRPr>
        </a:p>
      </xdr:txBody>
    </xdr:sp>
    <xdr:clientData/>
  </xdr:twoCellAnchor>
  <xdr:twoCellAnchor>
    <xdr:from>
      <xdr:col>3</xdr:col>
      <xdr:colOff>277812</xdr:colOff>
      <xdr:row>15</xdr:row>
      <xdr:rowOff>141552</xdr:rowOff>
    </xdr:from>
    <xdr:to>
      <xdr:col>4</xdr:col>
      <xdr:colOff>350840</xdr:colOff>
      <xdr:row>16</xdr:row>
      <xdr:rowOff>165632</xdr:rowOff>
    </xdr:to>
    <xdr:sp macro="" textlink="'analysis 3'!AN11">
      <xdr:nvSpPr>
        <xdr:cNvPr id="59" name="TextBox 58"/>
        <xdr:cNvSpPr txBox="1"/>
      </xdr:nvSpPr>
      <xdr:spPr>
        <a:xfrm>
          <a:off x="1547812" y="3382698"/>
          <a:ext cx="628653" cy="2754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42BDEA1-993F-4104-8F99-F857F762BF7A}" type="TxLink">
            <a:rPr lang="en-US" sz="1100" b="1" i="0" u="none" strike="noStrike">
              <a:solidFill>
                <a:schemeClr val="accent1"/>
              </a:solidFill>
              <a:latin typeface="Calibri"/>
              <a:cs typeface="Calibri"/>
            </a:rPr>
            <a:pPr/>
            <a:t>41,98%</a:t>
          </a:fld>
          <a:endParaRPr lang="en-ZA" sz="1100" b="1">
            <a:solidFill>
              <a:schemeClr val="accent1"/>
            </a:solidFill>
          </a:endParaRPr>
        </a:p>
      </xdr:txBody>
    </xdr:sp>
    <xdr:clientData/>
  </xdr:twoCellAnchor>
  <xdr:twoCellAnchor>
    <xdr:from>
      <xdr:col>5</xdr:col>
      <xdr:colOff>173357</xdr:colOff>
      <xdr:row>7</xdr:row>
      <xdr:rowOff>160865</xdr:rowOff>
    </xdr:from>
    <xdr:to>
      <xdr:col>5</xdr:col>
      <xdr:colOff>324378</xdr:colOff>
      <xdr:row>8</xdr:row>
      <xdr:rowOff>94191</xdr:rowOff>
    </xdr:to>
    <xdr:sp macro="" textlink="">
      <xdr:nvSpPr>
        <xdr:cNvPr id="60" name="Oval 59"/>
        <xdr:cNvSpPr/>
      </xdr:nvSpPr>
      <xdr:spPr>
        <a:xfrm>
          <a:off x="2554607" y="1391178"/>
          <a:ext cx="151021" cy="184680"/>
        </a:xfrm>
        <a:prstGeom prst="ellipse">
          <a:avLst/>
        </a:prstGeom>
        <a:solidFill>
          <a:schemeClr val="bg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9</xdr:col>
      <xdr:colOff>775549</xdr:colOff>
      <xdr:row>8</xdr:row>
      <xdr:rowOff>120119</xdr:rowOff>
    </xdr:from>
    <xdr:to>
      <xdr:col>10</xdr:col>
      <xdr:colOff>119591</xdr:colOff>
      <xdr:row>9</xdr:row>
      <xdr:rowOff>53445</xdr:rowOff>
    </xdr:to>
    <xdr:sp macro="" textlink="">
      <xdr:nvSpPr>
        <xdr:cNvPr id="61" name="Oval 60"/>
        <xdr:cNvSpPr/>
      </xdr:nvSpPr>
      <xdr:spPr>
        <a:xfrm>
          <a:off x="5379299" y="1601786"/>
          <a:ext cx="151021" cy="184680"/>
        </a:xfrm>
        <a:prstGeom prst="ellipse">
          <a:avLst/>
        </a:prstGeom>
        <a:solidFill>
          <a:schemeClr val="bg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xdr:col>
      <xdr:colOff>224894</xdr:colOff>
      <xdr:row>19</xdr:row>
      <xdr:rowOff>211667</xdr:rowOff>
    </xdr:from>
    <xdr:to>
      <xdr:col>17</xdr:col>
      <xdr:colOff>132291</xdr:colOff>
      <xdr:row>26</xdr:row>
      <xdr:rowOff>199496</xdr:rowOff>
    </xdr:to>
    <xdr:graphicFrame macro="">
      <xdr:nvGraphicFramePr>
        <xdr:cNvPr id="62" name="Chart 6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192029</xdr:colOff>
      <xdr:row>17</xdr:row>
      <xdr:rowOff>244474</xdr:rowOff>
    </xdr:from>
    <xdr:to>
      <xdr:col>11</xdr:col>
      <xdr:colOff>317499</xdr:colOff>
      <xdr:row>19</xdr:row>
      <xdr:rowOff>26458</xdr:rowOff>
    </xdr:to>
    <xdr:sp macro="" textlink="">
      <xdr:nvSpPr>
        <xdr:cNvPr id="63" name="TextBox 62"/>
        <xdr:cNvSpPr txBox="1"/>
      </xdr:nvSpPr>
      <xdr:spPr>
        <a:xfrm>
          <a:off x="3684529" y="3988328"/>
          <a:ext cx="2599324" cy="284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Profit</a:t>
          </a:r>
          <a:r>
            <a:rPr lang="en-US" sz="1200" baseline="0"/>
            <a:t> Trend and </a:t>
          </a:r>
          <a:r>
            <a:rPr lang="en-US" sz="1200" b="1" baseline="0"/>
            <a:t>MOM Growth Rate</a:t>
          </a:r>
          <a:endParaRPr lang="en-US" sz="1200" b="1"/>
        </a:p>
      </xdr:txBody>
    </xdr:sp>
    <xdr:clientData/>
  </xdr:twoCellAnchor>
  <xdr:twoCellAnchor>
    <xdr:from>
      <xdr:col>7</xdr:col>
      <xdr:colOff>26193</xdr:colOff>
      <xdr:row>18</xdr:row>
      <xdr:rowOff>59265</xdr:rowOff>
    </xdr:from>
    <xdr:to>
      <xdr:col>7</xdr:col>
      <xdr:colOff>177214</xdr:colOff>
      <xdr:row>18</xdr:row>
      <xdr:rowOff>243945</xdr:rowOff>
    </xdr:to>
    <xdr:sp macro="" textlink="">
      <xdr:nvSpPr>
        <xdr:cNvPr id="64" name="Oval 63"/>
        <xdr:cNvSpPr/>
      </xdr:nvSpPr>
      <xdr:spPr>
        <a:xfrm>
          <a:off x="3518693" y="4054473"/>
          <a:ext cx="151021" cy="184680"/>
        </a:xfrm>
        <a:prstGeom prst="ellipse">
          <a:avLst/>
        </a:prstGeom>
        <a:solidFill>
          <a:schemeClr val="bg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5</xdr:col>
      <xdr:colOff>324379</xdr:colOff>
      <xdr:row>10</xdr:row>
      <xdr:rowOff>218546</xdr:rowOff>
    </xdr:from>
    <xdr:to>
      <xdr:col>9</xdr:col>
      <xdr:colOff>747712</xdr:colOff>
      <xdr:row>17</xdr:row>
      <xdr:rowOff>178859</xdr:rowOff>
    </xdr:to>
    <xdr:graphicFrame macro="">
      <xdr:nvGraphicFramePr>
        <xdr:cNvPr id="65" name="Chart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463021</xdr:colOff>
      <xdr:row>3</xdr:row>
      <xdr:rowOff>26456</xdr:rowOff>
    </xdr:from>
    <xdr:to>
      <xdr:col>22</xdr:col>
      <xdr:colOff>383646</xdr:colOff>
      <xdr:row>25</xdr:row>
      <xdr:rowOff>66144</xdr:rowOff>
    </xdr:to>
    <xdr:sp macro="" textlink="">
      <xdr:nvSpPr>
        <xdr:cNvPr id="12" name="Rounded Rectangle 11"/>
        <xdr:cNvSpPr/>
      </xdr:nvSpPr>
      <xdr:spPr>
        <a:xfrm>
          <a:off x="9763125" y="396873"/>
          <a:ext cx="2632604" cy="5423959"/>
        </a:xfrm>
        <a:prstGeom prst="roundRect">
          <a:avLst>
            <a:gd name="adj" fmla="val 16132"/>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325965</xdr:colOff>
      <xdr:row>3</xdr:row>
      <xdr:rowOff>167216</xdr:rowOff>
    </xdr:from>
    <xdr:to>
      <xdr:col>20</xdr:col>
      <xdr:colOff>330730</xdr:colOff>
      <xdr:row>5</xdr:row>
      <xdr:rowOff>39688</xdr:rowOff>
    </xdr:to>
    <xdr:sp macro="" textlink="">
      <xdr:nvSpPr>
        <xdr:cNvPr id="66" name="TextBox 65"/>
        <xdr:cNvSpPr txBox="1"/>
      </xdr:nvSpPr>
      <xdr:spPr>
        <a:xfrm>
          <a:off x="10115548" y="537633"/>
          <a:ext cx="1116015" cy="242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bg1">
                  <a:lumMod val="85000"/>
                </a:schemeClr>
              </a:solidFill>
              <a:latin typeface="Calibri"/>
              <a:cs typeface="Calibri"/>
            </a:rPr>
            <a:t>Products</a:t>
          </a:r>
          <a:r>
            <a:rPr lang="en-US" sz="1200" b="0" i="0" u="none" strike="noStrike" baseline="0">
              <a:solidFill>
                <a:schemeClr val="bg1">
                  <a:lumMod val="85000"/>
                </a:schemeClr>
              </a:solidFill>
              <a:latin typeface="Calibri"/>
              <a:cs typeface="Calibri"/>
            </a:rPr>
            <a:t> Sold</a:t>
          </a:r>
          <a:endParaRPr lang="en-US" sz="1200" b="0" i="0" u="none" strike="noStrike">
            <a:solidFill>
              <a:schemeClr val="bg1">
                <a:lumMod val="85000"/>
              </a:schemeClr>
            </a:solidFill>
            <a:latin typeface="Calibri"/>
            <a:cs typeface="Calibri"/>
          </a:endParaRPr>
        </a:p>
      </xdr:txBody>
    </xdr:sp>
    <xdr:clientData/>
  </xdr:twoCellAnchor>
  <xdr:twoCellAnchor>
    <xdr:from>
      <xdr:col>18</xdr:col>
      <xdr:colOff>173886</xdr:colOff>
      <xdr:row>4</xdr:row>
      <xdr:rowOff>21165</xdr:rowOff>
    </xdr:from>
    <xdr:to>
      <xdr:col>18</xdr:col>
      <xdr:colOff>324907</xdr:colOff>
      <xdr:row>5</xdr:row>
      <xdr:rowOff>20637</xdr:rowOff>
    </xdr:to>
    <xdr:sp macro="" textlink="">
      <xdr:nvSpPr>
        <xdr:cNvPr id="69" name="Oval 68"/>
        <xdr:cNvSpPr/>
      </xdr:nvSpPr>
      <xdr:spPr>
        <a:xfrm>
          <a:off x="9963469" y="576790"/>
          <a:ext cx="151021" cy="184680"/>
        </a:xfrm>
        <a:prstGeom prst="ellipse">
          <a:avLst/>
        </a:prstGeom>
        <a:solidFill>
          <a:schemeClr val="bg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273577</xdr:colOff>
      <xdr:row>5</xdr:row>
      <xdr:rowOff>194203</xdr:rowOff>
    </xdr:from>
    <xdr:to>
      <xdr:col>20</xdr:col>
      <xdr:colOff>370416</xdr:colOff>
      <xdr:row>7</xdr:row>
      <xdr:rowOff>171979</xdr:rowOff>
    </xdr:to>
    <xdr:sp macro="" textlink="">
      <xdr:nvSpPr>
        <xdr:cNvPr id="70" name="TextBox 69"/>
        <xdr:cNvSpPr txBox="1"/>
      </xdr:nvSpPr>
      <xdr:spPr>
        <a:xfrm>
          <a:off x="10063160" y="935036"/>
          <a:ext cx="1208089" cy="4672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bg1">
                  <a:lumMod val="85000"/>
                </a:schemeClr>
              </a:solidFill>
              <a:latin typeface="Calibri"/>
              <a:cs typeface="Calibri"/>
            </a:rPr>
            <a:t>Product</a:t>
          </a:r>
          <a:r>
            <a:rPr lang="en-US" sz="1200" b="0" i="0" u="none" strike="noStrike" baseline="0">
              <a:solidFill>
                <a:schemeClr val="bg1">
                  <a:lumMod val="85000"/>
                </a:schemeClr>
              </a:solidFill>
              <a:latin typeface="Calibri"/>
              <a:cs typeface="Calibri"/>
            </a:rPr>
            <a:t> Return Rate</a:t>
          </a:r>
          <a:endParaRPr lang="en-US" sz="1200" b="0" i="0" u="none" strike="noStrike">
            <a:solidFill>
              <a:schemeClr val="bg1">
                <a:lumMod val="85000"/>
              </a:schemeClr>
            </a:solidFill>
            <a:latin typeface="Calibri"/>
            <a:cs typeface="Calibri"/>
          </a:endParaRPr>
        </a:p>
      </xdr:txBody>
    </xdr:sp>
    <xdr:clientData/>
  </xdr:twoCellAnchor>
  <xdr:twoCellAnchor>
    <xdr:from>
      <xdr:col>18</xdr:col>
      <xdr:colOff>267227</xdr:colOff>
      <xdr:row>7</xdr:row>
      <xdr:rowOff>227539</xdr:rowOff>
    </xdr:from>
    <xdr:to>
      <xdr:col>20</xdr:col>
      <xdr:colOff>364066</xdr:colOff>
      <xdr:row>9</xdr:row>
      <xdr:rowOff>192087</xdr:rowOff>
    </xdr:to>
    <xdr:sp macro="" textlink="">
      <xdr:nvSpPr>
        <xdr:cNvPr id="71" name="TextBox 70"/>
        <xdr:cNvSpPr txBox="1"/>
      </xdr:nvSpPr>
      <xdr:spPr>
        <a:xfrm>
          <a:off x="10056810" y="1457852"/>
          <a:ext cx="1208089" cy="4672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bg1">
                  <a:lumMod val="85000"/>
                </a:schemeClr>
              </a:solidFill>
              <a:latin typeface="Calibri"/>
              <a:cs typeface="Calibri"/>
            </a:rPr>
            <a:t>Product</a:t>
          </a:r>
          <a:r>
            <a:rPr lang="en-US" sz="1200" b="0" i="0" u="none" strike="noStrike" baseline="0">
              <a:solidFill>
                <a:schemeClr val="bg1">
                  <a:lumMod val="85000"/>
                </a:schemeClr>
              </a:solidFill>
              <a:latin typeface="Calibri"/>
              <a:cs typeface="Calibri"/>
            </a:rPr>
            <a:t> Refund Rate</a:t>
          </a:r>
          <a:endParaRPr lang="en-US" sz="1200" b="0" i="0" u="none" strike="noStrike">
            <a:solidFill>
              <a:schemeClr val="bg1">
                <a:lumMod val="85000"/>
              </a:schemeClr>
            </a:solidFill>
            <a:latin typeface="Calibri"/>
            <a:cs typeface="Calibri"/>
          </a:endParaRPr>
        </a:p>
      </xdr:txBody>
    </xdr:sp>
    <xdr:clientData/>
  </xdr:twoCellAnchor>
  <xdr:twoCellAnchor>
    <xdr:from>
      <xdr:col>20</xdr:col>
      <xdr:colOff>463021</xdr:colOff>
      <xdr:row>3</xdr:row>
      <xdr:rowOff>158750</xdr:rowOff>
    </xdr:from>
    <xdr:to>
      <xdr:col>22</xdr:col>
      <xdr:colOff>26459</xdr:colOff>
      <xdr:row>5</xdr:row>
      <xdr:rowOff>158750</xdr:rowOff>
    </xdr:to>
    <xdr:sp macro="" textlink="'analysis 3'!BN4">
      <xdr:nvSpPr>
        <xdr:cNvPr id="72" name="TextBox 71"/>
        <xdr:cNvSpPr txBox="1"/>
      </xdr:nvSpPr>
      <xdr:spPr>
        <a:xfrm>
          <a:off x="11363854" y="529167"/>
          <a:ext cx="674688" cy="370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1E428D-C5B0-4C1A-90F7-2E2EB185301E}" type="TxLink">
            <a:rPr lang="en-US" sz="1600" b="1" i="0" u="none" strike="noStrike">
              <a:solidFill>
                <a:schemeClr val="bg1">
                  <a:lumMod val="85000"/>
                </a:schemeClr>
              </a:solidFill>
              <a:latin typeface="Calibri"/>
              <a:cs typeface="Calibri"/>
            </a:rPr>
            <a:pPr/>
            <a:t>100</a:t>
          </a:fld>
          <a:endParaRPr lang="en-ZA" sz="1800" b="1">
            <a:solidFill>
              <a:schemeClr val="bg1">
                <a:lumMod val="85000"/>
              </a:schemeClr>
            </a:solidFill>
          </a:endParaRPr>
        </a:p>
      </xdr:txBody>
    </xdr:sp>
    <xdr:clientData/>
  </xdr:twoCellAnchor>
  <xdr:twoCellAnchor>
    <xdr:from>
      <xdr:col>20</xdr:col>
      <xdr:colOff>412749</xdr:colOff>
      <xdr:row>6</xdr:row>
      <xdr:rowOff>0</xdr:rowOff>
    </xdr:from>
    <xdr:to>
      <xdr:col>22</xdr:col>
      <xdr:colOff>66146</xdr:colOff>
      <xdr:row>7</xdr:row>
      <xdr:rowOff>105831</xdr:rowOff>
    </xdr:to>
    <xdr:sp macro="" textlink="'analysis 3'!BN5">
      <xdr:nvSpPr>
        <xdr:cNvPr id="73" name="TextBox 72"/>
        <xdr:cNvSpPr txBox="1"/>
      </xdr:nvSpPr>
      <xdr:spPr>
        <a:xfrm>
          <a:off x="11313582" y="978958"/>
          <a:ext cx="764647" cy="3571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D72B47-29C7-4E8D-AA91-05ACBABB7AC3}" type="TxLink">
            <a:rPr lang="en-US" sz="1600" b="0" i="0" u="none" strike="noStrike">
              <a:solidFill>
                <a:schemeClr val="bg1">
                  <a:lumMod val="85000"/>
                </a:schemeClr>
              </a:solidFill>
              <a:latin typeface="Calibri"/>
              <a:cs typeface="Calibri"/>
            </a:rPr>
            <a:pPr/>
            <a:t>8,03%</a:t>
          </a:fld>
          <a:endParaRPr lang="en-ZA" sz="2800">
            <a:solidFill>
              <a:schemeClr val="bg1">
                <a:lumMod val="85000"/>
              </a:schemeClr>
            </a:solidFill>
          </a:endParaRPr>
        </a:p>
      </xdr:txBody>
    </xdr:sp>
    <xdr:clientData/>
  </xdr:twoCellAnchor>
  <xdr:twoCellAnchor>
    <xdr:from>
      <xdr:col>20</xdr:col>
      <xdr:colOff>406400</xdr:colOff>
      <xdr:row>8</xdr:row>
      <xdr:rowOff>49209</xdr:rowOff>
    </xdr:from>
    <xdr:to>
      <xdr:col>22</xdr:col>
      <xdr:colOff>105833</xdr:colOff>
      <xdr:row>9</xdr:row>
      <xdr:rowOff>132292</xdr:rowOff>
    </xdr:to>
    <xdr:sp macro="" textlink="'analysis 3'!BN6">
      <xdr:nvSpPr>
        <xdr:cNvPr id="74" name="TextBox 73"/>
        <xdr:cNvSpPr txBox="1"/>
      </xdr:nvSpPr>
      <xdr:spPr>
        <a:xfrm>
          <a:off x="11307233" y="1530876"/>
          <a:ext cx="810683" cy="334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D47EED8-BCD0-42E8-BFA8-6C94F73D60DD}" type="TxLink">
            <a:rPr lang="en-US" sz="1600" b="0" i="0" u="none" strike="noStrike">
              <a:solidFill>
                <a:schemeClr val="bg1">
                  <a:lumMod val="85000"/>
                </a:schemeClr>
              </a:solidFill>
              <a:latin typeface="Calibri"/>
              <a:ea typeface="+mn-ea"/>
              <a:cs typeface="Calibri"/>
            </a:rPr>
            <a:pPr marL="0" indent="0"/>
            <a:t>8,05%</a:t>
          </a:fld>
          <a:endParaRPr lang="en-ZA" sz="1600" b="0" i="0" u="none" strike="noStrike">
            <a:solidFill>
              <a:schemeClr val="bg1">
                <a:lumMod val="85000"/>
              </a:schemeClr>
            </a:solidFill>
            <a:latin typeface="Calibri"/>
            <a:ea typeface="+mn-ea"/>
            <a:cs typeface="Calibri"/>
          </a:endParaRPr>
        </a:p>
      </xdr:txBody>
    </xdr:sp>
    <xdr:clientData/>
  </xdr:twoCellAnchor>
  <xdr:twoCellAnchor>
    <xdr:from>
      <xdr:col>18</xdr:col>
      <xdr:colOff>218547</xdr:colOff>
      <xdr:row>6</xdr:row>
      <xdr:rowOff>33337</xdr:rowOff>
    </xdr:from>
    <xdr:to>
      <xdr:col>18</xdr:col>
      <xdr:colOff>284693</xdr:colOff>
      <xdr:row>7</xdr:row>
      <xdr:rowOff>73024</xdr:rowOff>
    </xdr:to>
    <xdr:sp macro="" textlink="">
      <xdr:nvSpPr>
        <xdr:cNvPr id="75" name="Rounded Rectangle 74"/>
        <xdr:cNvSpPr/>
      </xdr:nvSpPr>
      <xdr:spPr>
        <a:xfrm>
          <a:off x="10008130" y="1012295"/>
          <a:ext cx="66146" cy="291042"/>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238656</xdr:colOff>
      <xdr:row>8</xdr:row>
      <xdr:rowOff>66673</xdr:rowOff>
    </xdr:from>
    <xdr:to>
      <xdr:col>18</xdr:col>
      <xdr:colOff>304802</xdr:colOff>
      <xdr:row>9</xdr:row>
      <xdr:rowOff>106361</xdr:rowOff>
    </xdr:to>
    <xdr:sp macro="" textlink="">
      <xdr:nvSpPr>
        <xdr:cNvPr id="76" name="Rounded Rectangle 75"/>
        <xdr:cNvSpPr/>
      </xdr:nvSpPr>
      <xdr:spPr>
        <a:xfrm>
          <a:off x="10028239" y="1548340"/>
          <a:ext cx="66146" cy="291042"/>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mc:AlternateContent xmlns:mc="http://schemas.openxmlformats.org/markup-compatibility/2006">
    <mc:Choice xmlns:a14="http://schemas.microsoft.com/office/drawing/2010/main" Requires="a14">
      <xdr:twoCellAnchor editAs="oneCell">
        <xdr:from>
          <xdr:col>19</xdr:col>
          <xdr:colOff>200025</xdr:colOff>
          <xdr:row>11</xdr:row>
          <xdr:rowOff>133350</xdr:rowOff>
        </xdr:from>
        <xdr:to>
          <xdr:col>19</xdr:col>
          <xdr:colOff>476250</xdr:colOff>
          <xdr:row>12</xdr:row>
          <xdr:rowOff>171450</xdr:rowOff>
        </xdr:to>
        <xdr:sp macro="" textlink="">
          <xdr:nvSpPr>
            <xdr:cNvPr id="7175" name="Option Button 7" hidden="1">
              <a:extLst>
                <a:ext uri="{63B3BB69-23CF-44E3-9099-C40C66FF867C}">
                  <a14:compatExt spid="_x0000_s71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304800</xdr:colOff>
          <xdr:row>11</xdr:row>
          <xdr:rowOff>123825</xdr:rowOff>
        </xdr:from>
        <xdr:to>
          <xdr:col>22</xdr:col>
          <xdr:colOff>19050</xdr:colOff>
          <xdr:row>12</xdr:row>
          <xdr:rowOff>161925</xdr:rowOff>
        </xdr:to>
        <xdr:sp macro="" textlink="">
          <xdr:nvSpPr>
            <xdr:cNvPr id="7176" name="Option Button 8" hidden="1">
              <a:extLst>
                <a:ext uri="{63B3BB69-23CF-44E3-9099-C40C66FF867C}">
                  <a14:compatExt spid="_x0000_s71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18</xdr:col>
      <xdr:colOff>168275</xdr:colOff>
      <xdr:row>11</xdr:row>
      <xdr:rowOff>144462</xdr:rowOff>
    </xdr:from>
    <xdr:to>
      <xdr:col>19</xdr:col>
      <xdr:colOff>180182</xdr:colOff>
      <xdr:row>12</xdr:row>
      <xdr:rowOff>120649</xdr:rowOff>
    </xdr:to>
    <xdr:sp macro="" textlink="">
      <xdr:nvSpPr>
        <xdr:cNvPr id="77" name="TextBox 76"/>
        <xdr:cNvSpPr txBox="1"/>
      </xdr:nvSpPr>
      <xdr:spPr>
        <a:xfrm>
          <a:off x="9957858" y="2380191"/>
          <a:ext cx="567532" cy="227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a:solidFill>
                <a:schemeClr val="bg1">
                  <a:lumMod val="85000"/>
                </a:schemeClr>
              </a:solidFill>
            </a:rPr>
            <a:t>Profit</a:t>
          </a:r>
        </a:p>
      </xdr:txBody>
    </xdr:sp>
    <xdr:clientData/>
  </xdr:twoCellAnchor>
  <xdr:twoCellAnchor>
    <xdr:from>
      <xdr:col>20</xdr:col>
      <xdr:colOff>132292</xdr:colOff>
      <xdr:row>11</xdr:row>
      <xdr:rowOff>145521</xdr:rowOff>
    </xdr:from>
    <xdr:to>
      <xdr:col>21</xdr:col>
      <xdr:colOff>319351</xdr:colOff>
      <xdr:row>12</xdr:row>
      <xdr:rowOff>114299</xdr:rowOff>
    </xdr:to>
    <xdr:sp macro="" textlink="">
      <xdr:nvSpPr>
        <xdr:cNvPr id="78" name="TextBox 77"/>
        <xdr:cNvSpPr txBox="1"/>
      </xdr:nvSpPr>
      <xdr:spPr>
        <a:xfrm>
          <a:off x="11033125" y="2381250"/>
          <a:ext cx="742684" cy="220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a:solidFill>
                <a:schemeClr val="bg1">
                  <a:lumMod val="85000"/>
                </a:schemeClr>
              </a:solidFill>
            </a:rPr>
            <a:t>Quantity</a:t>
          </a:r>
        </a:p>
      </xdr:txBody>
    </xdr:sp>
    <xdr:clientData/>
  </xdr:twoCellAnchor>
  <mc:AlternateContent xmlns:mc="http://schemas.openxmlformats.org/markup-compatibility/2006">
    <mc:Choice xmlns:a14="http://schemas.microsoft.com/office/drawing/2010/main" Requires="a14">
      <xdr:twoCellAnchor editAs="oneCell">
        <xdr:from>
          <xdr:col>18</xdr:col>
          <xdr:colOff>85725</xdr:colOff>
          <xdr:row>11</xdr:row>
          <xdr:rowOff>66675</xdr:rowOff>
        </xdr:from>
        <xdr:to>
          <xdr:col>22</xdr:col>
          <xdr:colOff>57150</xdr:colOff>
          <xdr:row>13</xdr:row>
          <xdr:rowOff>28575</xdr:rowOff>
        </xdr:to>
        <xdr:sp macro="" textlink="">
          <xdr:nvSpPr>
            <xdr:cNvPr id="7177" name="Group Box 9" hidden="1">
              <a:extLst>
                <a:ext uri="{63B3BB69-23CF-44E3-9099-C40C66FF867C}">
                  <a14:compatExt spid="_x0000_s717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18</xdr:col>
      <xdr:colOff>105834</xdr:colOff>
      <xdr:row>11</xdr:row>
      <xdr:rowOff>66145</xdr:rowOff>
    </xdr:from>
    <xdr:to>
      <xdr:col>22</xdr:col>
      <xdr:colOff>52917</xdr:colOff>
      <xdr:row>13</xdr:row>
      <xdr:rowOff>66145</xdr:rowOff>
    </xdr:to>
    <xdr:sp macro="" textlink="">
      <xdr:nvSpPr>
        <xdr:cNvPr id="26" name="Rectangle 25"/>
        <xdr:cNvSpPr/>
      </xdr:nvSpPr>
      <xdr:spPr>
        <a:xfrm>
          <a:off x="9895417" y="2301874"/>
          <a:ext cx="2169583" cy="502709"/>
        </a:xfrm>
        <a:prstGeom prst="rect">
          <a:avLst/>
        </a:prstGeom>
        <a:noFill/>
        <a:ln w="82550">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39688</xdr:colOff>
      <xdr:row>11</xdr:row>
      <xdr:rowOff>13230</xdr:rowOff>
    </xdr:from>
    <xdr:to>
      <xdr:col>22</xdr:col>
      <xdr:colOff>185209</xdr:colOff>
      <xdr:row>11</xdr:row>
      <xdr:rowOff>13230</xdr:rowOff>
    </xdr:to>
    <xdr:cxnSp macro="">
      <xdr:nvCxnSpPr>
        <xdr:cNvPr id="38" name="Straight Connector 37"/>
        <xdr:cNvCxnSpPr/>
      </xdr:nvCxnSpPr>
      <xdr:spPr>
        <a:xfrm>
          <a:off x="9829271" y="2248959"/>
          <a:ext cx="2368021" cy="0"/>
        </a:xfrm>
        <a:prstGeom prst="line">
          <a:avLst/>
        </a:prstGeom>
        <a:ln>
          <a:gradFill>
            <a:gsLst>
              <a:gs pos="17000">
                <a:schemeClr val="accent1">
                  <a:lumMod val="5000"/>
                  <a:lumOff val="95000"/>
                </a:schemeClr>
              </a:gs>
              <a:gs pos="0">
                <a:srgbClr val="00B0F0"/>
              </a:gs>
              <a:gs pos="100000">
                <a:schemeClr val="accent1">
                  <a:lumMod val="30000"/>
                  <a:lumOff val="70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26458</xdr:colOff>
      <xdr:row>13</xdr:row>
      <xdr:rowOff>211669</xdr:rowOff>
    </xdr:from>
    <xdr:to>
      <xdr:col>22</xdr:col>
      <xdr:colOff>343959</xdr:colOff>
      <xdr:row>23</xdr:row>
      <xdr:rowOff>224896</xdr:rowOff>
    </xdr:to>
    <xdr:graphicFrame macro="">
      <xdr:nvGraphicFramePr>
        <xdr:cNvPr id="83" name="Chart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105833</xdr:colOff>
      <xdr:row>1</xdr:row>
      <xdr:rowOff>92604</xdr:rowOff>
    </xdr:from>
    <xdr:to>
      <xdr:col>22</xdr:col>
      <xdr:colOff>423334</xdr:colOff>
      <xdr:row>2</xdr:row>
      <xdr:rowOff>171979</xdr:rowOff>
    </xdr:to>
    <xdr:sp macro="[0]!HIDE_SHOW" textlink="">
      <xdr:nvSpPr>
        <xdr:cNvPr id="27" name="Rounded Rectangle 26"/>
        <xdr:cNvSpPr/>
      </xdr:nvSpPr>
      <xdr:spPr>
        <a:xfrm>
          <a:off x="11562291" y="92604"/>
          <a:ext cx="873126" cy="264583"/>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1100"/>
            <a:t>Open Filter</a:t>
          </a:r>
        </a:p>
      </xdr:txBody>
    </xdr:sp>
    <xdr:clientData/>
  </xdr:twoCellAnchor>
  <xdr:twoCellAnchor>
    <xdr:from>
      <xdr:col>0</xdr:col>
      <xdr:colOff>264582</xdr:colOff>
      <xdr:row>0</xdr:row>
      <xdr:rowOff>13229</xdr:rowOff>
    </xdr:from>
    <xdr:to>
      <xdr:col>18</xdr:col>
      <xdr:colOff>529166</xdr:colOff>
      <xdr:row>2</xdr:row>
      <xdr:rowOff>119062</xdr:rowOff>
    </xdr:to>
    <xdr:sp macro="" textlink="">
      <xdr:nvSpPr>
        <xdr:cNvPr id="88" name="Rounded Rectangle 87"/>
        <xdr:cNvSpPr/>
      </xdr:nvSpPr>
      <xdr:spPr>
        <a:xfrm>
          <a:off x="264582" y="13229"/>
          <a:ext cx="10054167" cy="476250"/>
        </a:xfrm>
        <a:prstGeom prst="roundRect">
          <a:avLst/>
        </a:prstGeom>
        <a:gradFill>
          <a:gsLst>
            <a:gs pos="0">
              <a:schemeClr val="bg1">
                <a:lumMod val="85000"/>
              </a:schemeClr>
            </a:gs>
            <a:gs pos="100000">
              <a:schemeClr val="bg1">
                <a:lumMod val="85000"/>
              </a:schemeClr>
            </a:gs>
            <a:gs pos="44000">
              <a:schemeClr val="bg1"/>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463021</xdr:colOff>
      <xdr:row>1</xdr:row>
      <xdr:rowOff>86254</xdr:rowOff>
    </xdr:from>
    <xdr:to>
      <xdr:col>24</xdr:col>
      <xdr:colOff>370417</xdr:colOff>
      <xdr:row>25</xdr:row>
      <xdr:rowOff>59793</xdr:rowOff>
    </xdr:to>
    <xdr:grpSp>
      <xdr:nvGrpSpPr>
        <xdr:cNvPr id="45" name="Group 44" hidden="1"/>
        <xdr:cNvGrpSpPr/>
      </xdr:nvGrpSpPr>
      <xdr:grpSpPr>
        <a:xfrm>
          <a:off x="10808229" y="271462"/>
          <a:ext cx="2685521" cy="5728227"/>
          <a:chOff x="10927292" y="86254"/>
          <a:chExt cx="2493962" cy="5728227"/>
        </a:xfrm>
      </xdr:grpSpPr>
      <xdr:sp macro="" textlink="">
        <xdr:nvSpPr>
          <xdr:cNvPr id="82" name="Rounded Rectangle 81" hidden="1"/>
          <xdr:cNvSpPr/>
        </xdr:nvSpPr>
        <xdr:spPr>
          <a:xfrm>
            <a:off x="10927292" y="390522"/>
            <a:ext cx="2493962" cy="5423959"/>
          </a:xfrm>
          <a:prstGeom prst="roundRect">
            <a:avLst>
              <a:gd name="adj" fmla="val 16132"/>
            </a:avLst>
          </a:prstGeom>
          <a:gradFill>
            <a:gsLst>
              <a:gs pos="74000">
                <a:srgbClr val="002060"/>
              </a:gs>
              <a:gs pos="100000">
                <a:srgbClr val="7C8DAF"/>
              </a:gs>
              <a:gs pos="4000">
                <a:srgbClr val="7C8DAF"/>
              </a:gs>
              <a:gs pos="38000">
                <a:srgbClr val="002060"/>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mc:AlternateContent xmlns:mc="http://schemas.openxmlformats.org/markup-compatibility/2006" xmlns:a14="http://schemas.microsoft.com/office/drawing/2010/main">
        <mc:Choice Requires="a14">
          <xdr:graphicFrame macro="">
            <xdr:nvGraphicFramePr>
              <xdr:cNvPr id="80" name="Month Name" hidden="1"/>
              <xdr:cNvGraphicFramePr/>
            </xdr:nvGraphicFramePr>
            <xdr:xfrm>
              <a:off x="11164090" y="3120952"/>
              <a:ext cx="2144451" cy="2474986"/>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11063215" y="3306160"/>
                <a:ext cx="2309164" cy="2474986"/>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1" name="Category" hidden="1"/>
              <xdr:cNvGraphicFramePr/>
            </xdr:nvGraphicFramePr>
            <xdr:xfrm>
              <a:off x="11096055" y="534460"/>
              <a:ext cx="2186028" cy="2524125"/>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989955" y="719668"/>
                <a:ext cx="2353935" cy="2524125"/>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HIDE_SHOW" textlink="">
        <xdr:nvSpPr>
          <xdr:cNvPr id="85" name="Rounded Rectangle 84" hidden="1"/>
          <xdr:cNvSpPr/>
        </xdr:nvSpPr>
        <xdr:spPr>
          <a:xfrm>
            <a:off x="11555941" y="86254"/>
            <a:ext cx="873126" cy="264583"/>
          </a:xfrm>
          <a:prstGeom prst="round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1100"/>
              <a:t>Close Filter</a:t>
            </a:r>
          </a:p>
        </xdr:txBody>
      </xdr:sp>
    </xdr:grpSp>
    <xdr:clientData/>
  </xdr:twoCellAnchor>
  <xdr:twoCellAnchor>
    <xdr:from>
      <xdr:col>8</xdr:col>
      <xdr:colOff>158750</xdr:colOff>
      <xdr:row>0</xdr:row>
      <xdr:rowOff>66146</xdr:rowOff>
    </xdr:from>
    <xdr:to>
      <xdr:col>12</xdr:col>
      <xdr:colOff>383646</xdr:colOff>
      <xdr:row>2</xdr:row>
      <xdr:rowOff>66146</xdr:rowOff>
    </xdr:to>
    <xdr:sp macro="" textlink="">
      <xdr:nvSpPr>
        <xdr:cNvPr id="56" name="TextBox 55"/>
        <xdr:cNvSpPr txBox="1"/>
      </xdr:nvSpPr>
      <xdr:spPr>
        <a:xfrm>
          <a:off x="4206875" y="66146"/>
          <a:ext cx="2698750" cy="370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000" b="1">
              <a:gradFill>
                <a:gsLst>
                  <a:gs pos="0">
                    <a:srgbClr val="7C8DAF"/>
                  </a:gs>
                  <a:gs pos="94000">
                    <a:srgbClr val="122F6B"/>
                  </a:gs>
                  <a:gs pos="33000">
                    <a:srgbClr val="002060"/>
                  </a:gs>
                </a:gsLst>
                <a:lin ang="0" scaled="1"/>
              </a:gradFill>
            </a:rPr>
            <a:t>KT</a:t>
          </a:r>
          <a:r>
            <a:rPr lang="en-ZA" sz="2000" b="1" baseline="0">
              <a:gradFill>
                <a:gsLst>
                  <a:gs pos="0">
                    <a:srgbClr val="7C8DAF"/>
                  </a:gs>
                  <a:gs pos="94000">
                    <a:srgbClr val="122F6B"/>
                  </a:gs>
                  <a:gs pos="33000">
                    <a:srgbClr val="002060"/>
                  </a:gs>
                </a:gsLst>
                <a:lin ang="0" scaled="1"/>
              </a:gradFill>
            </a:rPr>
            <a:t> Business DashBoard</a:t>
          </a:r>
          <a:endParaRPr lang="en-ZA" sz="1100" b="1">
            <a:gradFill>
              <a:gsLst>
                <a:gs pos="0">
                  <a:srgbClr val="7C8DAF"/>
                </a:gs>
                <a:gs pos="94000">
                  <a:srgbClr val="122F6B"/>
                </a:gs>
                <a:gs pos="33000">
                  <a:srgbClr val="002060"/>
                </a:gs>
              </a:gsLst>
              <a:lin ang="0" scaled="1"/>
            </a:gradFill>
          </a:endParaRPr>
        </a:p>
      </xdr:txBody>
    </xdr:sp>
    <xdr:clientData/>
  </xdr:twoCellAnchor>
  <xdr:twoCellAnchor>
    <xdr:from>
      <xdr:col>12</xdr:col>
      <xdr:colOff>410103</xdr:colOff>
      <xdr:row>0</xdr:row>
      <xdr:rowOff>119062</xdr:rowOff>
    </xdr:from>
    <xdr:to>
      <xdr:col>14</xdr:col>
      <xdr:colOff>317501</xdr:colOff>
      <xdr:row>2</xdr:row>
      <xdr:rowOff>79374</xdr:rowOff>
    </xdr:to>
    <xdr:sp macro="" textlink="">
      <xdr:nvSpPr>
        <xdr:cNvPr id="7168" name="Round Diagonal Corner Rectangle 7167"/>
        <xdr:cNvSpPr/>
      </xdr:nvSpPr>
      <xdr:spPr>
        <a:xfrm>
          <a:off x="6932082" y="119062"/>
          <a:ext cx="1018648" cy="330729"/>
        </a:xfrm>
        <a:prstGeom prst="round2DiagRect">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1200" b="0"/>
            <a:t>TimeFrame</a:t>
          </a:r>
        </a:p>
      </xdr:txBody>
    </xdr:sp>
    <xdr:clientData/>
  </xdr:twoCellAnchor>
  <xdr:twoCellAnchor>
    <xdr:from>
      <xdr:col>14</xdr:col>
      <xdr:colOff>430212</xdr:colOff>
      <xdr:row>0</xdr:row>
      <xdr:rowOff>119062</xdr:rowOff>
    </xdr:from>
    <xdr:to>
      <xdr:col>16</xdr:col>
      <xdr:colOff>258235</xdr:colOff>
      <xdr:row>2</xdr:row>
      <xdr:rowOff>79374</xdr:rowOff>
    </xdr:to>
    <xdr:sp macro="" textlink="">
      <xdr:nvSpPr>
        <xdr:cNvPr id="92" name="Round Diagonal Corner Rectangle 91">
          <a:hlinkClick xmlns:r="http://schemas.openxmlformats.org/officeDocument/2006/relationships" r:id="rId10" tooltip="Go to Store View"/>
        </xdr:cNvPr>
        <xdr:cNvSpPr/>
      </xdr:nvSpPr>
      <xdr:spPr>
        <a:xfrm>
          <a:off x="8063441" y="119062"/>
          <a:ext cx="1018648" cy="330729"/>
        </a:xfrm>
        <a:prstGeom prst="round2Diag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1200" b="0">
              <a:solidFill>
                <a:sysClr val="windowText" lastClr="000000"/>
              </a:solidFill>
            </a:rPr>
            <a:t>Store</a:t>
          </a:r>
          <a:r>
            <a:rPr lang="en-ZA" sz="1200" b="0" baseline="0">
              <a:solidFill>
                <a:sysClr val="windowText" lastClr="000000"/>
              </a:solidFill>
            </a:rPr>
            <a:t> View</a:t>
          </a:r>
          <a:endParaRPr lang="en-ZA" sz="1200" b="0">
            <a:solidFill>
              <a:sysClr val="windowText" lastClr="000000"/>
            </a:solidFill>
          </a:endParaRPr>
        </a:p>
      </xdr:txBody>
    </xdr:sp>
    <xdr:clientData/>
  </xdr:twoCellAnchor>
  <xdr:twoCellAnchor>
    <xdr:from>
      <xdr:col>16</xdr:col>
      <xdr:colOff>384174</xdr:colOff>
      <xdr:row>0</xdr:row>
      <xdr:rowOff>119062</xdr:rowOff>
    </xdr:from>
    <xdr:to>
      <xdr:col>18</xdr:col>
      <xdr:colOff>437093</xdr:colOff>
      <xdr:row>2</xdr:row>
      <xdr:rowOff>79374</xdr:rowOff>
    </xdr:to>
    <xdr:sp macro="" textlink="">
      <xdr:nvSpPr>
        <xdr:cNvPr id="93" name="Round Diagonal Corner Rectangle 92">
          <a:hlinkClick xmlns:r="http://schemas.openxmlformats.org/officeDocument/2006/relationships" r:id="rId11" tooltip="Go To Profit View"/>
        </xdr:cNvPr>
        <xdr:cNvSpPr/>
      </xdr:nvSpPr>
      <xdr:spPr>
        <a:xfrm>
          <a:off x="9208028" y="119062"/>
          <a:ext cx="1018648" cy="330729"/>
        </a:xfrm>
        <a:prstGeom prst="round2Diag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ZA" sz="1200" b="0">
              <a:solidFill>
                <a:sysClr val="windowText" lastClr="000000"/>
              </a:solidFill>
              <a:latin typeface="+mn-lt"/>
              <a:ea typeface="+mn-ea"/>
              <a:cs typeface="+mn-cs"/>
            </a:rPr>
            <a:t>Profit</a:t>
          </a:r>
          <a:r>
            <a:rPr lang="en-ZA" sz="1200" b="0" baseline="0">
              <a:solidFill>
                <a:sysClr val="windowText" lastClr="000000"/>
              </a:solidFill>
              <a:latin typeface="+mn-lt"/>
              <a:ea typeface="+mn-ea"/>
              <a:cs typeface="+mn-cs"/>
            </a:rPr>
            <a:t> View</a:t>
          </a:r>
          <a:endParaRPr lang="en-ZA" sz="1200" b="0">
            <a:solidFill>
              <a:sysClr val="windowText" lastClr="000000"/>
            </a:solidFill>
            <a:latin typeface="+mn-lt"/>
            <a:ea typeface="+mn-ea"/>
            <a:cs typeface="+mn-cs"/>
          </a:endParaRPr>
        </a:p>
      </xdr:txBody>
    </xdr:sp>
    <xdr:clientData/>
  </xdr:twoCellAnchor>
  <xdr:twoCellAnchor>
    <xdr:from>
      <xdr:col>25</xdr:col>
      <xdr:colOff>251359</xdr:colOff>
      <xdr:row>0</xdr:row>
      <xdr:rowOff>0</xdr:rowOff>
    </xdr:from>
    <xdr:to>
      <xdr:col>26</xdr:col>
      <xdr:colOff>0</xdr:colOff>
      <xdr:row>1</xdr:row>
      <xdr:rowOff>139172</xdr:rowOff>
    </xdr:to>
    <xdr:sp macro="" textlink="">
      <xdr:nvSpPr>
        <xdr:cNvPr id="97" name="Rectangle 96"/>
        <xdr:cNvSpPr/>
      </xdr:nvSpPr>
      <xdr:spPr>
        <a:xfrm>
          <a:off x="13930317" y="0"/>
          <a:ext cx="304266" cy="32438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22</xdr:col>
      <xdr:colOff>476250</xdr:colOff>
      <xdr:row>0</xdr:row>
      <xdr:rowOff>0</xdr:rowOff>
    </xdr:from>
    <xdr:to>
      <xdr:col>26</xdr:col>
      <xdr:colOff>0</xdr:colOff>
      <xdr:row>3</xdr:row>
      <xdr:rowOff>39688</xdr:rowOff>
    </xdr:to>
    <xdr:sp macro="" textlink="">
      <xdr:nvSpPr>
        <xdr:cNvPr id="99" name="Rectangle 98"/>
        <xdr:cNvSpPr/>
      </xdr:nvSpPr>
      <xdr:spPr>
        <a:xfrm>
          <a:off x="12488333" y="0"/>
          <a:ext cx="1746250" cy="59531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22</xdr:col>
      <xdr:colOff>542396</xdr:colOff>
      <xdr:row>25</xdr:row>
      <xdr:rowOff>52917</xdr:rowOff>
    </xdr:from>
    <xdr:to>
      <xdr:col>26</xdr:col>
      <xdr:colOff>0</xdr:colOff>
      <xdr:row>28</xdr:row>
      <xdr:rowOff>0</xdr:rowOff>
    </xdr:to>
    <xdr:sp macro="" textlink="">
      <xdr:nvSpPr>
        <xdr:cNvPr id="100" name="Rectangle 99"/>
        <xdr:cNvSpPr/>
      </xdr:nvSpPr>
      <xdr:spPr>
        <a:xfrm>
          <a:off x="12554479" y="5992813"/>
          <a:ext cx="1680104" cy="701145"/>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21</xdr:col>
      <xdr:colOff>330729</xdr:colOff>
      <xdr:row>28</xdr:row>
      <xdr:rowOff>0</xdr:rowOff>
    </xdr:from>
    <xdr:to>
      <xdr:col>24</xdr:col>
      <xdr:colOff>343958</xdr:colOff>
      <xdr:row>28</xdr:row>
      <xdr:rowOff>0</xdr:rowOff>
    </xdr:to>
    <xdr:sp macro="" textlink="">
      <xdr:nvSpPr>
        <xdr:cNvPr id="101" name="Rectangle 100"/>
        <xdr:cNvSpPr/>
      </xdr:nvSpPr>
      <xdr:spPr>
        <a:xfrm>
          <a:off x="11787187" y="6693958"/>
          <a:ext cx="1680104" cy="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22</xdr:col>
      <xdr:colOff>185209</xdr:colOff>
      <xdr:row>27</xdr:row>
      <xdr:rowOff>52917</xdr:rowOff>
    </xdr:from>
    <xdr:to>
      <xdr:col>24</xdr:col>
      <xdr:colOff>291043</xdr:colOff>
      <xdr:row>28</xdr:row>
      <xdr:rowOff>0</xdr:rowOff>
    </xdr:to>
    <xdr:sp macro="" textlink="">
      <xdr:nvSpPr>
        <xdr:cNvPr id="102" name="Rectangle 101"/>
        <xdr:cNvSpPr/>
      </xdr:nvSpPr>
      <xdr:spPr>
        <a:xfrm>
          <a:off x="12197292" y="6495521"/>
          <a:ext cx="1217084" cy="198437"/>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22</xdr:col>
      <xdr:colOff>238125</xdr:colOff>
      <xdr:row>0</xdr:row>
      <xdr:rowOff>0</xdr:rowOff>
    </xdr:from>
    <xdr:to>
      <xdr:col>25</xdr:col>
      <xdr:colOff>0</xdr:colOff>
      <xdr:row>1</xdr:row>
      <xdr:rowOff>32809</xdr:rowOff>
    </xdr:to>
    <xdr:sp macro="" textlink="">
      <xdr:nvSpPr>
        <xdr:cNvPr id="103" name="Rectangle 102"/>
        <xdr:cNvSpPr/>
      </xdr:nvSpPr>
      <xdr:spPr>
        <a:xfrm>
          <a:off x="12250208" y="0"/>
          <a:ext cx="1428750" cy="218017"/>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250032</xdr:colOff>
      <xdr:row>4</xdr:row>
      <xdr:rowOff>35719</xdr:rowOff>
    </xdr:from>
    <xdr:to>
      <xdr:col>19</xdr:col>
      <xdr:colOff>238125</xdr:colOff>
      <xdr:row>23</xdr:row>
      <xdr:rowOff>166687</xdr:rowOff>
    </xdr:to>
    <xdr:sp macro="" textlink="">
      <xdr:nvSpPr>
        <xdr:cNvPr id="6" name="Rounded Rectangle 5"/>
        <xdr:cNvSpPr/>
      </xdr:nvSpPr>
      <xdr:spPr>
        <a:xfrm>
          <a:off x="3155157" y="797719"/>
          <a:ext cx="4238624" cy="3798093"/>
        </a:xfrm>
        <a:prstGeom prst="roundRect">
          <a:avLst>
            <a:gd name="adj" fmla="val 4435"/>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464343</xdr:colOff>
      <xdr:row>0</xdr:row>
      <xdr:rowOff>19050</xdr:rowOff>
    </xdr:from>
    <xdr:to>
      <xdr:col>21</xdr:col>
      <xdr:colOff>568724</xdr:colOff>
      <xdr:row>27</xdr:row>
      <xdr:rowOff>0</xdr:rowOff>
    </xdr:to>
    <xdr:sp macro="" textlink="">
      <xdr:nvSpPr>
        <xdr:cNvPr id="2" name="Moon 1"/>
        <xdr:cNvSpPr/>
      </xdr:nvSpPr>
      <xdr:spPr>
        <a:xfrm flipH="1">
          <a:off x="7822406" y="19050"/>
          <a:ext cx="1926037" cy="5172075"/>
        </a:xfrm>
        <a:prstGeom prst="moon">
          <a:avLst/>
        </a:prstGeom>
        <a:solidFill>
          <a:schemeClr val="bg1">
            <a:lumMod val="85000"/>
          </a:schemeClr>
        </a:solid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202407</xdr:colOff>
      <xdr:row>0</xdr:row>
      <xdr:rowOff>0</xdr:rowOff>
    </xdr:from>
    <xdr:to>
      <xdr:col>23</xdr:col>
      <xdr:colOff>0</xdr:colOff>
      <xdr:row>1</xdr:row>
      <xdr:rowOff>130968</xdr:rowOff>
    </xdr:to>
    <xdr:sp macro="" textlink="">
      <xdr:nvSpPr>
        <xdr:cNvPr id="3" name="Rectangle 2"/>
        <xdr:cNvSpPr/>
      </xdr:nvSpPr>
      <xdr:spPr>
        <a:xfrm>
          <a:off x="8167688" y="0"/>
          <a:ext cx="1738312" cy="32146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20</xdr:col>
      <xdr:colOff>127000</xdr:colOff>
      <xdr:row>1</xdr:row>
      <xdr:rowOff>73026</xdr:rowOff>
    </xdr:from>
    <xdr:to>
      <xdr:col>22</xdr:col>
      <xdr:colOff>116417</xdr:colOff>
      <xdr:row>4</xdr:row>
      <xdr:rowOff>164042</xdr:rowOff>
    </xdr:to>
    <xdr:sp macro="" textlink="">
      <xdr:nvSpPr>
        <xdr:cNvPr id="4" name="Rectangle 3"/>
        <xdr:cNvSpPr/>
      </xdr:nvSpPr>
      <xdr:spPr>
        <a:xfrm>
          <a:off x="8699500" y="263526"/>
          <a:ext cx="1203855" cy="662516"/>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7</xdr:col>
      <xdr:colOff>0</xdr:colOff>
      <xdr:row>0</xdr:row>
      <xdr:rowOff>0</xdr:rowOff>
    </xdr:from>
    <xdr:to>
      <xdr:col>19</xdr:col>
      <xdr:colOff>63500</xdr:colOff>
      <xdr:row>2</xdr:row>
      <xdr:rowOff>154781</xdr:rowOff>
    </xdr:to>
    <xdr:sp macro="" textlink="">
      <xdr:nvSpPr>
        <xdr:cNvPr id="5" name="Rounded Rectangle 4"/>
        <xdr:cNvSpPr/>
      </xdr:nvSpPr>
      <xdr:spPr>
        <a:xfrm>
          <a:off x="226219" y="0"/>
          <a:ext cx="6992937" cy="535781"/>
        </a:xfrm>
        <a:prstGeom prst="roundRect">
          <a:avLst/>
        </a:prstGeom>
        <a:gradFill>
          <a:gsLst>
            <a:gs pos="0">
              <a:schemeClr val="bg1">
                <a:lumMod val="85000"/>
              </a:schemeClr>
            </a:gs>
            <a:gs pos="100000">
              <a:schemeClr val="bg1">
                <a:lumMod val="85000"/>
              </a:schemeClr>
            </a:gs>
            <a:gs pos="44000">
              <a:schemeClr val="bg1"/>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190500</xdr:colOff>
      <xdr:row>25</xdr:row>
      <xdr:rowOff>42334</xdr:rowOff>
    </xdr:from>
    <xdr:to>
      <xdr:col>23</xdr:col>
      <xdr:colOff>0</xdr:colOff>
      <xdr:row>27</xdr:row>
      <xdr:rowOff>0</xdr:rowOff>
    </xdr:to>
    <xdr:sp macro="" textlink="">
      <xdr:nvSpPr>
        <xdr:cNvPr id="7" name="Rectangle 6"/>
        <xdr:cNvSpPr/>
      </xdr:nvSpPr>
      <xdr:spPr>
        <a:xfrm>
          <a:off x="8155781" y="4852459"/>
          <a:ext cx="1750219" cy="338666"/>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20</xdr:col>
      <xdr:colOff>82549</xdr:colOff>
      <xdr:row>21</xdr:row>
      <xdr:rowOff>57150</xdr:rowOff>
    </xdr:from>
    <xdr:to>
      <xdr:col>22</xdr:col>
      <xdr:colOff>158750</xdr:colOff>
      <xdr:row>23</xdr:row>
      <xdr:rowOff>19050</xdr:rowOff>
    </xdr:to>
    <xdr:sp macro="" textlink="">
      <xdr:nvSpPr>
        <xdr:cNvPr id="8" name="Rectangle 7"/>
        <xdr:cNvSpPr/>
      </xdr:nvSpPr>
      <xdr:spPr>
        <a:xfrm>
          <a:off x="12359216" y="4057650"/>
          <a:ext cx="1303867" cy="3429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20</xdr:col>
      <xdr:colOff>82549</xdr:colOff>
      <xdr:row>19</xdr:row>
      <xdr:rowOff>146050</xdr:rowOff>
    </xdr:from>
    <xdr:to>
      <xdr:col>22</xdr:col>
      <xdr:colOff>158750</xdr:colOff>
      <xdr:row>21</xdr:row>
      <xdr:rowOff>107950</xdr:rowOff>
    </xdr:to>
    <xdr:sp macro="" textlink="">
      <xdr:nvSpPr>
        <xdr:cNvPr id="9" name="Rectangle 8"/>
        <xdr:cNvSpPr/>
      </xdr:nvSpPr>
      <xdr:spPr>
        <a:xfrm>
          <a:off x="12359216" y="3765550"/>
          <a:ext cx="1303867" cy="3429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18</xdr:col>
      <xdr:colOff>547686</xdr:colOff>
      <xdr:row>26</xdr:row>
      <xdr:rowOff>127001</xdr:rowOff>
    </xdr:from>
    <xdr:to>
      <xdr:col>21</xdr:col>
      <xdr:colOff>547686</xdr:colOff>
      <xdr:row>27</xdr:row>
      <xdr:rowOff>0</xdr:rowOff>
    </xdr:to>
    <xdr:sp macro="" textlink="">
      <xdr:nvSpPr>
        <xdr:cNvPr id="10" name="Rectangle 9"/>
        <xdr:cNvSpPr/>
      </xdr:nvSpPr>
      <xdr:spPr>
        <a:xfrm>
          <a:off x="7905749" y="5127626"/>
          <a:ext cx="1821656" cy="63499"/>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12</xdr:col>
      <xdr:colOff>285750</xdr:colOff>
      <xdr:row>4</xdr:row>
      <xdr:rowOff>83344</xdr:rowOff>
    </xdr:from>
    <xdr:to>
      <xdr:col>19</xdr:col>
      <xdr:colOff>214311</xdr:colOff>
      <xdr:row>23</xdr:row>
      <xdr:rowOff>23812</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16384</xdr:col>
      <xdr:colOff>2402417</xdr:colOff>
      <xdr:row>1</xdr:row>
      <xdr:rowOff>25401</xdr:rowOff>
    </xdr:from>
    <xdr:to>
      <xdr:col>16384</xdr:col>
      <xdr:colOff>3606272</xdr:colOff>
      <xdr:row>4</xdr:row>
      <xdr:rowOff>116417</xdr:rowOff>
    </xdr:to>
    <xdr:sp macro="" textlink="">
      <xdr:nvSpPr>
        <xdr:cNvPr id="12" name="Rectangle 11"/>
        <xdr:cNvSpPr/>
      </xdr:nvSpPr>
      <xdr:spPr>
        <a:xfrm>
          <a:off x="12308417" y="215901"/>
          <a:ext cx="1203855" cy="662516"/>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20</xdr:col>
      <xdr:colOff>285750</xdr:colOff>
      <xdr:row>4</xdr:row>
      <xdr:rowOff>94457</xdr:rowOff>
    </xdr:from>
    <xdr:to>
      <xdr:col>23</xdr:col>
      <xdr:colOff>0</xdr:colOff>
      <xdr:row>7</xdr:row>
      <xdr:rowOff>130969</xdr:rowOff>
    </xdr:to>
    <xdr:sp macro="" textlink="">
      <xdr:nvSpPr>
        <xdr:cNvPr id="13" name="Rectangle 12"/>
        <xdr:cNvSpPr/>
      </xdr:nvSpPr>
      <xdr:spPr>
        <a:xfrm>
          <a:off x="8858250" y="856457"/>
          <a:ext cx="1047750" cy="608012"/>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20</xdr:col>
      <xdr:colOff>285750</xdr:colOff>
      <xdr:row>6</xdr:row>
      <xdr:rowOff>127794</xdr:rowOff>
    </xdr:from>
    <xdr:to>
      <xdr:col>23</xdr:col>
      <xdr:colOff>0</xdr:colOff>
      <xdr:row>9</xdr:row>
      <xdr:rowOff>164306</xdr:rowOff>
    </xdr:to>
    <xdr:sp macro="" textlink="">
      <xdr:nvSpPr>
        <xdr:cNvPr id="14" name="Rectangle 13"/>
        <xdr:cNvSpPr/>
      </xdr:nvSpPr>
      <xdr:spPr>
        <a:xfrm>
          <a:off x="8858250" y="1270794"/>
          <a:ext cx="1047750" cy="608012"/>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20</xdr:col>
      <xdr:colOff>333375</xdr:colOff>
      <xdr:row>9</xdr:row>
      <xdr:rowOff>113505</xdr:rowOff>
    </xdr:from>
    <xdr:to>
      <xdr:col>23</xdr:col>
      <xdr:colOff>0</xdr:colOff>
      <xdr:row>12</xdr:row>
      <xdr:rowOff>154780</xdr:rowOff>
    </xdr:to>
    <xdr:sp macro="" textlink="">
      <xdr:nvSpPr>
        <xdr:cNvPr id="15" name="Rectangle 14"/>
        <xdr:cNvSpPr/>
      </xdr:nvSpPr>
      <xdr:spPr>
        <a:xfrm>
          <a:off x="8905875" y="1828005"/>
          <a:ext cx="1000125" cy="612775"/>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20</xdr:col>
      <xdr:colOff>333374</xdr:colOff>
      <xdr:row>12</xdr:row>
      <xdr:rowOff>0</xdr:rowOff>
    </xdr:from>
    <xdr:to>
      <xdr:col>22</xdr:col>
      <xdr:colOff>119061</xdr:colOff>
      <xdr:row>14</xdr:row>
      <xdr:rowOff>183356</xdr:rowOff>
    </xdr:to>
    <xdr:sp macro="" textlink="">
      <xdr:nvSpPr>
        <xdr:cNvPr id="16" name="Rectangle 15"/>
        <xdr:cNvSpPr/>
      </xdr:nvSpPr>
      <xdr:spPr>
        <a:xfrm>
          <a:off x="8905874" y="2286000"/>
          <a:ext cx="1000125" cy="564356"/>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20</xdr:col>
      <xdr:colOff>438150</xdr:colOff>
      <xdr:row>13</xdr:row>
      <xdr:rowOff>168275</xdr:rowOff>
    </xdr:from>
    <xdr:to>
      <xdr:col>23</xdr:col>
      <xdr:colOff>0</xdr:colOff>
      <xdr:row>20</xdr:row>
      <xdr:rowOff>35719</xdr:rowOff>
    </xdr:to>
    <xdr:sp macro="" textlink="">
      <xdr:nvSpPr>
        <xdr:cNvPr id="17" name="Rectangle 16"/>
        <xdr:cNvSpPr/>
      </xdr:nvSpPr>
      <xdr:spPr>
        <a:xfrm>
          <a:off x="9010650" y="2644775"/>
          <a:ext cx="895350" cy="1200944"/>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editAs="oneCell">
    <xdr:from>
      <xdr:col>6</xdr:col>
      <xdr:colOff>133347</xdr:colOff>
      <xdr:row>3</xdr:row>
      <xdr:rowOff>113770</xdr:rowOff>
    </xdr:from>
    <xdr:to>
      <xdr:col>11</xdr:col>
      <xdr:colOff>550066</xdr:colOff>
      <xdr:row>13</xdr:row>
      <xdr:rowOff>130967</xdr:rowOff>
    </xdr:to>
    <mc:AlternateContent xmlns:mc="http://schemas.openxmlformats.org/markup-compatibility/2006" xmlns:a14="http://schemas.microsoft.com/office/drawing/2010/main">
      <mc:Choice Requires="a14">
        <xdr:graphicFrame macro="">
          <xdr:nvGraphicFramePr>
            <xdr:cNvPr id="19" name="Month Name 3"/>
            <xdr:cNvGraphicFramePr/>
          </xdr:nvGraphicFramePr>
          <xdr:xfrm>
            <a:off x="0" y="0"/>
            <a:ext cx="0" cy="0"/>
          </xdr:xfrm>
          <a:graphic>
            <a:graphicData uri="http://schemas.microsoft.com/office/drawing/2010/slicer">
              <sle:slicer xmlns:sle="http://schemas.microsoft.com/office/drawing/2010/slicer" name="Month Name 3"/>
            </a:graphicData>
          </a:graphic>
        </xdr:graphicFrame>
      </mc:Choice>
      <mc:Fallback xmlns="">
        <xdr:sp macro="" textlink="">
          <xdr:nvSpPr>
            <xdr:cNvPr id="0" name=""/>
            <xdr:cNvSpPr>
              <a:spLocks noTextEdit="1"/>
            </xdr:cNvSpPr>
          </xdr:nvSpPr>
          <xdr:spPr>
            <a:xfrm>
              <a:off x="204785" y="685270"/>
              <a:ext cx="2643187" cy="1922197"/>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416717</xdr:colOff>
      <xdr:row>15</xdr:row>
      <xdr:rowOff>35720</xdr:rowOff>
    </xdr:from>
    <xdr:to>
      <xdr:col>10</xdr:col>
      <xdr:colOff>35060</xdr:colOff>
      <xdr:row>17</xdr:row>
      <xdr:rowOff>14720</xdr:rowOff>
    </xdr:to>
    <xdr:sp macro="" textlink="">
      <xdr:nvSpPr>
        <xdr:cNvPr id="20" name="Rounded Rectangle 19"/>
        <xdr:cNvSpPr/>
      </xdr:nvSpPr>
      <xdr:spPr>
        <a:xfrm>
          <a:off x="1095373" y="2893220"/>
          <a:ext cx="1440000" cy="360000"/>
        </a:xfrm>
        <a:prstGeom prst="roundRect">
          <a:avLst/>
        </a:prstGeom>
        <a:gradFill>
          <a:gsLst>
            <a:gs pos="0">
              <a:schemeClr val="bg1">
                <a:lumMod val="85000"/>
              </a:schemeClr>
            </a:gs>
            <a:gs pos="100000">
              <a:schemeClr val="bg1">
                <a:lumMod val="85000"/>
              </a:schemeClr>
            </a:gs>
            <a:gs pos="91000">
              <a:srgbClr val="ECECEC"/>
            </a:gs>
            <a:gs pos="14000">
              <a:schemeClr val="bg1"/>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7</xdr:col>
      <xdr:colOff>416717</xdr:colOff>
      <xdr:row>17</xdr:row>
      <xdr:rowOff>139304</xdr:rowOff>
    </xdr:from>
    <xdr:to>
      <xdr:col>10</xdr:col>
      <xdr:colOff>35060</xdr:colOff>
      <xdr:row>19</xdr:row>
      <xdr:rowOff>119061</xdr:rowOff>
    </xdr:to>
    <xdr:sp macro="" textlink="">
      <xdr:nvSpPr>
        <xdr:cNvPr id="21" name="Rounded Rectangle 20"/>
        <xdr:cNvSpPr/>
      </xdr:nvSpPr>
      <xdr:spPr>
        <a:xfrm>
          <a:off x="1095373" y="3377804"/>
          <a:ext cx="1440000" cy="360757"/>
        </a:xfrm>
        <a:prstGeom prst="roundRect">
          <a:avLst/>
        </a:prstGeom>
        <a:gradFill>
          <a:gsLst>
            <a:gs pos="0">
              <a:schemeClr val="bg1">
                <a:lumMod val="85000"/>
              </a:schemeClr>
            </a:gs>
            <a:gs pos="100000">
              <a:schemeClr val="bg1">
                <a:lumMod val="85000"/>
              </a:schemeClr>
            </a:gs>
            <a:gs pos="91000">
              <a:srgbClr val="ECECEC"/>
            </a:gs>
            <a:gs pos="14000">
              <a:schemeClr val="bg1"/>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7</xdr:col>
      <xdr:colOff>416718</xdr:colOff>
      <xdr:row>20</xdr:row>
      <xdr:rowOff>138112</xdr:rowOff>
    </xdr:from>
    <xdr:to>
      <xdr:col>10</xdr:col>
      <xdr:colOff>35061</xdr:colOff>
      <xdr:row>22</xdr:row>
      <xdr:rowOff>117112</xdr:rowOff>
    </xdr:to>
    <xdr:sp macro="" textlink="">
      <xdr:nvSpPr>
        <xdr:cNvPr id="22" name="Rounded Rectangle 21"/>
        <xdr:cNvSpPr/>
      </xdr:nvSpPr>
      <xdr:spPr>
        <a:xfrm>
          <a:off x="1095374" y="3948112"/>
          <a:ext cx="1440000" cy="360000"/>
        </a:xfrm>
        <a:prstGeom prst="roundRect">
          <a:avLst/>
        </a:prstGeom>
        <a:gradFill>
          <a:gsLst>
            <a:gs pos="0">
              <a:schemeClr val="bg1">
                <a:lumMod val="85000"/>
              </a:schemeClr>
            </a:gs>
            <a:gs pos="100000">
              <a:schemeClr val="bg1">
                <a:lumMod val="85000"/>
              </a:schemeClr>
            </a:gs>
            <a:gs pos="91000">
              <a:srgbClr val="ECECEC"/>
            </a:gs>
            <a:gs pos="14000">
              <a:schemeClr val="bg1"/>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7</xdr:col>
      <xdr:colOff>452437</xdr:colOff>
      <xdr:row>15</xdr:row>
      <xdr:rowOff>119062</xdr:rowOff>
    </xdr:from>
    <xdr:to>
      <xdr:col>8</xdr:col>
      <xdr:colOff>11906</xdr:colOff>
      <xdr:row>16</xdr:row>
      <xdr:rowOff>95250</xdr:rowOff>
    </xdr:to>
    <xdr:sp macro="" textlink="">
      <xdr:nvSpPr>
        <xdr:cNvPr id="23" name="Oval 22"/>
        <xdr:cNvSpPr/>
      </xdr:nvSpPr>
      <xdr:spPr>
        <a:xfrm>
          <a:off x="1131093" y="2976562"/>
          <a:ext cx="166688" cy="166688"/>
        </a:xfrm>
        <a:prstGeom prst="ellipse">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7</xdr:col>
      <xdr:colOff>452437</xdr:colOff>
      <xdr:row>18</xdr:row>
      <xdr:rowOff>69056</xdr:rowOff>
    </xdr:from>
    <xdr:to>
      <xdr:col>8</xdr:col>
      <xdr:colOff>11906</xdr:colOff>
      <xdr:row>19</xdr:row>
      <xdr:rowOff>45244</xdr:rowOff>
    </xdr:to>
    <xdr:sp macro="" textlink="">
      <xdr:nvSpPr>
        <xdr:cNvPr id="24" name="Oval 23"/>
        <xdr:cNvSpPr/>
      </xdr:nvSpPr>
      <xdr:spPr>
        <a:xfrm>
          <a:off x="1131093" y="3498056"/>
          <a:ext cx="166688" cy="166688"/>
        </a:xfrm>
        <a:prstGeom prst="ellipse">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7</xdr:col>
      <xdr:colOff>452437</xdr:colOff>
      <xdr:row>20</xdr:row>
      <xdr:rowOff>173831</xdr:rowOff>
    </xdr:from>
    <xdr:to>
      <xdr:col>8</xdr:col>
      <xdr:colOff>11906</xdr:colOff>
      <xdr:row>21</xdr:row>
      <xdr:rowOff>150019</xdr:rowOff>
    </xdr:to>
    <xdr:sp macro="" textlink="">
      <xdr:nvSpPr>
        <xdr:cNvPr id="25" name="Oval 24"/>
        <xdr:cNvSpPr/>
      </xdr:nvSpPr>
      <xdr:spPr>
        <a:xfrm>
          <a:off x="1131093" y="3983831"/>
          <a:ext cx="166688" cy="166688"/>
        </a:xfrm>
        <a:prstGeom prst="ellipse">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8</xdr:col>
      <xdr:colOff>178594</xdr:colOff>
      <xdr:row>15</xdr:row>
      <xdr:rowOff>71437</xdr:rowOff>
    </xdr:from>
    <xdr:to>
      <xdr:col>10</xdr:col>
      <xdr:colOff>71437</xdr:colOff>
      <xdr:row>17</xdr:row>
      <xdr:rowOff>0</xdr:rowOff>
    </xdr:to>
    <xdr:sp macro="" textlink="">
      <xdr:nvSpPr>
        <xdr:cNvPr id="18" name="TextBox 17"/>
        <xdr:cNvSpPr txBox="1"/>
      </xdr:nvSpPr>
      <xdr:spPr>
        <a:xfrm>
          <a:off x="1464469" y="2928937"/>
          <a:ext cx="1107281" cy="3095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a:t>Total Revenue</a:t>
          </a:r>
        </a:p>
      </xdr:txBody>
    </xdr:sp>
    <xdr:clientData/>
  </xdr:twoCellAnchor>
  <xdr:twoCellAnchor>
    <xdr:from>
      <xdr:col>8</xdr:col>
      <xdr:colOff>176213</xdr:colOff>
      <xdr:row>17</xdr:row>
      <xdr:rowOff>164305</xdr:rowOff>
    </xdr:from>
    <xdr:to>
      <xdr:col>10</xdr:col>
      <xdr:colOff>69056</xdr:colOff>
      <xdr:row>19</xdr:row>
      <xdr:rowOff>92868</xdr:rowOff>
    </xdr:to>
    <xdr:sp macro="" textlink="">
      <xdr:nvSpPr>
        <xdr:cNvPr id="26" name="TextBox 25"/>
        <xdr:cNvSpPr txBox="1"/>
      </xdr:nvSpPr>
      <xdr:spPr>
        <a:xfrm>
          <a:off x="1462088" y="3402805"/>
          <a:ext cx="1107281" cy="3095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a:t>Total Target</a:t>
          </a:r>
        </a:p>
      </xdr:txBody>
    </xdr:sp>
    <xdr:clientData/>
  </xdr:twoCellAnchor>
  <xdr:twoCellAnchor>
    <xdr:from>
      <xdr:col>8</xdr:col>
      <xdr:colOff>161925</xdr:colOff>
      <xdr:row>20</xdr:row>
      <xdr:rowOff>173830</xdr:rowOff>
    </xdr:from>
    <xdr:to>
      <xdr:col>10</xdr:col>
      <xdr:colOff>54768</xdr:colOff>
      <xdr:row>22</xdr:row>
      <xdr:rowOff>102393</xdr:rowOff>
    </xdr:to>
    <xdr:sp macro="" textlink="">
      <xdr:nvSpPr>
        <xdr:cNvPr id="27" name="TextBox 26"/>
        <xdr:cNvSpPr txBox="1"/>
      </xdr:nvSpPr>
      <xdr:spPr>
        <a:xfrm>
          <a:off x="1447800" y="3983830"/>
          <a:ext cx="1107281" cy="3095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a:t>varlance%</a:t>
          </a:r>
        </a:p>
      </xdr:txBody>
    </xdr:sp>
    <xdr:clientData/>
  </xdr:twoCellAnchor>
  <xdr:twoCellAnchor>
    <xdr:from>
      <xdr:col>9</xdr:col>
      <xdr:colOff>428624</xdr:colOff>
      <xdr:row>15</xdr:row>
      <xdr:rowOff>83344</xdr:rowOff>
    </xdr:from>
    <xdr:to>
      <xdr:col>12</xdr:col>
      <xdr:colOff>119062</xdr:colOff>
      <xdr:row>16</xdr:row>
      <xdr:rowOff>142875</xdr:rowOff>
    </xdr:to>
    <xdr:sp macro="" textlink="$J$35">
      <xdr:nvSpPr>
        <xdr:cNvPr id="28" name="TextBox 27"/>
        <xdr:cNvSpPr txBox="1"/>
      </xdr:nvSpPr>
      <xdr:spPr>
        <a:xfrm>
          <a:off x="2321718" y="2940844"/>
          <a:ext cx="1512094" cy="250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1FF7694-0DDE-4680-90FB-4EF785D5483B}" type="TxLink">
            <a:rPr lang="en-US" sz="1400" b="0" i="0" u="none" strike="noStrike">
              <a:solidFill>
                <a:schemeClr val="tx2"/>
              </a:solidFill>
              <a:latin typeface="Calibri"/>
              <a:cs typeface="Calibri"/>
            </a:rPr>
            <a:pPr algn="ctr"/>
            <a:t> R5 446 809,47 </a:t>
          </a:fld>
          <a:endParaRPr lang="en-ZA" sz="1100">
            <a:solidFill>
              <a:schemeClr val="tx2"/>
            </a:solidFill>
          </a:endParaRPr>
        </a:p>
      </xdr:txBody>
    </xdr:sp>
    <xdr:clientData/>
  </xdr:twoCellAnchor>
  <xdr:twoCellAnchor>
    <xdr:from>
      <xdr:col>9</xdr:col>
      <xdr:colOff>476250</xdr:colOff>
      <xdr:row>17</xdr:row>
      <xdr:rowOff>153593</xdr:rowOff>
    </xdr:from>
    <xdr:to>
      <xdr:col>12</xdr:col>
      <xdr:colOff>73817</xdr:colOff>
      <xdr:row>19</xdr:row>
      <xdr:rowOff>82156</xdr:rowOff>
    </xdr:to>
    <xdr:sp macro="" textlink="$M$35">
      <xdr:nvSpPr>
        <xdr:cNvPr id="30" name="TextBox 29"/>
        <xdr:cNvSpPr txBox="1"/>
      </xdr:nvSpPr>
      <xdr:spPr>
        <a:xfrm>
          <a:off x="1559719" y="3392093"/>
          <a:ext cx="1419223" cy="3095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C8A987D-52C0-42A4-A36F-61401C45A379}" type="TxLink">
            <a:rPr lang="en-US" sz="1400" b="0" i="0" u="none" strike="noStrike">
              <a:solidFill>
                <a:schemeClr val="bg1">
                  <a:lumMod val="50000"/>
                </a:schemeClr>
              </a:solidFill>
              <a:latin typeface="Calibri"/>
              <a:ea typeface="+mn-ea"/>
              <a:cs typeface="Calibri"/>
            </a:rPr>
            <a:pPr marL="0" indent="0" algn="ctr"/>
            <a:t> R5 254 990,00 </a:t>
          </a:fld>
          <a:endParaRPr lang="en-ZA" sz="1400" b="0" i="0" u="none" strike="noStrike">
            <a:solidFill>
              <a:schemeClr val="bg1">
                <a:lumMod val="50000"/>
              </a:schemeClr>
            </a:solidFill>
            <a:latin typeface="Calibri"/>
            <a:ea typeface="+mn-ea"/>
            <a:cs typeface="Calibri"/>
          </a:endParaRPr>
        </a:p>
      </xdr:txBody>
    </xdr:sp>
    <xdr:clientData/>
  </xdr:twoCellAnchor>
  <xdr:twoCellAnchor>
    <xdr:from>
      <xdr:col>15</xdr:col>
      <xdr:colOff>583406</xdr:colOff>
      <xdr:row>32</xdr:row>
      <xdr:rowOff>19051</xdr:rowOff>
    </xdr:from>
    <xdr:to>
      <xdr:col>17</xdr:col>
      <xdr:colOff>500061</xdr:colOff>
      <xdr:row>33</xdr:row>
      <xdr:rowOff>138114</xdr:rowOff>
    </xdr:to>
    <xdr:sp macro="" textlink="$O$35">
      <xdr:nvSpPr>
        <xdr:cNvPr id="32" name="TextBox 31"/>
        <xdr:cNvSpPr txBox="1"/>
      </xdr:nvSpPr>
      <xdr:spPr>
        <a:xfrm>
          <a:off x="6119812" y="6115051"/>
          <a:ext cx="1131093" cy="3095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CE76EA4-5F41-4E43-842C-525AED188F27}" type="TxLink">
            <a:rPr lang="en-US" sz="1400" b="0" i="0" u="none" strike="noStrike">
              <a:solidFill>
                <a:srgbClr val="000000"/>
              </a:solidFill>
              <a:latin typeface="Calibri"/>
              <a:cs typeface="Calibri"/>
            </a:rPr>
            <a:pPr algn="ctr"/>
            <a:t>+3,52%</a:t>
          </a:fld>
          <a:endParaRPr lang="en-ZA" sz="1400"/>
        </a:p>
      </xdr:txBody>
    </xdr:sp>
    <xdr:clientData/>
  </xdr:twoCellAnchor>
  <xdr:twoCellAnchor>
    <xdr:from>
      <xdr:col>16384</xdr:col>
      <xdr:colOff>1685924</xdr:colOff>
      <xdr:row>0</xdr:row>
      <xdr:rowOff>19050</xdr:rowOff>
    </xdr:from>
    <xdr:to>
      <xdr:col>16384</xdr:col>
      <xdr:colOff>3459562</xdr:colOff>
      <xdr:row>24</xdr:row>
      <xdr:rowOff>152400</xdr:rowOff>
    </xdr:to>
    <xdr:sp macro="" textlink="">
      <xdr:nvSpPr>
        <xdr:cNvPr id="33" name="Moon 32"/>
        <xdr:cNvSpPr/>
      </xdr:nvSpPr>
      <xdr:spPr>
        <a:xfrm flipH="1">
          <a:off x="11591924" y="19050"/>
          <a:ext cx="1773638" cy="4705350"/>
        </a:xfrm>
        <a:prstGeom prst="moon">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35719</xdr:colOff>
      <xdr:row>0</xdr:row>
      <xdr:rowOff>23813</xdr:rowOff>
    </xdr:from>
    <xdr:to>
      <xdr:col>21</xdr:col>
      <xdr:colOff>378617</xdr:colOff>
      <xdr:row>0</xdr:row>
      <xdr:rowOff>119063</xdr:rowOff>
    </xdr:to>
    <xdr:sp macro="" textlink="">
      <xdr:nvSpPr>
        <xdr:cNvPr id="35" name="Rectangle 34"/>
        <xdr:cNvSpPr/>
      </xdr:nvSpPr>
      <xdr:spPr>
        <a:xfrm>
          <a:off x="7191375" y="23813"/>
          <a:ext cx="1557336" cy="9525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19</xdr:col>
      <xdr:colOff>69056</xdr:colOff>
      <xdr:row>1048576</xdr:row>
      <xdr:rowOff>88901</xdr:rowOff>
    </xdr:from>
    <xdr:to>
      <xdr:col>22</xdr:col>
      <xdr:colOff>69055</xdr:colOff>
      <xdr:row>1048576</xdr:row>
      <xdr:rowOff>152400</xdr:rowOff>
    </xdr:to>
    <xdr:sp macro="" textlink="">
      <xdr:nvSpPr>
        <xdr:cNvPr id="34" name="Rectangle 33"/>
        <xdr:cNvSpPr/>
      </xdr:nvSpPr>
      <xdr:spPr>
        <a:xfrm>
          <a:off x="8034337" y="5280026"/>
          <a:ext cx="1821656" cy="63499"/>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20</xdr:col>
      <xdr:colOff>47625</xdr:colOff>
      <xdr:row>22</xdr:row>
      <xdr:rowOff>166687</xdr:rowOff>
    </xdr:from>
    <xdr:to>
      <xdr:col>23</xdr:col>
      <xdr:colOff>0</xdr:colOff>
      <xdr:row>25</xdr:row>
      <xdr:rowOff>152400</xdr:rowOff>
    </xdr:to>
    <xdr:sp macro="" textlink="">
      <xdr:nvSpPr>
        <xdr:cNvPr id="36" name="Rectangle 35"/>
        <xdr:cNvSpPr/>
      </xdr:nvSpPr>
      <xdr:spPr>
        <a:xfrm>
          <a:off x="8620125" y="4405312"/>
          <a:ext cx="1285875" cy="55721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7</xdr:col>
      <xdr:colOff>7937</xdr:colOff>
      <xdr:row>0</xdr:row>
      <xdr:rowOff>59530</xdr:rowOff>
    </xdr:from>
    <xdr:to>
      <xdr:col>12</xdr:col>
      <xdr:colOff>27781</xdr:colOff>
      <xdr:row>2</xdr:row>
      <xdr:rowOff>48947</xdr:rowOff>
    </xdr:to>
    <xdr:sp macro="" textlink="">
      <xdr:nvSpPr>
        <xdr:cNvPr id="37" name="TextBox 36"/>
        <xdr:cNvSpPr txBox="1"/>
      </xdr:nvSpPr>
      <xdr:spPr>
        <a:xfrm>
          <a:off x="234156" y="59530"/>
          <a:ext cx="2698750" cy="370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000" b="1">
              <a:gradFill>
                <a:gsLst>
                  <a:gs pos="0">
                    <a:srgbClr val="7C8DAF"/>
                  </a:gs>
                  <a:gs pos="94000">
                    <a:srgbClr val="122F6B"/>
                  </a:gs>
                  <a:gs pos="33000">
                    <a:srgbClr val="002060"/>
                  </a:gs>
                </a:gsLst>
                <a:lin ang="0" scaled="1"/>
              </a:gradFill>
            </a:rPr>
            <a:t>KT</a:t>
          </a:r>
          <a:r>
            <a:rPr lang="en-ZA" sz="2000" b="1" baseline="0">
              <a:gradFill>
                <a:gsLst>
                  <a:gs pos="0">
                    <a:srgbClr val="7C8DAF"/>
                  </a:gs>
                  <a:gs pos="94000">
                    <a:srgbClr val="122F6B"/>
                  </a:gs>
                  <a:gs pos="33000">
                    <a:srgbClr val="002060"/>
                  </a:gs>
                </a:gsLst>
                <a:lin ang="0" scaled="1"/>
              </a:gradFill>
            </a:rPr>
            <a:t> Business DashBoard</a:t>
          </a:r>
          <a:endParaRPr lang="en-ZA" sz="1100" b="1">
            <a:gradFill>
              <a:gsLst>
                <a:gs pos="0">
                  <a:srgbClr val="7C8DAF"/>
                </a:gs>
                <a:gs pos="94000">
                  <a:srgbClr val="122F6B"/>
                </a:gs>
                <a:gs pos="33000">
                  <a:srgbClr val="002060"/>
                </a:gs>
              </a:gsLst>
              <a:lin ang="0" scaled="1"/>
            </a:gradFill>
          </a:endParaRPr>
        </a:p>
      </xdr:txBody>
    </xdr:sp>
    <xdr:clientData/>
  </xdr:twoCellAnchor>
  <xdr:twoCellAnchor>
    <xdr:from>
      <xdr:col>12</xdr:col>
      <xdr:colOff>476250</xdr:colOff>
      <xdr:row>0</xdr:row>
      <xdr:rowOff>83344</xdr:rowOff>
    </xdr:from>
    <xdr:to>
      <xdr:col>14</xdr:col>
      <xdr:colOff>280460</xdr:colOff>
      <xdr:row>2</xdr:row>
      <xdr:rowOff>33073</xdr:rowOff>
    </xdr:to>
    <xdr:sp macro="" textlink="">
      <xdr:nvSpPr>
        <xdr:cNvPr id="38" name="Round Diagonal Corner Rectangle 37">
          <a:hlinkClick xmlns:r="http://schemas.openxmlformats.org/officeDocument/2006/relationships" r:id="rId2" tooltip="Go To TimeFrame"/>
        </xdr:cNvPr>
        <xdr:cNvSpPr/>
      </xdr:nvSpPr>
      <xdr:spPr>
        <a:xfrm>
          <a:off x="3381375" y="83344"/>
          <a:ext cx="1018648" cy="330729"/>
        </a:xfrm>
        <a:prstGeom prst="round2Diag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1200" b="0">
              <a:solidFill>
                <a:sysClr val="windowText" lastClr="000000"/>
              </a:solidFill>
            </a:rPr>
            <a:t>TimeFrame</a:t>
          </a:r>
        </a:p>
      </xdr:txBody>
    </xdr:sp>
    <xdr:clientData/>
  </xdr:twoCellAnchor>
  <xdr:twoCellAnchor>
    <xdr:from>
      <xdr:col>14</xdr:col>
      <xdr:colOff>393171</xdr:colOff>
      <xdr:row>0</xdr:row>
      <xdr:rowOff>83344</xdr:rowOff>
    </xdr:from>
    <xdr:to>
      <xdr:col>16</xdr:col>
      <xdr:colOff>197382</xdr:colOff>
      <xdr:row>2</xdr:row>
      <xdr:rowOff>33073</xdr:rowOff>
    </xdr:to>
    <xdr:sp macro="" textlink="">
      <xdr:nvSpPr>
        <xdr:cNvPr id="39" name="Round Diagonal Corner Rectangle 38"/>
        <xdr:cNvSpPr/>
      </xdr:nvSpPr>
      <xdr:spPr>
        <a:xfrm>
          <a:off x="4512734" y="83344"/>
          <a:ext cx="1018648" cy="330729"/>
        </a:xfrm>
        <a:prstGeom prst="round2DiagRect">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1200" b="0">
              <a:solidFill>
                <a:schemeClr val="bg1"/>
              </a:solidFill>
            </a:rPr>
            <a:t>Store</a:t>
          </a:r>
          <a:r>
            <a:rPr lang="en-ZA" sz="1200" b="0" baseline="0">
              <a:solidFill>
                <a:schemeClr val="bg1"/>
              </a:solidFill>
            </a:rPr>
            <a:t> View</a:t>
          </a:r>
          <a:endParaRPr lang="en-ZA" sz="1200" b="0">
            <a:solidFill>
              <a:schemeClr val="bg1"/>
            </a:solidFill>
          </a:endParaRPr>
        </a:p>
      </xdr:txBody>
    </xdr:sp>
    <xdr:clientData/>
  </xdr:twoCellAnchor>
  <xdr:twoCellAnchor>
    <xdr:from>
      <xdr:col>16</xdr:col>
      <xdr:colOff>323321</xdr:colOff>
      <xdr:row>0</xdr:row>
      <xdr:rowOff>83344</xdr:rowOff>
    </xdr:from>
    <xdr:to>
      <xdr:col>18</xdr:col>
      <xdr:colOff>127531</xdr:colOff>
      <xdr:row>2</xdr:row>
      <xdr:rowOff>33073</xdr:rowOff>
    </xdr:to>
    <xdr:sp macro="" textlink="">
      <xdr:nvSpPr>
        <xdr:cNvPr id="40" name="Round Diagonal Corner Rectangle 39">
          <a:hlinkClick xmlns:r="http://schemas.openxmlformats.org/officeDocument/2006/relationships" r:id="rId3" tooltip="Go To Profit View"/>
        </xdr:cNvPr>
        <xdr:cNvSpPr/>
      </xdr:nvSpPr>
      <xdr:spPr>
        <a:xfrm>
          <a:off x="5657321" y="83344"/>
          <a:ext cx="1018648" cy="330729"/>
        </a:xfrm>
        <a:prstGeom prst="round2Diag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ZA" sz="1200" b="0">
              <a:solidFill>
                <a:sysClr val="windowText" lastClr="000000"/>
              </a:solidFill>
              <a:latin typeface="+mn-lt"/>
              <a:ea typeface="+mn-ea"/>
              <a:cs typeface="+mn-cs"/>
            </a:rPr>
            <a:t>Profit</a:t>
          </a:r>
          <a:r>
            <a:rPr lang="en-ZA" sz="1200" b="0" baseline="0">
              <a:solidFill>
                <a:sysClr val="windowText" lastClr="000000"/>
              </a:solidFill>
              <a:latin typeface="+mn-lt"/>
              <a:ea typeface="+mn-ea"/>
              <a:cs typeface="+mn-cs"/>
            </a:rPr>
            <a:t> View</a:t>
          </a:r>
          <a:endParaRPr lang="en-ZA" sz="1200" b="0">
            <a:solidFill>
              <a:sysClr val="windowText" lastClr="000000"/>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26</xdr:col>
      <xdr:colOff>27216</xdr:colOff>
      <xdr:row>0</xdr:row>
      <xdr:rowOff>0</xdr:rowOff>
    </xdr:from>
    <xdr:to>
      <xdr:col>28</xdr:col>
      <xdr:colOff>1</xdr:colOff>
      <xdr:row>36</xdr:row>
      <xdr:rowOff>163286</xdr:rowOff>
    </xdr:to>
    <xdr:sp macro="" textlink="">
      <xdr:nvSpPr>
        <xdr:cNvPr id="2" name="Rounded Rectangle 1"/>
        <xdr:cNvSpPr/>
      </xdr:nvSpPr>
      <xdr:spPr>
        <a:xfrm>
          <a:off x="24533680" y="0"/>
          <a:ext cx="816428" cy="702128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35718</xdr:colOff>
      <xdr:row>32</xdr:row>
      <xdr:rowOff>152401</xdr:rowOff>
    </xdr:from>
    <xdr:to>
      <xdr:col>17</xdr:col>
      <xdr:colOff>59530</xdr:colOff>
      <xdr:row>42</xdr:row>
      <xdr:rowOff>107157</xdr:rowOff>
    </xdr:to>
    <xdr:sp macro="" textlink="">
      <xdr:nvSpPr>
        <xdr:cNvPr id="53" name="Rounded Rectangle 52"/>
        <xdr:cNvSpPr/>
      </xdr:nvSpPr>
      <xdr:spPr>
        <a:xfrm>
          <a:off x="35718" y="3819526"/>
          <a:ext cx="4298156" cy="1859756"/>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17</xdr:col>
      <xdr:colOff>261937</xdr:colOff>
      <xdr:row>7</xdr:row>
      <xdr:rowOff>0</xdr:rowOff>
    </xdr:from>
    <xdr:to>
      <xdr:col>28</xdr:col>
      <xdr:colOff>107155</xdr:colOff>
      <xdr:row>42</xdr:row>
      <xdr:rowOff>35719</xdr:rowOff>
    </xdr:to>
    <xdr:sp macro="" textlink="">
      <xdr:nvSpPr>
        <xdr:cNvPr id="51" name="Rounded Rectangle 50"/>
        <xdr:cNvSpPr/>
      </xdr:nvSpPr>
      <xdr:spPr>
        <a:xfrm>
          <a:off x="4536281" y="1762125"/>
          <a:ext cx="5941218" cy="3845719"/>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31</xdr:col>
      <xdr:colOff>101335</xdr:colOff>
      <xdr:row>36</xdr:row>
      <xdr:rowOff>62176</xdr:rowOff>
    </xdr:from>
    <xdr:to>
      <xdr:col>33</xdr:col>
      <xdr:colOff>398992</xdr:colOff>
      <xdr:row>46</xdr:row>
      <xdr:rowOff>119327</xdr:rowOff>
    </xdr:to>
    <xdr:sp macro="" textlink="">
      <xdr:nvSpPr>
        <xdr:cNvPr id="2" name="Rounded Rectangle 1"/>
        <xdr:cNvSpPr/>
      </xdr:nvSpPr>
      <xdr:spPr>
        <a:xfrm>
          <a:off x="8554773" y="3776926"/>
          <a:ext cx="1393032" cy="1962151"/>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endParaRPr lang="en-ZA" sz="1600" b="0" i="0" u="none" strike="noStrike">
            <a:solidFill>
              <a:schemeClr val="accent1"/>
            </a:solidFill>
            <a:latin typeface="Calibri"/>
            <a:ea typeface="+mn-ea"/>
            <a:cs typeface="Calibri"/>
          </a:endParaRPr>
        </a:p>
      </xdr:txBody>
    </xdr:sp>
    <xdr:clientData/>
  </xdr:twoCellAnchor>
  <xdr:twoCellAnchor>
    <xdr:from>
      <xdr:col>27</xdr:col>
      <xdr:colOff>154781</xdr:colOff>
      <xdr:row>0</xdr:row>
      <xdr:rowOff>54764</xdr:rowOff>
    </xdr:from>
    <xdr:to>
      <xdr:col>30</xdr:col>
      <xdr:colOff>415391</xdr:colOff>
      <xdr:row>45</xdr:row>
      <xdr:rowOff>166686</xdr:rowOff>
    </xdr:to>
    <xdr:sp macro="" textlink="">
      <xdr:nvSpPr>
        <xdr:cNvPr id="3" name="Moon 2"/>
        <xdr:cNvSpPr/>
      </xdr:nvSpPr>
      <xdr:spPr>
        <a:xfrm flipH="1">
          <a:off x="9965531" y="54764"/>
          <a:ext cx="1939391" cy="5874547"/>
        </a:xfrm>
        <a:prstGeom prst="moon">
          <a:avLst/>
        </a:prstGeom>
        <a:solidFill>
          <a:schemeClr val="bg1">
            <a:lumMod val="85000"/>
          </a:schemeClr>
        </a:solid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0</xdr:col>
      <xdr:colOff>74083</xdr:colOff>
      <xdr:row>0</xdr:row>
      <xdr:rowOff>22490</xdr:rowOff>
    </xdr:from>
    <xdr:to>
      <xdr:col>27</xdr:col>
      <xdr:colOff>357187</xdr:colOff>
      <xdr:row>1</xdr:row>
      <xdr:rowOff>178594</xdr:rowOff>
    </xdr:to>
    <xdr:sp macro="" textlink="">
      <xdr:nvSpPr>
        <xdr:cNvPr id="6" name="Rounded Rectangle 5"/>
        <xdr:cNvSpPr/>
      </xdr:nvSpPr>
      <xdr:spPr>
        <a:xfrm>
          <a:off x="74083" y="22490"/>
          <a:ext cx="10093854" cy="346604"/>
        </a:xfrm>
        <a:prstGeom prst="roundRect">
          <a:avLst/>
        </a:prstGeom>
        <a:gradFill>
          <a:gsLst>
            <a:gs pos="0">
              <a:schemeClr val="bg1">
                <a:lumMod val="85000"/>
              </a:schemeClr>
            </a:gs>
            <a:gs pos="100000">
              <a:schemeClr val="bg1">
                <a:lumMod val="85000"/>
              </a:schemeClr>
            </a:gs>
            <a:gs pos="44000">
              <a:schemeClr val="bg1"/>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17</xdr:col>
      <xdr:colOff>119063</xdr:colOff>
      <xdr:row>22</xdr:row>
      <xdr:rowOff>95250</xdr:rowOff>
    </xdr:from>
    <xdr:to>
      <xdr:col>21</xdr:col>
      <xdr:colOff>0</xdr:colOff>
      <xdr:row>22</xdr:row>
      <xdr:rowOff>158749</xdr:rowOff>
    </xdr:to>
    <xdr:sp macro="" textlink="">
      <xdr:nvSpPr>
        <xdr:cNvPr id="10" name="Rectangle 9"/>
        <xdr:cNvSpPr/>
      </xdr:nvSpPr>
      <xdr:spPr>
        <a:xfrm>
          <a:off x="8120063" y="4667250"/>
          <a:ext cx="1833562" cy="63499"/>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16382</xdr:col>
      <xdr:colOff>2402417</xdr:colOff>
      <xdr:row>5</xdr:row>
      <xdr:rowOff>0</xdr:rowOff>
    </xdr:from>
    <xdr:to>
      <xdr:col>16382</xdr:col>
      <xdr:colOff>3606272</xdr:colOff>
      <xdr:row>5</xdr:row>
      <xdr:rowOff>116417</xdr:rowOff>
    </xdr:to>
    <xdr:sp macro="" textlink="">
      <xdr:nvSpPr>
        <xdr:cNvPr id="12" name="Rectangle 11"/>
        <xdr:cNvSpPr/>
      </xdr:nvSpPr>
      <xdr:spPr>
        <a:xfrm>
          <a:off x="10565342" y="215901"/>
          <a:ext cx="0" cy="662516"/>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16382</xdr:col>
      <xdr:colOff>1685924</xdr:colOff>
      <xdr:row>0</xdr:row>
      <xdr:rowOff>19050</xdr:rowOff>
    </xdr:from>
    <xdr:to>
      <xdr:col>16382</xdr:col>
      <xdr:colOff>3459562</xdr:colOff>
      <xdr:row>25</xdr:row>
      <xdr:rowOff>152400</xdr:rowOff>
    </xdr:to>
    <xdr:sp macro="" textlink="">
      <xdr:nvSpPr>
        <xdr:cNvPr id="31" name="Moon 30"/>
        <xdr:cNvSpPr/>
      </xdr:nvSpPr>
      <xdr:spPr>
        <a:xfrm flipH="1">
          <a:off x="10563224" y="19050"/>
          <a:ext cx="1988" cy="4705350"/>
        </a:xfrm>
        <a:prstGeom prst="moon">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17</xdr:col>
      <xdr:colOff>178593</xdr:colOff>
      <xdr:row>29</xdr:row>
      <xdr:rowOff>-1</xdr:rowOff>
    </xdr:from>
    <xdr:to>
      <xdr:col>28</xdr:col>
      <xdr:colOff>119062</xdr:colOff>
      <xdr:row>42</xdr:row>
      <xdr:rowOff>119062</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169334</xdr:colOff>
      <xdr:row>0</xdr:row>
      <xdr:rowOff>0</xdr:rowOff>
    </xdr:from>
    <xdr:to>
      <xdr:col>31</xdr:col>
      <xdr:colOff>5293</xdr:colOff>
      <xdr:row>32</xdr:row>
      <xdr:rowOff>120121</xdr:rowOff>
    </xdr:to>
    <xdr:sp macro="" textlink="">
      <xdr:nvSpPr>
        <xdr:cNvPr id="22" name="Rectangle 21"/>
        <xdr:cNvSpPr/>
      </xdr:nvSpPr>
      <xdr:spPr>
        <a:xfrm>
          <a:off x="11101917" y="0"/>
          <a:ext cx="957793" cy="284003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18</xdr:col>
      <xdr:colOff>190500</xdr:colOff>
      <xdr:row>7</xdr:row>
      <xdr:rowOff>95250</xdr:rowOff>
    </xdr:from>
    <xdr:to>
      <xdr:col>28</xdr:col>
      <xdr:colOff>119062</xdr:colOff>
      <xdr:row>30</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372136</xdr:colOff>
      <xdr:row>2</xdr:row>
      <xdr:rowOff>107156</xdr:rowOff>
    </xdr:from>
    <xdr:to>
      <xdr:col>20</xdr:col>
      <xdr:colOff>392906</xdr:colOff>
      <xdr:row>3</xdr:row>
      <xdr:rowOff>178593</xdr:rowOff>
    </xdr:to>
    <xdr:sp macro="" textlink="">
      <xdr:nvSpPr>
        <xdr:cNvPr id="35" name="TextBox 34"/>
        <xdr:cNvSpPr txBox="1"/>
      </xdr:nvSpPr>
      <xdr:spPr>
        <a:xfrm>
          <a:off x="5146542" y="488156"/>
          <a:ext cx="1139958" cy="261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200">
              <a:solidFill>
                <a:schemeClr val="bg1">
                  <a:lumMod val="50000"/>
                </a:schemeClr>
              </a:solidFill>
            </a:rPr>
            <a:t>Total Revenue</a:t>
          </a:r>
        </a:p>
      </xdr:txBody>
    </xdr:sp>
    <xdr:clientData/>
  </xdr:twoCellAnchor>
  <xdr:twoCellAnchor>
    <xdr:from>
      <xdr:col>21</xdr:col>
      <xdr:colOff>200420</xdr:colOff>
      <xdr:row>2</xdr:row>
      <xdr:rowOff>97894</xdr:rowOff>
    </xdr:from>
    <xdr:to>
      <xdr:col>23</xdr:col>
      <xdr:colOff>107156</xdr:colOff>
      <xdr:row>3</xdr:row>
      <xdr:rowOff>178594</xdr:rowOff>
    </xdr:to>
    <xdr:sp macro="" textlink="">
      <xdr:nvSpPr>
        <xdr:cNvPr id="36" name="TextBox 35"/>
        <xdr:cNvSpPr txBox="1"/>
      </xdr:nvSpPr>
      <xdr:spPr>
        <a:xfrm>
          <a:off x="6653608" y="478894"/>
          <a:ext cx="1025923" cy="27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200">
              <a:solidFill>
                <a:schemeClr val="bg1">
                  <a:lumMod val="50000"/>
                </a:schemeClr>
              </a:solidFill>
            </a:rPr>
            <a:t>Total Target</a:t>
          </a:r>
        </a:p>
      </xdr:txBody>
    </xdr:sp>
    <xdr:clientData/>
  </xdr:twoCellAnchor>
  <xdr:twoCellAnchor>
    <xdr:from>
      <xdr:col>24</xdr:col>
      <xdr:colOff>95515</xdr:colOff>
      <xdr:row>2</xdr:row>
      <xdr:rowOff>71965</xdr:rowOff>
    </xdr:from>
    <xdr:to>
      <xdr:col>26</xdr:col>
      <xdr:colOff>59531</xdr:colOff>
      <xdr:row>3</xdr:row>
      <xdr:rowOff>130969</xdr:rowOff>
    </xdr:to>
    <xdr:sp macro="" textlink="">
      <xdr:nvSpPr>
        <xdr:cNvPr id="37" name="TextBox 36"/>
        <xdr:cNvSpPr txBox="1"/>
      </xdr:nvSpPr>
      <xdr:spPr>
        <a:xfrm>
          <a:off x="8227484" y="452965"/>
          <a:ext cx="1083203" cy="249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200">
              <a:solidFill>
                <a:schemeClr val="bg1">
                  <a:lumMod val="50000"/>
                </a:schemeClr>
              </a:solidFill>
            </a:rPr>
            <a:t>Variance%</a:t>
          </a:r>
        </a:p>
      </xdr:txBody>
    </xdr:sp>
    <xdr:clientData/>
  </xdr:twoCellAnchor>
  <xdr:twoCellAnchor>
    <xdr:from>
      <xdr:col>18</xdr:col>
      <xdr:colOff>320145</xdr:colOff>
      <xdr:row>4</xdr:row>
      <xdr:rowOff>42599</xdr:rowOff>
    </xdr:from>
    <xdr:to>
      <xdr:col>20</xdr:col>
      <xdr:colOff>525197</xdr:colOff>
      <xdr:row>5</xdr:row>
      <xdr:rowOff>0</xdr:rowOff>
    </xdr:to>
    <xdr:sp macro="" textlink="'ANALYSIS 2'!U7">
      <xdr:nvSpPr>
        <xdr:cNvPr id="38" name="TextBox 37"/>
        <xdr:cNvSpPr txBox="1"/>
      </xdr:nvSpPr>
      <xdr:spPr>
        <a:xfrm>
          <a:off x="5094551" y="804599"/>
          <a:ext cx="1324240" cy="26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C00C122-8C10-4594-91EE-C705E650A831}" type="TxLink">
            <a:rPr lang="en-US" sz="1600" b="0" i="0" u="none" strike="noStrike">
              <a:solidFill>
                <a:schemeClr val="accent1"/>
              </a:solidFill>
              <a:latin typeface="Calibri"/>
              <a:cs typeface="Calibri"/>
            </a:rPr>
            <a:pPr algn="ctr"/>
            <a:t>R5446809M</a:t>
          </a:fld>
          <a:endParaRPr lang="en-ZA" sz="1600" b="0">
            <a:solidFill>
              <a:schemeClr val="accent1"/>
            </a:solidFill>
          </a:endParaRPr>
        </a:p>
      </xdr:txBody>
    </xdr:sp>
    <xdr:clientData/>
  </xdr:twoCellAnchor>
  <xdr:twoCellAnchor>
    <xdr:from>
      <xdr:col>20</xdr:col>
      <xdr:colOff>533137</xdr:colOff>
      <xdr:row>4</xdr:row>
      <xdr:rowOff>50010</xdr:rowOff>
    </xdr:from>
    <xdr:to>
      <xdr:col>23</xdr:col>
      <xdr:colOff>416719</xdr:colOff>
      <xdr:row>5</xdr:row>
      <xdr:rowOff>0</xdr:rowOff>
    </xdr:to>
    <xdr:sp macro="" textlink="'ANALYSIS 2'!V7">
      <xdr:nvSpPr>
        <xdr:cNvPr id="39" name="TextBox 38"/>
        <xdr:cNvSpPr txBox="1"/>
      </xdr:nvSpPr>
      <xdr:spPr>
        <a:xfrm>
          <a:off x="6426731" y="812010"/>
          <a:ext cx="1562363" cy="2476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2FE8117-A46A-46CA-ABC3-720566615BB7}" type="TxLink">
            <a:rPr lang="en-US" sz="1600" b="0" i="0" u="none" strike="noStrike">
              <a:solidFill>
                <a:srgbClr val="002060"/>
              </a:solidFill>
              <a:latin typeface="Calibri"/>
              <a:ea typeface="+mn-ea"/>
              <a:cs typeface="Calibri"/>
            </a:rPr>
            <a:pPr marL="0" indent="0" algn="ctr"/>
            <a:t>R5254990M</a:t>
          </a:fld>
          <a:endParaRPr lang="en-ZA" sz="1600" b="0" i="0" u="none" strike="noStrike">
            <a:solidFill>
              <a:srgbClr val="002060"/>
            </a:solidFill>
            <a:latin typeface="Calibri"/>
            <a:ea typeface="+mn-ea"/>
            <a:cs typeface="Calibri"/>
          </a:endParaRPr>
        </a:p>
      </xdr:txBody>
    </xdr:sp>
    <xdr:clientData/>
  </xdr:twoCellAnchor>
  <xdr:twoCellAnchor>
    <xdr:from>
      <xdr:col>50</xdr:col>
      <xdr:colOff>237993</xdr:colOff>
      <xdr:row>41</xdr:row>
      <xdr:rowOff>25666</xdr:rowOff>
    </xdr:from>
    <xdr:to>
      <xdr:col>50</xdr:col>
      <xdr:colOff>1345274</xdr:colOff>
      <xdr:row>41</xdr:row>
      <xdr:rowOff>25666</xdr:rowOff>
    </xdr:to>
    <xdr:cxnSp macro="">
      <xdr:nvCxnSpPr>
        <xdr:cNvPr id="47" name="Straight Connector 46"/>
        <xdr:cNvCxnSpPr/>
      </xdr:nvCxnSpPr>
      <xdr:spPr>
        <a:xfrm>
          <a:off x="8131837" y="4311916"/>
          <a:ext cx="1107281"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605951</xdr:colOff>
      <xdr:row>46</xdr:row>
      <xdr:rowOff>4233</xdr:rowOff>
    </xdr:from>
    <xdr:to>
      <xdr:col>27</xdr:col>
      <xdr:colOff>651670</xdr:colOff>
      <xdr:row>46</xdr:row>
      <xdr:rowOff>110067</xdr:rowOff>
    </xdr:to>
    <xdr:sp macro="" textlink="">
      <xdr:nvSpPr>
        <xdr:cNvPr id="84" name="Rounded Rectangle 83"/>
        <xdr:cNvSpPr/>
      </xdr:nvSpPr>
      <xdr:spPr>
        <a:xfrm>
          <a:off x="8499795" y="6004983"/>
          <a:ext cx="45719" cy="105834"/>
        </a:xfrm>
        <a:prstGeom prst="round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30</xdr:col>
      <xdr:colOff>499268</xdr:colOff>
      <xdr:row>0</xdr:row>
      <xdr:rowOff>0</xdr:rowOff>
    </xdr:from>
    <xdr:to>
      <xdr:col>32</xdr:col>
      <xdr:colOff>73026</xdr:colOff>
      <xdr:row>32</xdr:row>
      <xdr:rowOff>120121</xdr:rowOff>
    </xdr:to>
    <xdr:sp macro="" textlink="">
      <xdr:nvSpPr>
        <xdr:cNvPr id="86" name="Rectangle 85"/>
        <xdr:cNvSpPr/>
      </xdr:nvSpPr>
      <xdr:spPr>
        <a:xfrm>
          <a:off x="12648935" y="0"/>
          <a:ext cx="695591" cy="303053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28</xdr:col>
      <xdr:colOff>84666</xdr:colOff>
      <xdr:row>0</xdr:row>
      <xdr:rowOff>0</xdr:rowOff>
    </xdr:from>
    <xdr:to>
      <xdr:col>30</xdr:col>
      <xdr:colOff>285750</xdr:colOff>
      <xdr:row>1</xdr:row>
      <xdr:rowOff>0</xdr:rowOff>
    </xdr:to>
    <xdr:sp macro="" textlink="">
      <xdr:nvSpPr>
        <xdr:cNvPr id="87" name="Rectangle 86"/>
        <xdr:cNvSpPr/>
      </xdr:nvSpPr>
      <xdr:spPr>
        <a:xfrm>
          <a:off x="11112499" y="0"/>
          <a:ext cx="1322918" cy="22225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28</xdr:col>
      <xdr:colOff>130968</xdr:colOff>
      <xdr:row>0</xdr:row>
      <xdr:rowOff>84934</xdr:rowOff>
    </xdr:from>
    <xdr:to>
      <xdr:col>30</xdr:col>
      <xdr:colOff>429948</xdr:colOff>
      <xdr:row>3</xdr:row>
      <xdr:rowOff>71438</xdr:rowOff>
    </xdr:to>
    <xdr:sp macro="" textlink="">
      <xdr:nvSpPr>
        <xdr:cNvPr id="88" name="Rectangle 87"/>
        <xdr:cNvSpPr/>
      </xdr:nvSpPr>
      <xdr:spPr>
        <a:xfrm>
          <a:off x="10501312" y="84934"/>
          <a:ext cx="1418167" cy="558004"/>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29</xdr:col>
      <xdr:colOff>251882</xdr:colOff>
      <xdr:row>31</xdr:row>
      <xdr:rowOff>29634</xdr:rowOff>
    </xdr:from>
    <xdr:to>
      <xdr:col>31</xdr:col>
      <xdr:colOff>554567</xdr:colOff>
      <xdr:row>32</xdr:row>
      <xdr:rowOff>152400</xdr:rowOff>
    </xdr:to>
    <xdr:sp macro="" textlink="">
      <xdr:nvSpPr>
        <xdr:cNvPr id="92" name="Rectangle 91"/>
        <xdr:cNvSpPr/>
      </xdr:nvSpPr>
      <xdr:spPr>
        <a:xfrm>
          <a:off x="11840632" y="2876551"/>
          <a:ext cx="1424518" cy="186266"/>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29</xdr:col>
      <xdr:colOff>105833</xdr:colOff>
      <xdr:row>32</xdr:row>
      <xdr:rowOff>84664</xdr:rowOff>
    </xdr:from>
    <xdr:to>
      <xdr:col>33</xdr:col>
      <xdr:colOff>0</xdr:colOff>
      <xdr:row>45</xdr:row>
      <xdr:rowOff>95249</xdr:rowOff>
    </xdr:to>
    <xdr:sp macro="" textlink="">
      <xdr:nvSpPr>
        <xdr:cNvPr id="94" name="Rectangle 93"/>
        <xdr:cNvSpPr/>
      </xdr:nvSpPr>
      <xdr:spPr>
        <a:xfrm>
          <a:off x="11035771" y="3370789"/>
          <a:ext cx="1656292" cy="2487085"/>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28</xdr:col>
      <xdr:colOff>321469</xdr:colOff>
      <xdr:row>39</xdr:row>
      <xdr:rowOff>63500</xdr:rowOff>
    </xdr:from>
    <xdr:to>
      <xdr:col>31</xdr:col>
      <xdr:colOff>515940</xdr:colOff>
      <xdr:row>46</xdr:row>
      <xdr:rowOff>0</xdr:rowOff>
    </xdr:to>
    <xdr:sp macro="" textlink="">
      <xdr:nvSpPr>
        <xdr:cNvPr id="95" name="Rectangle 94"/>
        <xdr:cNvSpPr/>
      </xdr:nvSpPr>
      <xdr:spPr>
        <a:xfrm>
          <a:off x="10691813" y="4683125"/>
          <a:ext cx="1873252" cy="117475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27</xdr:col>
      <xdr:colOff>404812</xdr:colOff>
      <xdr:row>44</xdr:row>
      <xdr:rowOff>11906</xdr:rowOff>
    </xdr:from>
    <xdr:to>
      <xdr:col>31</xdr:col>
      <xdr:colOff>333675</xdr:colOff>
      <xdr:row>46</xdr:row>
      <xdr:rowOff>0</xdr:rowOff>
    </xdr:to>
    <xdr:sp macro="" textlink="">
      <xdr:nvSpPr>
        <xdr:cNvPr id="96" name="Rectangle 95"/>
        <xdr:cNvSpPr/>
      </xdr:nvSpPr>
      <xdr:spPr>
        <a:xfrm>
          <a:off x="10215562" y="5584031"/>
          <a:ext cx="2167238" cy="273844"/>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27</xdr:col>
      <xdr:colOff>255323</xdr:colOff>
      <xdr:row>45</xdr:row>
      <xdr:rowOff>61383</xdr:rowOff>
    </xdr:from>
    <xdr:to>
      <xdr:col>31</xdr:col>
      <xdr:colOff>297654</xdr:colOff>
      <xdr:row>46</xdr:row>
      <xdr:rowOff>0</xdr:rowOff>
    </xdr:to>
    <xdr:sp macro="" textlink="">
      <xdr:nvSpPr>
        <xdr:cNvPr id="97" name="Rectangle 96"/>
        <xdr:cNvSpPr/>
      </xdr:nvSpPr>
      <xdr:spPr>
        <a:xfrm>
          <a:off x="10066073" y="5824008"/>
          <a:ext cx="2280706" cy="129117"/>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27</xdr:col>
      <xdr:colOff>333375</xdr:colOff>
      <xdr:row>0</xdr:row>
      <xdr:rowOff>0</xdr:rowOff>
    </xdr:from>
    <xdr:to>
      <xdr:col>30</xdr:col>
      <xdr:colOff>237066</xdr:colOff>
      <xdr:row>1</xdr:row>
      <xdr:rowOff>71437</xdr:rowOff>
    </xdr:to>
    <xdr:sp macro="" textlink="">
      <xdr:nvSpPr>
        <xdr:cNvPr id="99" name="Rectangle 98"/>
        <xdr:cNvSpPr/>
      </xdr:nvSpPr>
      <xdr:spPr>
        <a:xfrm>
          <a:off x="10144125" y="0"/>
          <a:ext cx="1582472" cy="261937"/>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A" sz="1100">
            <a:solidFill>
              <a:schemeClr val="lt1"/>
            </a:solidFill>
            <a:latin typeface="+mn-lt"/>
            <a:ea typeface="+mn-ea"/>
            <a:cs typeface="+mn-cs"/>
          </a:endParaRPr>
        </a:p>
      </xdr:txBody>
    </xdr:sp>
    <xdr:clientData/>
  </xdr:twoCellAnchor>
  <xdr:twoCellAnchor>
    <xdr:from>
      <xdr:col>18</xdr:col>
      <xdr:colOff>416720</xdr:colOff>
      <xdr:row>3</xdr:row>
      <xdr:rowOff>173302</xdr:rowOff>
    </xdr:from>
    <xdr:to>
      <xdr:col>20</xdr:col>
      <xdr:colOff>349250</xdr:colOff>
      <xdr:row>3</xdr:row>
      <xdr:rowOff>173302</xdr:rowOff>
    </xdr:to>
    <xdr:cxnSp macro="">
      <xdr:nvCxnSpPr>
        <xdr:cNvPr id="100" name="Straight Connector 99"/>
        <xdr:cNvCxnSpPr/>
      </xdr:nvCxnSpPr>
      <xdr:spPr>
        <a:xfrm>
          <a:off x="5191126" y="744802"/>
          <a:ext cx="1051718"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165629</xdr:colOff>
      <xdr:row>3</xdr:row>
      <xdr:rowOff>166953</xdr:rowOff>
    </xdr:from>
    <xdr:to>
      <xdr:col>23</xdr:col>
      <xdr:colOff>98159</xdr:colOff>
      <xdr:row>3</xdr:row>
      <xdr:rowOff>166953</xdr:rowOff>
    </xdr:to>
    <xdr:cxnSp macro="">
      <xdr:nvCxnSpPr>
        <xdr:cNvPr id="101" name="Straight Connector 100"/>
        <xdr:cNvCxnSpPr/>
      </xdr:nvCxnSpPr>
      <xdr:spPr>
        <a:xfrm>
          <a:off x="6618817" y="738453"/>
          <a:ext cx="1051717"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67999</xdr:colOff>
      <xdr:row>3</xdr:row>
      <xdr:rowOff>168541</xdr:rowOff>
    </xdr:from>
    <xdr:to>
      <xdr:col>26</xdr:col>
      <xdr:colOff>529</xdr:colOff>
      <xdr:row>3</xdr:row>
      <xdr:rowOff>168541</xdr:rowOff>
    </xdr:to>
    <xdr:cxnSp macro="">
      <xdr:nvCxnSpPr>
        <xdr:cNvPr id="102" name="Straight Connector 101"/>
        <xdr:cNvCxnSpPr/>
      </xdr:nvCxnSpPr>
      <xdr:spPr>
        <a:xfrm>
          <a:off x="8199968" y="740041"/>
          <a:ext cx="1051717"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291704</xdr:colOff>
      <xdr:row>6</xdr:row>
      <xdr:rowOff>9524</xdr:rowOff>
    </xdr:from>
    <xdr:to>
      <xdr:col>7</xdr:col>
      <xdr:colOff>71437</xdr:colOff>
      <xdr:row>9</xdr:row>
      <xdr:rowOff>-1</xdr:rowOff>
    </xdr:to>
    <xdr:sp macro="" textlink="">
      <xdr:nvSpPr>
        <xdr:cNvPr id="103" name="TextBox 102"/>
        <xdr:cNvSpPr txBox="1"/>
      </xdr:nvSpPr>
      <xdr:spPr>
        <a:xfrm>
          <a:off x="839392" y="1581149"/>
          <a:ext cx="1089420" cy="442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a:solidFill>
                <a:schemeClr val="bg1">
                  <a:lumMod val="50000"/>
                </a:schemeClr>
              </a:solidFill>
            </a:rPr>
            <a:t>Revenue</a:t>
          </a:r>
          <a:r>
            <a:rPr lang="en-ZA" sz="1100" baseline="0">
              <a:solidFill>
                <a:schemeClr val="bg1">
                  <a:lumMod val="50000"/>
                </a:schemeClr>
              </a:solidFill>
            </a:rPr>
            <a:t> Generated</a:t>
          </a:r>
        </a:p>
        <a:p>
          <a:endParaRPr lang="en-ZA" sz="1100" baseline="0">
            <a:solidFill>
              <a:schemeClr val="bg1">
                <a:lumMod val="50000"/>
              </a:schemeClr>
            </a:solidFill>
          </a:endParaRPr>
        </a:p>
      </xdr:txBody>
    </xdr:sp>
    <xdr:clientData/>
  </xdr:twoCellAnchor>
  <xdr:twoCellAnchor>
    <xdr:from>
      <xdr:col>1</xdr:col>
      <xdr:colOff>264187</xdr:colOff>
      <xdr:row>18</xdr:row>
      <xdr:rowOff>21695</xdr:rowOff>
    </xdr:from>
    <xdr:to>
      <xdr:col>7</xdr:col>
      <xdr:colOff>25399</xdr:colOff>
      <xdr:row>26</xdr:row>
      <xdr:rowOff>35982</xdr:rowOff>
    </xdr:to>
    <xdr:sp macro="" textlink="">
      <xdr:nvSpPr>
        <xdr:cNvPr id="104" name="TextBox 103"/>
        <xdr:cNvSpPr txBox="1"/>
      </xdr:nvSpPr>
      <xdr:spPr>
        <a:xfrm>
          <a:off x="1386020" y="2043112"/>
          <a:ext cx="1073546" cy="522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a:solidFill>
                <a:schemeClr val="bg1">
                  <a:lumMod val="50000"/>
                </a:schemeClr>
              </a:solidFill>
            </a:rPr>
            <a:t>Revenue</a:t>
          </a:r>
          <a:r>
            <a:rPr lang="en-ZA" sz="1100" baseline="0">
              <a:solidFill>
                <a:schemeClr val="bg1">
                  <a:lumMod val="50000"/>
                </a:schemeClr>
              </a:solidFill>
            </a:rPr>
            <a:t> Generated</a:t>
          </a:r>
        </a:p>
        <a:p>
          <a:endParaRPr lang="en-ZA" sz="1100" baseline="0">
            <a:solidFill>
              <a:schemeClr val="bg1">
                <a:lumMod val="50000"/>
              </a:schemeClr>
            </a:solidFill>
          </a:endParaRPr>
        </a:p>
      </xdr:txBody>
    </xdr:sp>
    <xdr:clientData/>
  </xdr:twoCellAnchor>
  <xdr:twoCellAnchor>
    <xdr:from>
      <xdr:col>13</xdr:col>
      <xdr:colOff>105437</xdr:colOff>
      <xdr:row>7</xdr:row>
      <xdr:rowOff>21695</xdr:rowOff>
    </xdr:from>
    <xdr:to>
      <xdr:col>15</xdr:col>
      <xdr:colOff>306916</xdr:colOff>
      <xdr:row>13</xdr:row>
      <xdr:rowOff>0</xdr:rowOff>
    </xdr:to>
    <xdr:sp macro="" textlink="">
      <xdr:nvSpPr>
        <xdr:cNvPr id="105" name="TextBox 104"/>
        <xdr:cNvSpPr txBox="1"/>
      </xdr:nvSpPr>
      <xdr:spPr>
        <a:xfrm>
          <a:off x="3174604" y="1217612"/>
          <a:ext cx="868229" cy="4863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a:solidFill>
                <a:schemeClr val="bg1">
                  <a:lumMod val="50000"/>
                </a:schemeClr>
              </a:solidFill>
            </a:rPr>
            <a:t>Revenue</a:t>
          </a:r>
          <a:r>
            <a:rPr lang="en-ZA" sz="1100" baseline="0">
              <a:solidFill>
                <a:schemeClr val="bg1">
                  <a:lumMod val="50000"/>
                </a:schemeClr>
              </a:solidFill>
            </a:rPr>
            <a:t> weekends</a:t>
          </a:r>
        </a:p>
        <a:p>
          <a:endParaRPr lang="en-ZA" sz="1100" baseline="0">
            <a:solidFill>
              <a:schemeClr val="bg1">
                <a:lumMod val="50000"/>
              </a:schemeClr>
            </a:solidFill>
          </a:endParaRPr>
        </a:p>
        <a:p>
          <a:endParaRPr lang="en-ZA" sz="1100" baseline="0">
            <a:solidFill>
              <a:schemeClr val="bg1">
                <a:lumMod val="50000"/>
              </a:schemeClr>
            </a:solidFill>
          </a:endParaRPr>
        </a:p>
      </xdr:txBody>
    </xdr:sp>
    <xdr:clientData/>
  </xdr:twoCellAnchor>
  <xdr:twoCellAnchor>
    <xdr:from>
      <xdr:col>13</xdr:col>
      <xdr:colOff>99089</xdr:colOff>
      <xdr:row>20</xdr:row>
      <xdr:rowOff>57678</xdr:rowOff>
    </xdr:from>
    <xdr:to>
      <xdr:col>15</xdr:col>
      <xdr:colOff>296333</xdr:colOff>
      <xdr:row>28</xdr:row>
      <xdr:rowOff>21165</xdr:rowOff>
    </xdr:to>
    <xdr:sp macro="" textlink="">
      <xdr:nvSpPr>
        <xdr:cNvPr id="106" name="TextBox 105"/>
        <xdr:cNvSpPr txBox="1"/>
      </xdr:nvSpPr>
      <xdr:spPr>
        <a:xfrm>
          <a:off x="3168256" y="2206095"/>
          <a:ext cx="863994" cy="4714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a:solidFill>
                <a:schemeClr val="bg1">
                  <a:lumMod val="50000"/>
                </a:schemeClr>
              </a:solidFill>
            </a:rPr>
            <a:t>Revenue</a:t>
          </a:r>
          <a:r>
            <a:rPr lang="en-ZA" sz="1100" baseline="0">
              <a:solidFill>
                <a:schemeClr val="bg1">
                  <a:lumMod val="50000"/>
                </a:schemeClr>
              </a:solidFill>
            </a:rPr>
            <a:t> weekday</a:t>
          </a:r>
        </a:p>
        <a:p>
          <a:endParaRPr lang="en-ZA" sz="1100" baseline="0">
            <a:solidFill>
              <a:schemeClr val="bg1">
                <a:lumMod val="50000"/>
              </a:schemeClr>
            </a:solidFill>
          </a:endParaRPr>
        </a:p>
      </xdr:txBody>
    </xdr:sp>
    <xdr:clientData/>
  </xdr:twoCellAnchor>
  <xdr:twoCellAnchor>
    <xdr:from>
      <xdr:col>14</xdr:col>
      <xdr:colOff>31750</xdr:colOff>
      <xdr:row>12</xdr:row>
      <xdr:rowOff>0</xdr:rowOff>
    </xdr:from>
    <xdr:to>
      <xdr:col>15</xdr:col>
      <xdr:colOff>222250</xdr:colOff>
      <xdr:row>17</xdr:row>
      <xdr:rowOff>52916</xdr:rowOff>
    </xdr:to>
    <xdr:sp macro="" textlink="Sheet2!C4">
      <xdr:nvSpPr>
        <xdr:cNvPr id="107" name="TextBox 106"/>
        <xdr:cNvSpPr txBox="1"/>
      </xdr:nvSpPr>
      <xdr:spPr>
        <a:xfrm>
          <a:off x="3206750" y="1640417"/>
          <a:ext cx="751417" cy="370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8C16CD-4A2D-4660-9A37-01994E4D22E4}" type="TxLink">
            <a:rPr lang="en-US" sz="1600" b="0" i="0" u="none" strike="noStrike">
              <a:solidFill>
                <a:schemeClr val="accent1">
                  <a:lumMod val="50000"/>
                </a:schemeClr>
              </a:solidFill>
              <a:latin typeface="Calibri"/>
              <a:cs typeface="Calibri"/>
            </a:rPr>
            <a:pPr algn="ctr"/>
            <a:t>29%</a:t>
          </a:fld>
          <a:endParaRPr lang="en-ZA" sz="2400" b="0">
            <a:solidFill>
              <a:schemeClr val="accent1">
                <a:lumMod val="50000"/>
              </a:schemeClr>
            </a:solidFill>
          </a:endParaRPr>
        </a:p>
      </xdr:txBody>
    </xdr:sp>
    <xdr:clientData/>
  </xdr:twoCellAnchor>
  <xdr:twoCellAnchor>
    <xdr:from>
      <xdr:col>13</xdr:col>
      <xdr:colOff>99483</xdr:colOff>
      <xdr:row>26</xdr:row>
      <xdr:rowOff>35983</xdr:rowOff>
    </xdr:from>
    <xdr:to>
      <xdr:col>15</xdr:col>
      <xdr:colOff>184150</xdr:colOff>
      <xdr:row>32</xdr:row>
      <xdr:rowOff>25399</xdr:rowOff>
    </xdr:to>
    <xdr:sp macro="" textlink="Sheet2!C3">
      <xdr:nvSpPr>
        <xdr:cNvPr id="108" name="TextBox 107"/>
        <xdr:cNvSpPr txBox="1"/>
      </xdr:nvSpPr>
      <xdr:spPr>
        <a:xfrm>
          <a:off x="3168650" y="2565400"/>
          <a:ext cx="751417" cy="370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6D00C0-5D72-44EF-A76C-C12D13FCDDF6}" type="TxLink">
            <a:rPr lang="en-US" sz="1400" b="0" i="0" u="none" strike="noStrike">
              <a:solidFill>
                <a:schemeClr val="accent1">
                  <a:lumMod val="75000"/>
                </a:schemeClr>
              </a:solidFill>
              <a:latin typeface="Calibri"/>
              <a:cs typeface="Calibri"/>
            </a:rPr>
            <a:pPr algn="ctr"/>
            <a:t>71%</a:t>
          </a:fld>
          <a:endParaRPr lang="en-ZA" sz="3200" b="0">
            <a:solidFill>
              <a:schemeClr val="accent1">
                <a:lumMod val="75000"/>
              </a:schemeClr>
            </a:solidFill>
          </a:endParaRPr>
        </a:p>
      </xdr:txBody>
    </xdr:sp>
    <xdr:clientData/>
  </xdr:twoCellAnchor>
  <xdr:twoCellAnchor>
    <xdr:from>
      <xdr:col>1</xdr:col>
      <xdr:colOff>67734</xdr:colOff>
      <xdr:row>25</xdr:row>
      <xdr:rowOff>21167</xdr:rowOff>
    </xdr:from>
    <xdr:to>
      <xdr:col>4</xdr:col>
      <xdr:colOff>10583</xdr:colOff>
      <xdr:row>29</xdr:row>
      <xdr:rowOff>10582</xdr:rowOff>
    </xdr:to>
    <xdr:sp macro="" textlink="Sheet2!C6">
      <xdr:nvSpPr>
        <xdr:cNvPr id="43" name="TextBox 42"/>
        <xdr:cNvSpPr txBox="1"/>
      </xdr:nvSpPr>
      <xdr:spPr>
        <a:xfrm>
          <a:off x="1189567" y="2487084"/>
          <a:ext cx="937683" cy="243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C993FB6-3760-49AC-BE07-D8653C083376}" type="TxLink">
            <a:rPr lang="en-US" sz="1100" b="0" i="0" u="none" strike="noStrike">
              <a:solidFill>
                <a:schemeClr val="bg2">
                  <a:lumMod val="50000"/>
                </a:schemeClr>
              </a:solidFill>
              <a:latin typeface="Calibri"/>
              <a:ea typeface="+mn-ea"/>
              <a:cs typeface="Calibri"/>
            </a:rPr>
            <a:pPr marL="0" indent="0" algn="ctr"/>
            <a:t>R389427.8M</a:t>
          </a:fld>
          <a:endParaRPr lang="en-ZA" sz="1100" b="0" i="0" u="none" strike="noStrike">
            <a:solidFill>
              <a:schemeClr val="bg2">
                <a:lumMod val="50000"/>
              </a:schemeClr>
            </a:solidFill>
            <a:latin typeface="Calibri"/>
            <a:ea typeface="+mn-ea"/>
            <a:cs typeface="Calibri"/>
          </a:endParaRPr>
        </a:p>
      </xdr:txBody>
    </xdr:sp>
    <xdr:clientData/>
  </xdr:twoCellAnchor>
  <xdr:twoCellAnchor>
    <xdr:from>
      <xdr:col>1</xdr:col>
      <xdr:colOff>71967</xdr:colOff>
      <xdr:row>9</xdr:row>
      <xdr:rowOff>25401</xdr:rowOff>
    </xdr:from>
    <xdr:to>
      <xdr:col>4</xdr:col>
      <xdr:colOff>21167</xdr:colOff>
      <xdr:row>13</xdr:row>
      <xdr:rowOff>10583</xdr:rowOff>
    </xdr:to>
    <xdr:sp macro="" textlink="Sheet2!C7">
      <xdr:nvSpPr>
        <xdr:cNvPr id="44" name="TextBox 43"/>
        <xdr:cNvSpPr txBox="1"/>
      </xdr:nvSpPr>
      <xdr:spPr>
        <a:xfrm>
          <a:off x="1193800" y="1475318"/>
          <a:ext cx="944034" cy="239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A1D3429-9F96-49A3-A548-35831EEBC2F5}" type="TxLink">
            <a:rPr lang="en-US" sz="1100" b="0" i="0" u="none" strike="noStrike">
              <a:solidFill>
                <a:schemeClr val="bg2">
                  <a:lumMod val="50000"/>
                </a:schemeClr>
              </a:solidFill>
              <a:latin typeface="Calibri"/>
              <a:cs typeface="Calibri"/>
            </a:rPr>
            <a:pPr algn="ctr"/>
            <a:t>R155253.1M</a:t>
          </a:fld>
          <a:endParaRPr lang="en-ZA" sz="2400" b="0">
            <a:solidFill>
              <a:schemeClr val="bg2">
                <a:lumMod val="50000"/>
              </a:schemeClr>
            </a:solidFill>
          </a:endParaRPr>
        </a:p>
      </xdr:txBody>
    </xdr:sp>
    <xdr:clientData/>
  </xdr:twoCellAnchor>
  <xdr:twoCellAnchor>
    <xdr:from>
      <xdr:col>0</xdr:col>
      <xdr:colOff>0</xdr:colOff>
      <xdr:row>33</xdr:row>
      <xdr:rowOff>31748</xdr:rowOff>
    </xdr:from>
    <xdr:to>
      <xdr:col>15</xdr:col>
      <xdr:colOff>222250</xdr:colOff>
      <xdr:row>42</xdr:row>
      <xdr:rowOff>179916</xdr:rowOff>
    </xdr:to>
    <xdr:graphicFrame macro="">
      <xdr:nvGraphicFramePr>
        <xdr:cNvPr id="45" name="Chart 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95250</xdr:colOff>
      <xdr:row>36</xdr:row>
      <xdr:rowOff>52917</xdr:rowOff>
    </xdr:from>
    <xdr:to>
      <xdr:col>15</xdr:col>
      <xdr:colOff>222250</xdr:colOff>
      <xdr:row>36</xdr:row>
      <xdr:rowOff>179917</xdr:rowOff>
    </xdr:to>
    <xdr:sp macro="" textlink="">
      <xdr:nvSpPr>
        <xdr:cNvPr id="4" name="Oval 3"/>
        <xdr:cNvSpPr/>
      </xdr:nvSpPr>
      <xdr:spPr>
        <a:xfrm>
          <a:off x="3630083" y="3534834"/>
          <a:ext cx="127000" cy="127000"/>
        </a:xfrm>
        <a:prstGeom prst="ellips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110067</xdr:colOff>
      <xdr:row>37</xdr:row>
      <xdr:rowOff>162983</xdr:rowOff>
    </xdr:from>
    <xdr:to>
      <xdr:col>15</xdr:col>
      <xdr:colOff>237067</xdr:colOff>
      <xdr:row>38</xdr:row>
      <xdr:rowOff>99483</xdr:rowOff>
    </xdr:to>
    <xdr:sp macro="" textlink="">
      <xdr:nvSpPr>
        <xdr:cNvPr id="48" name="Oval 47"/>
        <xdr:cNvSpPr/>
      </xdr:nvSpPr>
      <xdr:spPr>
        <a:xfrm>
          <a:off x="3644900" y="3835400"/>
          <a:ext cx="127000" cy="127000"/>
        </a:xfrm>
        <a:prstGeom prst="ellipse">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211666</xdr:colOff>
      <xdr:row>35</xdr:row>
      <xdr:rowOff>148695</xdr:rowOff>
    </xdr:from>
    <xdr:to>
      <xdr:col>17</xdr:col>
      <xdr:colOff>226218</xdr:colOff>
      <xdr:row>37</xdr:row>
      <xdr:rowOff>23812</xdr:rowOff>
    </xdr:to>
    <xdr:sp macro="" textlink="">
      <xdr:nvSpPr>
        <xdr:cNvPr id="49" name="TextBox 48"/>
        <xdr:cNvSpPr txBox="1"/>
      </xdr:nvSpPr>
      <xdr:spPr>
        <a:xfrm>
          <a:off x="3378729" y="4387320"/>
          <a:ext cx="1121833" cy="2561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050" baseline="0">
              <a:solidFill>
                <a:schemeClr val="bg1">
                  <a:lumMod val="50000"/>
                </a:schemeClr>
              </a:solidFill>
            </a:rPr>
            <a:t>Below average</a:t>
          </a:r>
        </a:p>
        <a:p>
          <a:endParaRPr lang="en-ZA" sz="1050" baseline="0">
            <a:solidFill>
              <a:schemeClr val="bg1">
                <a:lumMod val="50000"/>
              </a:schemeClr>
            </a:solidFill>
          </a:endParaRPr>
        </a:p>
      </xdr:txBody>
    </xdr:sp>
    <xdr:clientData/>
  </xdr:twoCellAnchor>
  <xdr:twoCellAnchor>
    <xdr:from>
      <xdr:col>15</xdr:col>
      <xdr:colOff>211272</xdr:colOff>
      <xdr:row>37</xdr:row>
      <xdr:rowOff>95778</xdr:rowOff>
    </xdr:from>
    <xdr:to>
      <xdr:col>17</xdr:col>
      <xdr:colOff>201083</xdr:colOff>
      <xdr:row>39</xdr:row>
      <xdr:rowOff>10583</xdr:rowOff>
    </xdr:to>
    <xdr:sp macro="" textlink="">
      <xdr:nvSpPr>
        <xdr:cNvPr id="50" name="TextBox 49"/>
        <xdr:cNvSpPr txBox="1"/>
      </xdr:nvSpPr>
      <xdr:spPr>
        <a:xfrm>
          <a:off x="3746105" y="3768195"/>
          <a:ext cx="1111645" cy="2958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aseline="0">
              <a:solidFill>
                <a:schemeClr val="bg1">
                  <a:lumMod val="50000"/>
                </a:schemeClr>
              </a:solidFill>
            </a:rPr>
            <a:t>Above average</a:t>
          </a:r>
        </a:p>
        <a:p>
          <a:endParaRPr lang="en-ZA" sz="1100" baseline="0">
            <a:solidFill>
              <a:schemeClr val="bg1">
                <a:lumMod val="50000"/>
              </a:schemeClr>
            </a:solidFill>
          </a:endParaRPr>
        </a:p>
      </xdr:txBody>
    </xdr:sp>
    <xdr:clientData/>
  </xdr:twoCellAnchor>
  <xdr:twoCellAnchor>
    <xdr:from>
      <xdr:col>15</xdr:col>
      <xdr:colOff>127000</xdr:colOff>
      <xdr:row>39</xdr:row>
      <xdr:rowOff>127000</xdr:rowOff>
    </xdr:from>
    <xdr:to>
      <xdr:col>15</xdr:col>
      <xdr:colOff>306917</xdr:colOff>
      <xdr:row>39</xdr:row>
      <xdr:rowOff>127000</xdr:rowOff>
    </xdr:to>
    <xdr:cxnSp macro="">
      <xdr:nvCxnSpPr>
        <xdr:cNvPr id="7" name="Straight Connector 6"/>
        <xdr:cNvCxnSpPr/>
      </xdr:nvCxnSpPr>
      <xdr:spPr>
        <a:xfrm>
          <a:off x="3661833" y="4180417"/>
          <a:ext cx="179917" cy="0"/>
        </a:xfrm>
        <a:prstGeom prst="line">
          <a:avLst/>
        </a:prstGeom>
        <a:ln w="19050">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331923</xdr:colOff>
      <xdr:row>39</xdr:row>
      <xdr:rowOff>4762</xdr:rowOff>
    </xdr:from>
    <xdr:to>
      <xdr:col>17</xdr:col>
      <xdr:colOff>222250</xdr:colOff>
      <xdr:row>40</xdr:row>
      <xdr:rowOff>21166</xdr:rowOff>
    </xdr:to>
    <xdr:sp macro="" textlink="">
      <xdr:nvSpPr>
        <xdr:cNvPr id="52" name="TextBox 51"/>
        <xdr:cNvSpPr txBox="1"/>
      </xdr:nvSpPr>
      <xdr:spPr>
        <a:xfrm>
          <a:off x="3866756" y="4058179"/>
          <a:ext cx="1012161" cy="206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000" baseline="0">
              <a:solidFill>
                <a:schemeClr val="bg1">
                  <a:lumMod val="50000"/>
                </a:schemeClr>
              </a:solidFill>
            </a:rPr>
            <a:t>Average</a:t>
          </a:r>
          <a:r>
            <a:rPr lang="en-ZA" sz="1100" baseline="0">
              <a:solidFill>
                <a:schemeClr val="bg1">
                  <a:lumMod val="50000"/>
                </a:schemeClr>
              </a:solidFill>
            </a:rPr>
            <a:t> Line</a:t>
          </a:r>
        </a:p>
      </xdr:txBody>
    </xdr:sp>
    <xdr:clientData/>
  </xdr:twoCellAnchor>
  <xdr:twoCellAnchor>
    <xdr:from>
      <xdr:col>18</xdr:col>
      <xdr:colOff>107157</xdr:colOff>
      <xdr:row>5</xdr:row>
      <xdr:rowOff>130969</xdr:rowOff>
    </xdr:from>
    <xdr:to>
      <xdr:col>21</xdr:col>
      <xdr:colOff>452437</xdr:colOff>
      <xdr:row>7</xdr:row>
      <xdr:rowOff>0</xdr:rowOff>
    </xdr:to>
    <xdr:sp macro="" textlink="">
      <xdr:nvSpPr>
        <xdr:cNvPr id="8" name="TextBox 7"/>
        <xdr:cNvSpPr txBox="1"/>
      </xdr:nvSpPr>
      <xdr:spPr>
        <a:xfrm>
          <a:off x="4881563" y="1512094"/>
          <a:ext cx="2024062" cy="250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200">
              <a:solidFill>
                <a:schemeClr val="bg1">
                  <a:lumMod val="50000"/>
                </a:schemeClr>
              </a:solidFill>
            </a:rPr>
            <a:t>Revenue vs Target by Month</a:t>
          </a:r>
        </a:p>
      </xdr:txBody>
    </xdr:sp>
    <xdr:clientData/>
  </xdr:twoCellAnchor>
  <xdr:twoCellAnchor>
    <xdr:from>
      <xdr:col>18</xdr:col>
      <xdr:colOff>390526</xdr:colOff>
      <xdr:row>6</xdr:row>
      <xdr:rowOff>170920</xdr:rowOff>
    </xdr:from>
    <xdr:to>
      <xdr:col>21</xdr:col>
      <xdr:colOff>-1</xdr:colOff>
      <xdr:row>6</xdr:row>
      <xdr:rowOff>170920</xdr:rowOff>
    </xdr:to>
    <xdr:cxnSp macro="">
      <xdr:nvCxnSpPr>
        <xdr:cNvPr id="54" name="Straight Connector 53"/>
        <xdr:cNvCxnSpPr/>
      </xdr:nvCxnSpPr>
      <xdr:spPr>
        <a:xfrm>
          <a:off x="5164932" y="1742545"/>
          <a:ext cx="1288255" cy="0"/>
        </a:xfrm>
        <a:prstGeom prst="line">
          <a:avLst/>
        </a:prstGeom>
        <a:ln w="1905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59531</xdr:colOff>
      <xdr:row>0</xdr:row>
      <xdr:rowOff>0</xdr:rowOff>
    </xdr:from>
    <xdr:to>
      <xdr:col>20</xdr:col>
      <xdr:colOff>31750</xdr:colOff>
      <xdr:row>1</xdr:row>
      <xdr:rowOff>179917</xdr:rowOff>
    </xdr:to>
    <xdr:sp macro="" textlink="">
      <xdr:nvSpPr>
        <xdr:cNvPr id="55" name="TextBox 54"/>
        <xdr:cNvSpPr txBox="1"/>
      </xdr:nvSpPr>
      <xdr:spPr>
        <a:xfrm>
          <a:off x="3226594" y="0"/>
          <a:ext cx="2698750" cy="370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2000" b="1">
              <a:gradFill>
                <a:gsLst>
                  <a:gs pos="0">
                    <a:srgbClr val="7C8DAF"/>
                  </a:gs>
                  <a:gs pos="94000">
                    <a:srgbClr val="122F6B"/>
                  </a:gs>
                  <a:gs pos="33000">
                    <a:srgbClr val="002060"/>
                  </a:gs>
                </a:gsLst>
                <a:lin ang="0" scaled="1"/>
              </a:gradFill>
            </a:rPr>
            <a:t>KT</a:t>
          </a:r>
          <a:r>
            <a:rPr lang="en-ZA" sz="2000" b="1" baseline="0">
              <a:gradFill>
                <a:gsLst>
                  <a:gs pos="0">
                    <a:srgbClr val="7C8DAF"/>
                  </a:gs>
                  <a:gs pos="94000">
                    <a:srgbClr val="122F6B"/>
                  </a:gs>
                  <a:gs pos="33000">
                    <a:srgbClr val="002060"/>
                  </a:gs>
                </a:gsLst>
                <a:lin ang="0" scaled="1"/>
              </a:gradFill>
            </a:rPr>
            <a:t> Business DashBoard</a:t>
          </a:r>
          <a:endParaRPr lang="en-ZA" sz="1100" b="1">
            <a:gradFill>
              <a:gsLst>
                <a:gs pos="0">
                  <a:srgbClr val="7C8DAF"/>
                </a:gs>
                <a:gs pos="94000">
                  <a:srgbClr val="122F6B"/>
                </a:gs>
                <a:gs pos="33000">
                  <a:srgbClr val="002060"/>
                </a:gs>
              </a:gsLst>
              <a:lin ang="0" scaled="1"/>
            </a:gradFill>
          </a:endParaRPr>
        </a:p>
      </xdr:txBody>
    </xdr:sp>
    <xdr:clientData/>
  </xdr:twoCellAnchor>
  <xdr:twoCellAnchor>
    <xdr:from>
      <xdr:col>21</xdr:col>
      <xdr:colOff>238125</xdr:colOff>
      <xdr:row>0</xdr:row>
      <xdr:rowOff>47625</xdr:rowOff>
    </xdr:from>
    <xdr:to>
      <xdr:col>23</xdr:col>
      <xdr:colOff>137586</xdr:colOff>
      <xdr:row>1</xdr:row>
      <xdr:rowOff>187854</xdr:rowOff>
    </xdr:to>
    <xdr:sp macro="" textlink="">
      <xdr:nvSpPr>
        <xdr:cNvPr id="56" name="Round Diagonal Corner Rectangle 55">
          <a:hlinkClick xmlns:r="http://schemas.openxmlformats.org/officeDocument/2006/relationships" r:id="rId4" tooltip="Go To TimeFrame"/>
        </xdr:cNvPr>
        <xdr:cNvSpPr/>
      </xdr:nvSpPr>
      <xdr:spPr>
        <a:xfrm>
          <a:off x="6691313" y="47625"/>
          <a:ext cx="1018648" cy="330729"/>
        </a:xfrm>
        <a:prstGeom prst="round2Diag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1200" b="0">
              <a:solidFill>
                <a:sysClr val="windowText" lastClr="000000"/>
              </a:solidFill>
            </a:rPr>
            <a:t>TimeFrame</a:t>
          </a:r>
        </a:p>
      </xdr:txBody>
    </xdr:sp>
    <xdr:clientData/>
  </xdr:twoCellAnchor>
  <xdr:twoCellAnchor>
    <xdr:from>
      <xdr:col>23</xdr:col>
      <xdr:colOff>250297</xdr:colOff>
      <xdr:row>0</xdr:row>
      <xdr:rowOff>47625</xdr:rowOff>
    </xdr:from>
    <xdr:to>
      <xdr:col>25</xdr:col>
      <xdr:colOff>149757</xdr:colOff>
      <xdr:row>1</xdr:row>
      <xdr:rowOff>187854</xdr:rowOff>
    </xdr:to>
    <xdr:sp macro="" textlink="">
      <xdr:nvSpPr>
        <xdr:cNvPr id="57" name="Round Diagonal Corner Rectangle 56">
          <a:hlinkClick xmlns:r="http://schemas.openxmlformats.org/officeDocument/2006/relationships" r:id="rId5" tooltip="Go to Store View"/>
        </xdr:cNvPr>
        <xdr:cNvSpPr/>
      </xdr:nvSpPr>
      <xdr:spPr>
        <a:xfrm>
          <a:off x="7822672" y="47625"/>
          <a:ext cx="1018648" cy="330729"/>
        </a:xfrm>
        <a:prstGeom prst="round2Diag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1200" b="0">
              <a:solidFill>
                <a:sysClr val="windowText" lastClr="000000"/>
              </a:solidFill>
            </a:rPr>
            <a:t>Store</a:t>
          </a:r>
          <a:r>
            <a:rPr lang="en-ZA" sz="1200" b="0" baseline="0">
              <a:solidFill>
                <a:sysClr val="windowText" lastClr="000000"/>
              </a:solidFill>
            </a:rPr>
            <a:t> View</a:t>
          </a:r>
          <a:endParaRPr lang="en-ZA" sz="1200" b="0">
            <a:solidFill>
              <a:sysClr val="windowText" lastClr="000000"/>
            </a:solidFill>
          </a:endParaRPr>
        </a:p>
      </xdr:txBody>
    </xdr:sp>
    <xdr:clientData/>
  </xdr:twoCellAnchor>
  <xdr:twoCellAnchor>
    <xdr:from>
      <xdr:col>25</xdr:col>
      <xdr:colOff>275696</xdr:colOff>
      <xdr:row>0</xdr:row>
      <xdr:rowOff>47625</xdr:rowOff>
    </xdr:from>
    <xdr:to>
      <xdr:col>27</xdr:col>
      <xdr:colOff>175157</xdr:colOff>
      <xdr:row>1</xdr:row>
      <xdr:rowOff>187854</xdr:rowOff>
    </xdr:to>
    <xdr:sp macro="" textlink="">
      <xdr:nvSpPr>
        <xdr:cNvPr id="58" name="Round Diagonal Corner Rectangle 57"/>
        <xdr:cNvSpPr/>
      </xdr:nvSpPr>
      <xdr:spPr>
        <a:xfrm>
          <a:off x="8967259" y="47625"/>
          <a:ext cx="1018648" cy="330729"/>
        </a:xfrm>
        <a:prstGeom prst="round2DiagRect">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ZA" sz="1200" b="0">
              <a:solidFill>
                <a:schemeClr val="bg1"/>
              </a:solidFill>
              <a:latin typeface="+mn-lt"/>
              <a:ea typeface="+mn-ea"/>
              <a:cs typeface="+mn-cs"/>
            </a:rPr>
            <a:t>Profit</a:t>
          </a:r>
          <a:r>
            <a:rPr lang="en-ZA" sz="1200" b="0" baseline="0">
              <a:solidFill>
                <a:schemeClr val="bg1"/>
              </a:solidFill>
              <a:latin typeface="+mn-lt"/>
              <a:ea typeface="+mn-ea"/>
              <a:cs typeface="+mn-cs"/>
            </a:rPr>
            <a:t> View</a:t>
          </a:r>
          <a:endParaRPr lang="en-ZA" sz="1200" b="0">
            <a:solidFill>
              <a:schemeClr val="bg1"/>
            </a:solidFill>
            <a:latin typeface="+mn-lt"/>
            <a:ea typeface="+mn-ea"/>
            <a:cs typeface="+mn-cs"/>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Njabulo" refreshedDate="45582.930901388892" backgroundQuery="1" createdVersion="6" refreshedVersion="6" minRefreshableVersion="3" recordCount="0" supportSubquery="1" supportAdvancedDrill="1">
  <cacheSource type="external" connectionId="8"/>
  <cacheFields count="3">
    <cacheField name="[customers_table].[FULLNAME].[FULLNAME]" caption="FULLNAME" numFmtId="0" hierarchy="2" level="1">
      <sharedItems count="5">
        <s v="Bobby Abbott"/>
        <s v="Christine Hawkins"/>
        <s v="Jeffery Powell"/>
        <s v="Lisa West"/>
        <s v="Travis Ewing"/>
      </sharedItems>
    </cacheField>
    <cacheField name="[Measures].[%Profit margin]" caption="%Profit margin" numFmtId="0" hierarchy="42" level="32767"/>
    <cacheField name="[DATE].[Month Name].[Month Name]" caption="Month Name" numFmtId="0" hierarchy="9" level="1">
      <sharedItems count="12">
        <s v="Jan"/>
        <s v="Feb"/>
        <s v="Mar"/>
        <s v="Apr"/>
        <s v="May"/>
        <s v="Jun"/>
        <s v="Jul"/>
        <s v="Aug"/>
        <s v="Sep"/>
        <s v="Oct"/>
        <s v="Nov"/>
        <s v="Dec"/>
      </sharedItems>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GROUP]" caption="AGE GROUP" attribute="1" defaultMemberUniqueName="[customers_table].[AGE GROUP].[All]" allUniqueName="[customers_table].[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NUM]" caption="QuarterNUM" attribute="1" defaultMemberUniqueName="[DATE].[QuarterNUM].[All]" allUniqueName="[DATE].[QuarterNUM].[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DIM_Sales _Persons_Table].[Sales Person ID]" caption="Sales Person ID" attribute="1" defaultMemberUniqueName="[DIM_Sales _Persons_Table].[Sales Person ID].[All]" allUniqueName="[DIM_Sales _Persons_Table].[Sales Person ID].[All]" dimensionUniqueName="[DIM_Sales _Persons_Table]" displayFolder="" count="0" memberValueDatatype="20" unbalanced="0"/>
    <cacheHierarchy uniqueName="[DIM_Sales _Persons_Table].[FULL NAME]" caption="FULL NAME" attribute="1" defaultMemberUniqueName="[DIM_Sales _Persons_Table].[FULL NAME].[All]" allUniqueName="[DIM_Sales _Persons_Table].[FULL NAME].[All]" dimensionUniqueName="[DIM_Sales _Persons_Table]" displayFolder="" count="0" memberValueDatatype="130" unbalanced="0"/>
    <cacheHierarchy uniqueName="[DIM_Sales _Persons_Table].[Store Name]" caption="Store Name" attribute="1" defaultMemberUniqueName="[DIM_Sales _Persons_Table].[Store Name].[All]" allUniqueName="[DIM_Sales _Persons_Table].[Store Name].[All]" dimensionUniqueName="[DIM_Sales _Persons_Table]" displayFolder="" count="0" memberValueDatatype="130" unbalanced="0"/>
    <cacheHierarchy uniqueName="[DIM_Sales _Persons_Table].[Custom]" caption="Custom" attribute="1" defaultMemberUniqueName="[DIM_Sales _Persons_Table].[Custom].[All]" allUniqueName="[DIM_Sales _Persons_Table].[Custom].[All]" dimensionUniqueName="[DIM_Sales _Persons_Table]"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13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5"/>
        </ext>
      </extLst>
    </cacheHierarchy>
    <cacheHierarchy uniqueName="[Measures].[Sum of Product ID]" caption="Sum of Product ID" measure="1" displayFolder="" measureGroup="fact_table" count="0"/>
    <cacheHierarchy uniqueName="[Measures].[TOTAL REVENUE]" caption="TOTAL REVENUE" measure="1" displayFolder="" measureGroup="CALCULATIONS" count="0"/>
    <cacheHierarchy uniqueName="[Measures].[TOTAL REV]" caption="TOTAL REV"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e]" caption="refund ratee" measure="1" displayFolder="" measureGroup="CALCULATIONS" count="0"/>
    <cacheHierarchy uniqueName="[Measures].[#Product]" caption="#Product" measure="1" displayFolder="" measureGroup="customers_table" count="0"/>
    <cacheHierarchy uniqueName="[Measures].[Total qty]" caption="Total qty" measure="1" displayFolder="" measureGroup="customers_table" count="0"/>
    <cacheHierarchy uniqueName="[Measures].[TOTAL TARGET]" caption="TOTAL TARGET" measure="1" displayFolder="" measureGroup="CALCULATIONS" count="0"/>
    <cacheHierarchy uniqueName="[Measures].[No.Customers]" caption="No.Customers" measure="1" displayFolder="" measureGroup="CALCULATIONS" count="0"/>
    <cacheHierarchy uniqueName="[Measures].[No.locations]" caption="No.locations" measure="1" displayFolder="" measureGroup="CALCULATIONS" count="0"/>
    <cacheHierarchy uniqueName="[Measures].[AVERAGE CUSTOMER AGE]" caption="AVERAGE CUSTOMER AGE" measure="1" displayFolder="" measureGroup="CALCULATIONS" count="0"/>
    <cacheHierarchy uniqueName="[Measures].[products]" caption="products"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 _Persons_Table]" caption="__XL_Count DIM_Sales _Persons_Table" measure="1" displayFolder="" measureGroup="DIM_Sales 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DIM_Sales _Persons_Table" uniqueName="[DIM_Sales _Persons_Table]" caption="DIM_Sales _Persons_Tabl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s_table" caption="customers_table"/>
    <measureGroup name="DATE" caption="DATE"/>
    <measureGroup name="DIM_Sales _Persons_Table" caption="DIM_Sales _Persons_Table"/>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Njabulo" refreshedDate="45582.930902314816" backgroundQuery="1" createdVersion="6" refreshedVersion="6" minRefreshableVersion="3" recordCount="0" supportSubquery="1" supportAdvancedDrill="1">
  <cacheSource type="external" connectionId="8"/>
  <cacheFields count="3">
    <cacheField name="[customers_table].[FULLNAME].[FULLNAME]" caption="FULLNAME" numFmtId="0" hierarchy="2" level="1">
      <sharedItems count="5">
        <s v="Bobby Abbott"/>
        <s v="Christine Hawkins"/>
        <s v="Jeffery Powell"/>
        <s v="Lisa West"/>
        <s v="Travis Ewing"/>
      </sharedItems>
    </cacheField>
    <cacheField name="[DATE].[Month Name].[Month Name]" caption="Month Name" numFmtId="0" hierarchy="9" level="1">
      <sharedItems count="12">
        <s v="Jan"/>
        <s v="Feb"/>
        <s v="Mar"/>
        <s v="Apr"/>
        <s v="May"/>
        <s v="Jun"/>
        <s v="Jul"/>
        <s v="Aug"/>
        <s v="Sep"/>
        <s v="Oct"/>
        <s v="Nov"/>
        <s v="Dec"/>
      </sharedItems>
    </cacheField>
    <cacheField name="[Measures].[PROFIT MARGIN]" caption="PROFIT MARGIN" numFmtId="0" hierarchy="41" level="32767"/>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GROUP]" caption="AGE GROUP" attribute="1" defaultMemberUniqueName="[customers_table].[AGE GROUP].[All]" allUniqueName="[customers_table].[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1"/>
      </fieldsUsage>
    </cacheHierarchy>
    <cacheHierarchy uniqueName="[DATE].[MonthNUM]" caption="MonthNUM" attribute="1" defaultMemberUniqueName="[DATE].[MonthNUM].[All]" allUniqueName="[DATE].[Month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NUM]" caption="QuarterNUM" attribute="1" defaultMemberUniqueName="[DATE].[QuarterNUM].[All]" allUniqueName="[DATE].[QuarterNUM].[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DIM_Sales _Persons_Table].[Sales Person ID]" caption="Sales Person ID" attribute="1" defaultMemberUniqueName="[DIM_Sales _Persons_Table].[Sales Person ID].[All]" allUniqueName="[DIM_Sales _Persons_Table].[Sales Person ID].[All]" dimensionUniqueName="[DIM_Sales _Persons_Table]" displayFolder="" count="0" memberValueDatatype="20" unbalanced="0"/>
    <cacheHierarchy uniqueName="[DIM_Sales _Persons_Table].[FULL NAME]" caption="FULL NAME" attribute="1" defaultMemberUniqueName="[DIM_Sales _Persons_Table].[FULL NAME].[All]" allUniqueName="[DIM_Sales _Persons_Table].[FULL NAME].[All]" dimensionUniqueName="[DIM_Sales _Persons_Table]" displayFolder="" count="0" memberValueDatatype="130" unbalanced="0"/>
    <cacheHierarchy uniqueName="[DIM_Sales _Persons_Table].[Store Name]" caption="Store Name" attribute="1" defaultMemberUniqueName="[DIM_Sales _Persons_Table].[Store Name].[All]" allUniqueName="[DIM_Sales _Persons_Table].[Store Name].[All]" dimensionUniqueName="[DIM_Sales _Persons_Table]" displayFolder="" count="0" memberValueDatatype="130" unbalanced="0"/>
    <cacheHierarchy uniqueName="[DIM_Sales _Persons_Table].[Custom]" caption="Custom" attribute="1" defaultMemberUniqueName="[DIM_Sales _Persons_Table].[Custom].[All]" allUniqueName="[DIM_Sales _Persons_Table].[Custom].[All]" dimensionUniqueName="[DIM_Sales _Persons_Table]"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13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5"/>
        </ext>
      </extLst>
    </cacheHierarchy>
    <cacheHierarchy uniqueName="[Measures].[Sum of Product ID]" caption="Sum of Product ID" measure="1" displayFolder="" measureGroup="fact_table" count="0"/>
    <cacheHierarchy uniqueName="[Measures].[TOTAL REVENUE]" caption="TOTAL REVENUE" measure="1" displayFolder="" measureGroup="CALCULATIONS" count="0"/>
    <cacheHierarchy uniqueName="[Measures].[TOTAL REV]" caption="TOTAL REV"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Profit margin]" caption="%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e]" caption="refund ratee" measure="1" displayFolder="" measureGroup="CALCULATIONS" count="0"/>
    <cacheHierarchy uniqueName="[Measures].[#Product]" caption="#Product" measure="1" displayFolder="" measureGroup="customers_table" count="0"/>
    <cacheHierarchy uniqueName="[Measures].[Total qty]" caption="Total qty" measure="1" displayFolder="" measureGroup="customers_table" count="0"/>
    <cacheHierarchy uniqueName="[Measures].[TOTAL TARGET]" caption="TOTAL TARGET" measure="1" displayFolder="" measureGroup="CALCULATIONS" count="0"/>
    <cacheHierarchy uniqueName="[Measures].[No.Customers]" caption="No.Customers" measure="1" displayFolder="" measureGroup="CALCULATIONS" count="0"/>
    <cacheHierarchy uniqueName="[Measures].[No.locations]" caption="No.locations" measure="1" displayFolder="" measureGroup="CALCULATIONS" count="0"/>
    <cacheHierarchy uniqueName="[Measures].[AVERAGE CUSTOMER AGE]" caption="AVERAGE CUSTOMER AGE" measure="1" displayFolder="" measureGroup="CALCULATIONS" count="0"/>
    <cacheHierarchy uniqueName="[Measures].[products]" caption="products"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 _Persons_Table]" caption="__XL_Count DIM_Sales _Persons_Table" measure="1" displayFolder="" measureGroup="DIM_Sales 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DIM_Sales _Persons_Table" uniqueName="[DIM_Sales _Persons_Table]" caption="DIM_Sales _Persons_Tabl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s_table" caption="customers_table"/>
    <measureGroup name="DATE" caption="DATE"/>
    <measureGroup name="DIM_Sales _Persons_Table" caption="DIM_Sales _Persons_Table"/>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Njabulo" refreshedDate="45584.736170023149" backgroundQuery="1" createdVersion="6" refreshedVersion="6" minRefreshableVersion="3" recordCount="0" supportSubquery="1" supportAdvancedDrill="1">
  <cacheSource type="external" connectionId="8"/>
  <cacheFields count="3">
    <cacheField name="[DATE].[Month Name].[Month Name]" caption="Month Name" numFmtId="0" hierarchy="9" level="1">
      <sharedItems count="12">
        <s v="Jan"/>
        <s v="Feb"/>
        <s v="Mar"/>
        <s v="Apr"/>
        <s v="May"/>
        <s v="Jun"/>
        <s v="Jul"/>
        <s v="Aug"/>
        <s v="Sep"/>
        <s v="Oct"/>
        <s v="Nov"/>
        <s v="Dec"/>
      </sharedItems>
    </cacheField>
    <cacheField name="[Measures].[TOTAL TARGET]" caption="TOTAL TARGET" numFmtId="0" hierarchy="48" level="32767"/>
    <cacheField name="[Measures].[TOTAL REVENUE]" caption="TOTAL REVENUE" numFmtId="0" hierarchy="38" level="32767"/>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NAME]" caption="FULLNAME" attribute="1" defaultMemberUniqueName="[customers_table].[FULLNAME].[All]" allUniqueName="[customers_table].[FULL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GROUP]" caption="AGE GROUP" attribute="1" defaultMemberUniqueName="[customers_table].[AGE GROUP].[All]" allUniqueName="[customers_table].[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0"/>
      </fieldsUsage>
    </cacheHierarchy>
    <cacheHierarchy uniqueName="[DATE].[MonthNUM]" caption="MonthNUM" attribute="1" defaultMemberUniqueName="[DATE].[MonthNUM].[All]" allUniqueName="[DATE].[Month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NUM]" caption="QuarterNUM" attribute="1" defaultMemberUniqueName="[DATE].[QuarterNUM].[All]" allUniqueName="[DATE].[QuarterNUM].[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DIM_Sales _Persons_Table].[Sales Person ID]" caption="Sales Person ID" attribute="1" defaultMemberUniqueName="[DIM_Sales _Persons_Table].[Sales Person ID].[All]" allUniqueName="[DIM_Sales _Persons_Table].[Sales Person ID].[All]" dimensionUniqueName="[DIM_Sales _Persons_Table]" displayFolder="" count="0" memberValueDatatype="20" unbalanced="0"/>
    <cacheHierarchy uniqueName="[DIM_Sales _Persons_Table].[FULL NAME]" caption="FULL NAME" attribute="1" defaultMemberUniqueName="[DIM_Sales _Persons_Table].[FULL NAME].[All]" allUniqueName="[DIM_Sales _Persons_Table].[FULL NAME].[All]" dimensionUniqueName="[DIM_Sales _Persons_Table]" displayFolder="" count="0" memberValueDatatype="130" unbalanced="0"/>
    <cacheHierarchy uniqueName="[DIM_Sales _Persons_Table].[Store Name]" caption="Store Name" attribute="1" defaultMemberUniqueName="[DIM_Sales _Persons_Table].[Store Name].[All]" allUniqueName="[DIM_Sales _Persons_Table].[Store Name].[All]" dimensionUniqueName="[DIM_Sales _Persons_Table]" displayFolder="" count="2" memberValueDatatype="130" unbalanced="0"/>
    <cacheHierarchy uniqueName="[DIM_Sales _Persons_Table].[Custom]" caption="Custom" attribute="1" defaultMemberUniqueName="[DIM_Sales _Persons_Table].[Custom].[All]" allUniqueName="[DIM_Sales _Persons_Table].[Custom].[All]" dimensionUniqueName="[DIM_Sales _Persons_Table]"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13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5"/>
        </ext>
      </extLst>
    </cacheHierarchy>
    <cacheHierarchy uniqueName="[Measures].[Sum of Product ID]" caption="Sum of Product ID" measure="1" displayFolder="" measureGroup="fact_table" count="0"/>
    <cacheHierarchy uniqueName="[Measures].[TOTAL REVENUE]" caption="TOTAL REVENUE" measure="1" displayFolder="" measureGroup="CALCULATIONS" count="0" oneField="1">
      <fieldsUsage count="1">
        <fieldUsage x="2"/>
      </fieldsUsage>
    </cacheHierarchy>
    <cacheHierarchy uniqueName="[Measures].[TOTAL REV]" caption="TOTAL REV"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Profit margin]" caption="%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e]" caption="refund ratee" measure="1" displayFolder="" measureGroup="CALCULATIONS" count="0"/>
    <cacheHierarchy uniqueName="[Measures].[#Product]" caption="#Product" measure="1" displayFolder="" measureGroup="customers_table" count="0"/>
    <cacheHierarchy uniqueName="[Measures].[Total qty]" caption="Total qty" measure="1" displayFolder="" measureGroup="customers_table" count="0"/>
    <cacheHierarchy uniqueName="[Measures].[TOTAL TARGET]" caption="TOTAL TARGET" measure="1" displayFolder="" measureGroup="CALCULATIONS" count="0" oneField="1">
      <fieldsUsage count="1">
        <fieldUsage x="1"/>
      </fieldsUsage>
    </cacheHierarchy>
    <cacheHierarchy uniqueName="[Measures].[No.Customers]" caption="No.Customers" measure="1" displayFolder="" measureGroup="CALCULATIONS" count="0"/>
    <cacheHierarchy uniqueName="[Measures].[No.locations]" caption="No.locations" measure="1" displayFolder="" measureGroup="CALCULATIONS" count="0"/>
    <cacheHierarchy uniqueName="[Measures].[AVERAGE CUSTOMER AGE]" caption="AVERAGE CUSTOMER AGE" measure="1" displayFolder="" measureGroup="CALCULATIONS" count="0"/>
    <cacheHierarchy uniqueName="[Measures].[products]" caption="products"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 _Persons_Table]" caption="__XL_Count DIM_Sales _Persons_Table" measure="1" displayFolder="" measureGroup="DIM_Sales 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DIM_Sales _Persons_Table" uniqueName="[DIM_Sales _Persons_Table]" caption="DIM_Sales _Persons_Tabl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s_table" caption="customers_table"/>
    <measureGroup name="DATE" caption="DATE"/>
    <measureGroup name="DIM_Sales _Persons_Table" caption="DIM_Sales _Persons_Table"/>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Njabulo" refreshedDate="45594.926012731485" backgroundQuery="1" createdVersion="6" refreshedVersion="6" minRefreshableVersion="3" recordCount="0" supportSubquery="1" supportAdvancedDrill="1">
  <cacheSource type="external" connectionId="8"/>
  <cacheFields count="3">
    <cacheField name="[customers_table].[FULLNAME].[FULLNAME]" caption="FULLNAME" numFmtId="0" hierarchy="2" level="1">
      <sharedItems count="5">
        <s v="Bobby Abbott"/>
        <s v="Christine Hawkins"/>
        <s v="Jeffery Powell"/>
        <s v="Lisa West"/>
        <s v="Travis Ewing"/>
      </sharedItems>
    </cacheField>
    <cacheField name="[Measures].[PROFIT MARGIN]" caption="PROFIT MARGIN" numFmtId="0" hierarchy="41" level="32767"/>
    <cacheField name="[DATE].[Month Name].[Month Name]" caption="Month Name" numFmtId="0" hierarchy="9"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2" memberValueDatatype="20" unbalanced="0"/>
    <cacheHierarchy uniqueName="[customers_table].[Customer ID]" caption="Customer ID" attribute="1" defaultMemberUniqueName="[customers_table].[Customer ID].[All]" allUniqueName="[customers_table].[Customer ID].[All]" dimensionUniqueName="[customers_table]" displayFolder="" count="2" memberValueDatatype="20" unbalanced="0"/>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2"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cacheHierarchy uniqueName="[customers_table].[CUSTOMER AGE]" caption="CUSTOMER AGE" attribute="1" defaultMemberUniqueName="[customers_table].[CUSTOMER AGE].[All]" allUniqueName="[customers_table].[CUSTOMER AGE].[All]" dimensionUniqueName="[customers_table]" displayFolder="" count="2" memberValueDatatype="20" unbalanced="0"/>
    <cacheHierarchy uniqueName="[customers_table].[AGE GROUP]" caption="AGE GROUP" attribute="1" defaultMemberUniqueName="[customers_table].[AGE GROUP].[All]" allUniqueName="[customers_table].[AGE GROUP].[All]" dimensionUniqueName="[customers_table]" displayFolder="" count="2" memberValueDatatype="130" unbalanced="0"/>
    <cacheHierarchy uniqueName="[DATE].[Order Date]" caption="Order Date" attribute="1" time="1" defaultMemberUniqueName="[DATE].[Order Date].[All]" allUniqueName="[DATE].[Order Date].[All]" dimensionUniqueName="[DATE]" displayFolder="" count="2" memberValueDatatype="7" unbalanced="0"/>
    <cacheHierarchy uniqueName="[DATE].[Year]" caption="Year" attribute="1" defaultMemberUniqueName="[DATE].[Year].[All]" allUniqueName="[DATE].[Year].[All]" dimensionUniqueName="[DATE]" displayFolder="" count="2"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2" memberValueDatatype="20" unbalanced="0"/>
    <cacheHierarchy uniqueName="[DATE].[Day Name]" caption="Day Name" attribute="1" defaultMemberUniqueName="[DATE].[Day Name].[All]" allUniqueName="[DATE].[Day Name].[All]" dimensionUniqueName="[DATE]" displayFolder="" count="2" memberValueDatatype="130" unbalanced="0"/>
    <cacheHierarchy uniqueName="[DATE].[WEEKNUM]" caption="WEEKNUM" attribute="1" defaultMemberUniqueName="[DATE].[WEEKNUM].[All]" allUniqueName="[DATE].[WEEKNUM].[All]" dimensionUniqueName="[DATE]" displayFolder="" count="2" memberValueDatatype="20" unbalanced="0"/>
    <cacheHierarchy uniqueName="[DATE].[weektype]" caption="weektype" attribute="1" defaultMemberUniqueName="[DATE].[weektype].[All]" allUniqueName="[DATE].[weektype].[All]" dimensionUniqueName="[DATE]" displayFolder="" count="2" memberValueDatatype="130" unbalanced="0"/>
    <cacheHierarchy uniqueName="[DATE].[QuarterNUM]" caption="QuarterNUM" attribute="1" defaultMemberUniqueName="[DATE].[QuarterNUM].[All]" allUniqueName="[DATE].[QuarterNUM].[All]" dimensionUniqueName="[DATE]" displayFolder="" count="2" memberValueDatatype="20" unbalanced="0"/>
    <cacheHierarchy uniqueName="[DATE].[Prefix]" caption="Prefix" attribute="1" defaultMemberUniqueName="[DATE].[Prefix].[All]" allUniqueName="[DATE].[Prefix].[All]" dimensionUniqueName="[DATE]" displayFolder="" count="2" memberValueDatatype="130" unbalanced="0"/>
    <cacheHierarchy uniqueName="[DIM_Sales _Persons_Table].[Sales Person ID]" caption="Sales Person ID" attribute="1" defaultMemberUniqueName="[DIM_Sales _Persons_Table].[Sales Person ID].[All]" allUniqueName="[DIM_Sales _Persons_Table].[Sales Person ID].[All]" dimensionUniqueName="[DIM_Sales _Persons_Table]" displayFolder="" count="2" memberValueDatatype="20" unbalanced="0"/>
    <cacheHierarchy uniqueName="[DIM_Sales _Persons_Table].[FULL NAME]" caption="FULL NAME" attribute="1" defaultMemberUniqueName="[DIM_Sales _Persons_Table].[FULL NAME].[All]" allUniqueName="[DIM_Sales _Persons_Table].[FULL NAME].[All]" dimensionUniqueName="[DIM_Sales _Persons_Table]" displayFolder="" count="2" memberValueDatatype="130" unbalanced="0"/>
    <cacheHierarchy uniqueName="[DIM_Sales _Persons_Table].[Store Name]" caption="Store Name" attribute="1" defaultMemberUniqueName="[DIM_Sales _Persons_Table].[Store Name].[All]" allUniqueName="[DIM_Sales _Persons_Table].[Store Name].[All]" dimensionUniqueName="[DIM_Sales _Persons_Table]" displayFolder="" count="2" memberValueDatatype="130" unbalanced="0"/>
    <cacheHierarchy uniqueName="[DIM_Sales _Persons_Table].[Custom]" caption="Custom" attribute="1" defaultMemberUniqueName="[DIM_Sales _Persons_Table].[Custom].[All]" allUniqueName="[DIM_Sales _Persons_Table].[Custom].[All]" dimensionUniqueName="[DIM_Sales _Persons_Table]" displayFolder="" count="2" memberValueDatatype="20" unbalanced="0"/>
    <cacheHierarchy uniqueName="[fact_table].[Product ID]" caption="Product ID" attribute="1" defaultMemberUniqueName="[fact_table].[Product ID].[All]" allUniqueName="[fact_table].[Product ID].[All]" dimensionUniqueName="[fact_table]" displayFolder="" count="2" memberValueDatatype="130" unbalanced="0"/>
    <cacheHierarchy uniqueName="[fact_table].[Customer ID]" caption="Customer ID" attribute="1" defaultMemberUniqueName="[fact_table].[Customer ID].[All]" allUniqueName="[fact_table].[Customer ID].[All]" dimensionUniqueName="[fact_table]" displayFolder="" count="2" memberValueDatatype="130" unbalanced="0"/>
    <cacheHierarchy uniqueName="[fact_table].[Sales Person ID]" caption="Sales Person ID" attribute="1" defaultMemberUniqueName="[fact_table].[Sales Person ID].[All]" allUniqueName="[fact_table].[Sales Person ID].[All]" dimensionUniqueName="[fact_table]" displayFolder="" count="2" memberValueDatatype="20" unbalanced="0"/>
    <cacheHierarchy uniqueName="[fact_table].[Quantity Sold]" caption="Quantity Sold" attribute="1" defaultMemberUniqueName="[fact_table].[Quantity Sold].[All]" allUniqueName="[fact_table].[Quantity Sold].[All]" dimensionUniqueName="[fact_table]" displayFolder="" count="2" memberValueDatatype="20" unbalanced="0"/>
    <cacheHierarchy uniqueName="[fact_table].[Payment Method]" caption="Payment Method" attribute="1" defaultMemberUniqueName="[fact_table].[Payment Method].[All]" allUniqueName="[fact_table].[Payment Method].[All]" dimensionUniqueName="[fact_table]" displayFolder="" count="2" memberValueDatatype="130" unbalanced="0"/>
    <cacheHierarchy uniqueName="[fact_table].[Quantity Returned]" caption="Quantity Returned" attribute="1" defaultMemberUniqueName="[fact_table].[Quantity Returned].[All]" allUniqueName="[fact_table].[Quantity Returned].[All]" dimensionUniqueName="[fact_table]" displayFolder="" count="2" memberValueDatatype="20" unbalanced="0"/>
    <cacheHierarchy uniqueName="[fact_table].[Order Date]" caption="Order Date" attribute="1" time="1" defaultMemberUniqueName="[fact_table].[Order Date].[All]" allUniqueName="[fact_table].[Order Date].[All]" dimensionUniqueName="[fact_table]" displayFolder="" count="2" memberValueDatatype="7" unbalanced="0"/>
    <cacheHierarchy uniqueName="[monthly_store_targets].[Store ID]" caption="Store ID" attribute="1" defaultMemberUniqueName="[monthly_store_targets].[Store ID].[All]" allUniqueName="[monthly_store_targets].[Store ID].[All]" dimensionUniqueName="[monthly_store_targets]" displayFolder="" count="2" memberValueDatatype="20" unbalanced="0"/>
    <cacheHierarchy uniqueName="[monthly_store_targets].[DATE]" caption="DATE" attribute="1" time="1" defaultMemberUniqueName="[monthly_store_targets].[DATE].[All]" allUniqueName="[monthly_store_targets].[DATE].[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products_table].[Product ID]" caption="Product ID" attribute="1" defaultMemberUniqueName="[products_table].[Product ID].[All]" allUniqueName="[products_table].[Product ID].[All]" dimensionUniqueName="[products_table]" displayFolder="" count="2" memberValueDatatype="13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2" memberValueDatatype="5" unbalanced="0"/>
    <cacheHierarchy uniqueName="[products_table].[Cost Price]" caption="Cost Price" attribute="1" defaultMemberUniqueName="[products_table].[Cost Price].[All]" allUniqueName="[products_table].[Cost Price].[All]" dimensionUniqueName="[products_table]" displayFolder="" count="2" memberValueDatatype="5" unbalanced="0"/>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5"/>
        </ext>
      </extLst>
    </cacheHierarchy>
    <cacheHierarchy uniqueName="[Measures].[Sum of Product ID]" caption="Sum of Product ID" measure="1" displayFolder="" measureGroup="fact_table" count="0"/>
    <cacheHierarchy uniqueName="[Measures].[TOTAL REVENUE]" caption="TOTAL REVENUE" measure="1" displayFolder="" measureGroup="CALCULATIONS" count="0"/>
    <cacheHierarchy uniqueName="[Measures].[TOTAL REV]" caption="TOTAL REV"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Profit margin]" caption="%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e]" caption="refund ratee" measure="1" displayFolder="" measureGroup="CALCULATIONS" count="0"/>
    <cacheHierarchy uniqueName="[Measures].[#Product]" caption="#Product" measure="1" displayFolder="" measureGroup="customers_table" count="0"/>
    <cacheHierarchy uniqueName="[Measures].[Total qty]" caption="Total qty" measure="1" displayFolder="" measureGroup="customers_table" count="0"/>
    <cacheHierarchy uniqueName="[Measures].[TOTAL TARGET]" caption="TOTAL TARGET" measure="1" displayFolder="" measureGroup="CALCULATIONS" count="0"/>
    <cacheHierarchy uniqueName="[Measures].[No.Customers]" caption="No.Customers" measure="1" displayFolder="" measureGroup="CALCULATIONS" count="0"/>
    <cacheHierarchy uniqueName="[Measures].[No.locations]" caption="No.locations" measure="1" displayFolder="" measureGroup="CALCULATIONS" count="0"/>
    <cacheHierarchy uniqueName="[Measures].[AVERAGE CUSTOMER AGE]" caption="AVERAGE CUSTOMER AGE" measure="1" displayFolder="" measureGroup="CALCULATIONS" count="0"/>
    <cacheHierarchy uniqueName="[Measures].[products]" caption="products"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 _Persons_Table]" caption="__XL_Count DIM_Sales _Persons_Table" measure="1" displayFolder="" measureGroup="DIM_Sales 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DIM_Sales _Persons_Table" uniqueName="[DIM_Sales _Persons_Table]" caption="DIM_Sales _Persons_Tabl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s_table" caption="customers_table"/>
    <measureGroup name="DATE" caption="DATE"/>
    <measureGroup name="DIM_Sales _Persons_Table" caption="DIM_Sales _Persons_Table"/>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Njabulo" refreshedDate="45594.926013078701" backgroundQuery="1" createdVersion="6" refreshedVersion="6" minRefreshableVersion="3" recordCount="0" supportSubquery="1" supportAdvancedDrill="1">
  <cacheSource type="external" connectionId="8"/>
  <cacheFields count="5">
    <cacheField name="[customers_table].[FULLNAME].[FULLNAME]" caption="FULLNAME" numFmtId="0" hierarchy="2" level="1">
      <sharedItems count="5">
        <s v="Bobby Abbott"/>
        <s v="Christine Hawkins"/>
        <s v="Jeffery Powell"/>
        <s v="Lisa West"/>
        <s v="Travis Ewing"/>
      </sharedItems>
    </cacheField>
    <cacheField name="[products_table].[Product Name].[Product Name]" caption="Product Name" numFmtId="0" hierarchy="31"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PROFIT MARGIN]" caption="PROFIT MARGIN" numFmtId="0" hierarchy="41" level="32767"/>
    <cacheField name="[Measures].[Total qty]" caption="Total qty" numFmtId="0" hierarchy="47" level="32767"/>
    <cacheField name="[DATE].[Month Name].[Month Name]" caption="Month Name" numFmtId="0" hierarchy="9"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GROUP]" caption="AGE GROUP" attribute="1" defaultMemberUniqueName="[customers_table].[AGE GROUP].[All]" allUniqueName="[customers_table].[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4"/>
      </fieldsUsage>
    </cacheHierarchy>
    <cacheHierarchy uniqueName="[DATE].[MonthNUM]" caption="MonthNUM" attribute="1" defaultMemberUniqueName="[DATE].[MonthNUM].[All]" allUniqueName="[DATE].[Month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NUM]" caption="QuarterNUM" attribute="1" defaultMemberUniqueName="[DATE].[QuarterNUM].[All]" allUniqueName="[DATE].[QuarterNUM].[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DIM_Sales _Persons_Table].[Sales Person ID]" caption="Sales Person ID" attribute="1" defaultMemberUniqueName="[DIM_Sales _Persons_Table].[Sales Person ID].[All]" allUniqueName="[DIM_Sales _Persons_Table].[Sales Person ID].[All]" dimensionUniqueName="[DIM_Sales _Persons_Table]" displayFolder="" count="0" memberValueDatatype="20" unbalanced="0"/>
    <cacheHierarchy uniqueName="[DIM_Sales _Persons_Table].[FULL NAME]" caption="FULL NAME" attribute="1" defaultMemberUniqueName="[DIM_Sales _Persons_Table].[FULL NAME].[All]" allUniqueName="[DIM_Sales _Persons_Table].[FULL NAME].[All]" dimensionUniqueName="[DIM_Sales _Persons_Table]" displayFolder="" count="0" memberValueDatatype="130" unbalanced="0"/>
    <cacheHierarchy uniqueName="[DIM_Sales _Persons_Table].[Store Name]" caption="Store Name" attribute="1" defaultMemberUniqueName="[DIM_Sales _Persons_Table].[Store Name].[All]" allUniqueName="[DIM_Sales _Persons_Table].[Store Name].[All]" dimensionUniqueName="[DIM_Sales _Persons_Table]" displayFolder="" count="0" memberValueDatatype="130" unbalanced="0"/>
    <cacheHierarchy uniqueName="[DIM_Sales _Persons_Table].[Custom]" caption="Custom" attribute="1" defaultMemberUniqueName="[DIM_Sales _Persons_Table].[Custom].[All]" allUniqueName="[DIM_Sales _Persons_Table].[Custom].[All]" dimensionUniqueName="[DIM_Sales _Persons_Table]"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13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1"/>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5"/>
        </ext>
      </extLst>
    </cacheHierarchy>
    <cacheHierarchy uniqueName="[Measures].[Sum of Product ID]" caption="Sum of Product ID" measure="1" displayFolder="" measureGroup="fact_table" count="0"/>
    <cacheHierarchy uniqueName="[Measures].[TOTAL REVENUE]" caption="TOTAL REVENUE" measure="1" displayFolder="" measureGroup="CALCULATIONS" count="0"/>
    <cacheHierarchy uniqueName="[Measures].[TOTAL REV]" caption="TOTAL REV"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Profit margin]" caption="%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e]" caption="refund ratee" measure="1" displayFolder="" measureGroup="CALCULATIONS" count="0"/>
    <cacheHierarchy uniqueName="[Measures].[#Product]" caption="#Product" measure="1" displayFolder="" measureGroup="customers_table" count="0"/>
    <cacheHierarchy uniqueName="[Measures].[Total qty]" caption="Total qty" measure="1" displayFolder="" measureGroup="customers_table" count="0" oneField="1">
      <fieldsUsage count="1">
        <fieldUsage x="3"/>
      </fieldsUsage>
    </cacheHierarchy>
    <cacheHierarchy uniqueName="[Measures].[TOTAL TARGET]" caption="TOTAL TARGET" measure="1" displayFolder="" measureGroup="CALCULATIONS" count="0"/>
    <cacheHierarchy uniqueName="[Measures].[No.Customers]" caption="No.Customers" measure="1" displayFolder="" measureGroup="CALCULATIONS" count="0"/>
    <cacheHierarchy uniqueName="[Measures].[No.locations]" caption="No.locations" measure="1" displayFolder="" measureGroup="CALCULATIONS" count="0"/>
    <cacheHierarchy uniqueName="[Measures].[AVERAGE CUSTOMER AGE]" caption="AVERAGE CUSTOMER AGE" measure="1" displayFolder="" measureGroup="CALCULATIONS" count="0"/>
    <cacheHierarchy uniqueName="[Measures].[products]" caption="products"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 _Persons_Table]" caption="__XL_Count DIM_Sales _Persons_Table" measure="1" displayFolder="" measureGroup="DIM_Sales 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DIM_Sales _Persons_Table" uniqueName="[DIM_Sales _Persons_Table]" caption="DIM_Sales _Persons_Tabl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s_table" caption="customers_table"/>
    <measureGroup name="DATE" caption="DATE"/>
    <measureGroup name="DIM_Sales _Persons_Table" caption="DIM_Sales _Persons_Table"/>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Njabulo" refreshedDate="45594.926013888886" backgroundQuery="1" createdVersion="6" refreshedVersion="6" minRefreshableVersion="3" recordCount="0" supportSubquery="1" supportAdvancedDrill="1">
  <cacheSource type="external" connectionId="8"/>
  <cacheFields count="4">
    <cacheField name="[customers_table].[FULLNAME].[FULLNAME]" caption="FULLNAME" numFmtId="0" hierarchy="2" level="1">
      <sharedItems count="5">
        <s v="Bobby Abbott"/>
        <s v="Christine Hawkins"/>
        <s v="Jeffery Powell"/>
        <s v="Lisa West"/>
        <s v="Travis Ewing"/>
      </sharedItems>
    </cacheField>
    <cacheField name="[Measures].[PROFIT MARGIN]" caption="PROFIT MARGIN" numFmtId="0" hierarchy="41" level="32767"/>
    <cacheField name="[customers_table].[Location].[Location]" caption="Location" numFmtId="0" hierarchy="4" level="1">
      <sharedItems count="5">
        <s v="Florida"/>
        <s v="Indiana"/>
        <s v="Maryland"/>
        <s v="New York"/>
        <s v="Wisconsin"/>
      </sharedItems>
    </cacheField>
    <cacheField name="[DATE].[Month Name].[Month Name]" caption="Month Name" numFmtId="0" hierarchy="9"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2"/>
      </fieldsUsage>
    </cacheHierarchy>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GROUP]" caption="AGE GROUP" attribute="1" defaultMemberUniqueName="[customers_table].[AGE GROUP].[All]" allUniqueName="[customers_table].[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NUM]" caption="QuarterNUM" attribute="1" defaultMemberUniqueName="[DATE].[QuarterNUM].[All]" allUniqueName="[DATE].[QuarterNUM].[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DIM_Sales _Persons_Table].[Sales Person ID]" caption="Sales Person ID" attribute="1" defaultMemberUniqueName="[DIM_Sales _Persons_Table].[Sales Person ID].[All]" allUniqueName="[DIM_Sales _Persons_Table].[Sales Person ID].[All]" dimensionUniqueName="[DIM_Sales _Persons_Table]" displayFolder="" count="0" memberValueDatatype="20" unbalanced="0"/>
    <cacheHierarchy uniqueName="[DIM_Sales _Persons_Table].[FULL NAME]" caption="FULL NAME" attribute="1" defaultMemberUniqueName="[DIM_Sales _Persons_Table].[FULL NAME].[All]" allUniqueName="[DIM_Sales _Persons_Table].[FULL NAME].[All]" dimensionUniqueName="[DIM_Sales _Persons_Table]" displayFolder="" count="0" memberValueDatatype="130" unbalanced="0"/>
    <cacheHierarchy uniqueName="[DIM_Sales _Persons_Table].[Store Name]" caption="Store Name" attribute="1" defaultMemberUniqueName="[DIM_Sales _Persons_Table].[Store Name].[All]" allUniqueName="[DIM_Sales _Persons_Table].[Store Name].[All]" dimensionUniqueName="[DIM_Sales _Persons_Table]" displayFolder="" count="0" memberValueDatatype="130" unbalanced="0"/>
    <cacheHierarchy uniqueName="[DIM_Sales _Persons_Table].[Custom]" caption="Custom" attribute="1" defaultMemberUniqueName="[DIM_Sales _Persons_Table].[Custom].[All]" allUniqueName="[DIM_Sales _Persons_Table].[Custom].[All]" dimensionUniqueName="[DIM_Sales _Persons_Table]"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13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5"/>
        </ext>
      </extLst>
    </cacheHierarchy>
    <cacheHierarchy uniqueName="[Measures].[Sum of Product ID]" caption="Sum of Product ID" measure="1" displayFolder="" measureGroup="fact_table" count="0"/>
    <cacheHierarchy uniqueName="[Measures].[TOTAL REVENUE]" caption="TOTAL REVENUE" measure="1" displayFolder="" measureGroup="CALCULATIONS" count="0"/>
    <cacheHierarchy uniqueName="[Measures].[TOTAL REV]" caption="TOTAL REV"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Profit margin]" caption="%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e]" caption="refund ratee" measure="1" displayFolder="" measureGroup="CALCULATIONS" count="0"/>
    <cacheHierarchy uniqueName="[Measures].[#Product]" caption="#Product" measure="1" displayFolder="" measureGroup="customers_table" count="0"/>
    <cacheHierarchy uniqueName="[Measures].[Total qty]" caption="Total qty" measure="1" displayFolder="" measureGroup="customers_table" count="0"/>
    <cacheHierarchy uniqueName="[Measures].[TOTAL TARGET]" caption="TOTAL TARGET" measure="1" displayFolder="" measureGroup="CALCULATIONS" count="0"/>
    <cacheHierarchy uniqueName="[Measures].[No.Customers]" caption="No.Customers" measure="1" displayFolder="" measureGroup="CALCULATIONS" count="0"/>
    <cacheHierarchy uniqueName="[Measures].[No.locations]" caption="No.locations" measure="1" displayFolder="" measureGroup="CALCULATIONS" count="0"/>
    <cacheHierarchy uniqueName="[Measures].[AVERAGE CUSTOMER AGE]" caption="AVERAGE CUSTOMER AGE" measure="1" displayFolder="" measureGroup="CALCULATIONS" count="0"/>
    <cacheHierarchy uniqueName="[Measures].[products]" caption="products"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 _Persons_Table]" caption="__XL_Count DIM_Sales _Persons_Table" measure="1" displayFolder="" measureGroup="DIM_Sales 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DIM_Sales _Persons_Table" uniqueName="[DIM_Sales _Persons_Table]" caption="DIM_Sales _Persons_Tabl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s_table" caption="customers_table"/>
    <measureGroup name="DATE" caption="DATE"/>
    <measureGroup name="DIM_Sales _Persons_Table" caption="DIM_Sales _Persons_Table"/>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Njabulo" refreshedDate="45594.926014236109" backgroundQuery="1" createdVersion="6" refreshedVersion="6" minRefreshableVersion="3" recordCount="0" supportSubquery="1" supportAdvancedDrill="1">
  <cacheSource type="external" connectionId="8"/>
  <cacheFields count="4">
    <cacheField name="[customers_table].[FULLNAME].[FULLNAME]" caption="FULLNAME" numFmtId="0" hierarchy="2" level="1">
      <sharedItems count="5">
        <s v="Bobby Abbott"/>
        <s v="Christine Hawkins"/>
        <s v="Jeffery Powell"/>
        <s v="Lisa West"/>
        <s v="Travis Ewing"/>
      </sharedItems>
    </cacheField>
    <cacheField name="[customers_table].[Gender].[Gender]" caption="Gender" numFmtId="0" hierarchy="3" level="1">
      <sharedItems count="2">
        <s v="Female"/>
        <s v="Male"/>
      </sharedItems>
    </cacheField>
    <cacheField name="[Measures].[%Profit margin]" caption="%Profit margin" numFmtId="0" hierarchy="42" level="32767"/>
    <cacheField name="[DATE].[Month Name].[Month Name]" caption="Month Name" numFmtId="0" hierarchy="9"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1"/>
      </fieldsUsage>
    </cacheHierarchy>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GROUP]" caption="AGE GROUP" attribute="1" defaultMemberUniqueName="[customers_table].[AGE GROUP].[All]" allUniqueName="[customers_table].[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NUM]" caption="QuarterNUM" attribute="1" defaultMemberUniqueName="[DATE].[QuarterNUM].[All]" allUniqueName="[DATE].[QuarterNUM].[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DIM_Sales _Persons_Table].[Sales Person ID]" caption="Sales Person ID" attribute="1" defaultMemberUniqueName="[DIM_Sales _Persons_Table].[Sales Person ID].[All]" allUniqueName="[DIM_Sales _Persons_Table].[Sales Person ID].[All]" dimensionUniqueName="[DIM_Sales _Persons_Table]" displayFolder="" count="0" memberValueDatatype="20" unbalanced="0"/>
    <cacheHierarchy uniqueName="[DIM_Sales _Persons_Table].[FULL NAME]" caption="FULL NAME" attribute="1" defaultMemberUniqueName="[DIM_Sales _Persons_Table].[FULL NAME].[All]" allUniqueName="[DIM_Sales _Persons_Table].[FULL NAME].[All]" dimensionUniqueName="[DIM_Sales _Persons_Table]" displayFolder="" count="0" memberValueDatatype="130" unbalanced="0"/>
    <cacheHierarchy uniqueName="[DIM_Sales _Persons_Table].[Store Name]" caption="Store Name" attribute="1" defaultMemberUniqueName="[DIM_Sales _Persons_Table].[Store Name].[All]" allUniqueName="[DIM_Sales _Persons_Table].[Store Name].[All]" dimensionUniqueName="[DIM_Sales _Persons_Table]" displayFolder="" count="0" memberValueDatatype="130" unbalanced="0"/>
    <cacheHierarchy uniqueName="[DIM_Sales _Persons_Table].[Custom]" caption="Custom" attribute="1" defaultMemberUniqueName="[DIM_Sales _Persons_Table].[Custom].[All]" allUniqueName="[DIM_Sales _Persons_Table].[Custom].[All]" dimensionUniqueName="[DIM_Sales _Persons_Table]"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13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5"/>
        </ext>
      </extLst>
    </cacheHierarchy>
    <cacheHierarchy uniqueName="[Measures].[Sum of Product ID]" caption="Sum of Product ID" measure="1" displayFolder="" measureGroup="fact_table" count="0"/>
    <cacheHierarchy uniqueName="[Measures].[TOTAL REVENUE]" caption="TOTAL REVENUE" measure="1" displayFolder="" measureGroup="CALCULATIONS" count="0"/>
    <cacheHierarchy uniqueName="[Measures].[TOTAL REV]" caption="TOTAL REV"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e]" caption="refund ratee" measure="1" displayFolder="" measureGroup="CALCULATIONS" count="0"/>
    <cacheHierarchy uniqueName="[Measures].[#Product]" caption="#Product" measure="1" displayFolder="" measureGroup="customers_table" count="0"/>
    <cacheHierarchy uniqueName="[Measures].[Total qty]" caption="Total qty" measure="1" displayFolder="" measureGroup="customers_table" count="0"/>
    <cacheHierarchy uniqueName="[Measures].[TOTAL TARGET]" caption="TOTAL TARGET" measure="1" displayFolder="" measureGroup="CALCULATIONS" count="0"/>
    <cacheHierarchy uniqueName="[Measures].[No.Customers]" caption="No.Customers" measure="1" displayFolder="" measureGroup="CALCULATIONS" count="0"/>
    <cacheHierarchy uniqueName="[Measures].[No.locations]" caption="No.locations" measure="1" displayFolder="" measureGroup="CALCULATIONS" count="0"/>
    <cacheHierarchy uniqueName="[Measures].[AVERAGE CUSTOMER AGE]" caption="AVERAGE CUSTOMER AGE" measure="1" displayFolder="" measureGroup="CALCULATIONS" count="0"/>
    <cacheHierarchy uniqueName="[Measures].[products]" caption="products"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 _Persons_Table]" caption="__XL_Count DIM_Sales _Persons_Table" measure="1" displayFolder="" measureGroup="DIM_Sales 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DIM_Sales _Persons_Table" uniqueName="[DIM_Sales _Persons_Table]" caption="DIM_Sales _Persons_Tabl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s_table" caption="customers_table"/>
    <measureGroup name="DATE" caption="DATE"/>
    <measureGroup name="DIM_Sales _Persons_Table" caption="DIM_Sales _Persons_Table"/>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Njabulo" refreshedDate="45594.926014583332" backgroundQuery="1" createdVersion="6" refreshedVersion="6" minRefreshableVersion="3" recordCount="0" supportSubquery="1" supportAdvancedDrill="1">
  <cacheSource type="external" connectionId="8"/>
  <cacheFields count="4">
    <cacheField name="[customers_table].[FULLNAME].[FULLNAME]" caption="FULLNAME" numFmtId="0" hierarchy="2" level="1">
      <sharedItems count="5">
        <s v="Bobby Abbott"/>
        <s v="Christine Hawkins"/>
        <s v="Jeffery Powell"/>
        <s v="Lisa West"/>
        <s v="Travis Ewing"/>
      </sharedItems>
    </cacheField>
    <cacheField name="[customers_table].[AGE GROUP].[AGE GROUP]" caption="AGE GROUP" numFmtId="0" hierarchy="6" level="1">
      <sharedItems count="5">
        <s v="0-20"/>
        <s v="21-30"/>
        <s v="31-40"/>
        <s v="41-50"/>
        <s v="50 +"/>
      </sharedItems>
    </cacheField>
    <cacheField name="[Measures].[AVERAGE CUSTOMER AGE]" caption="AVERAGE CUSTOMER AGE" numFmtId="0" hierarchy="51" level="32767"/>
    <cacheField name="[DATE].[Month Name].[Month Name]" caption="Month Name" numFmtId="0" hierarchy="9"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GROUP]" caption="AGE GROUP" attribute="1" defaultMemberUniqueName="[customers_table].[AGE GROUP].[All]" allUniqueName="[customers_table].[AGE GROUP].[All]" dimensionUniqueName="[customers_table]" displayFolder="" count="2" memberValueDatatype="130" unbalanced="0">
      <fieldsUsage count="2">
        <fieldUsage x="-1"/>
        <fieldUsage x="1"/>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NUM]" caption="QuarterNUM" attribute="1" defaultMemberUniqueName="[DATE].[QuarterNUM].[All]" allUniqueName="[DATE].[QuarterNUM].[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DIM_Sales _Persons_Table].[Sales Person ID]" caption="Sales Person ID" attribute="1" defaultMemberUniqueName="[DIM_Sales _Persons_Table].[Sales Person ID].[All]" allUniqueName="[DIM_Sales _Persons_Table].[Sales Person ID].[All]" dimensionUniqueName="[DIM_Sales _Persons_Table]" displayFolder="" count="0" memberValueDatatype="20" unbalanced="0"/>
    <cacheHierarchy uniqueName="[DIM_Sales _Persons_Table].[FULL NAME]" caption="FULL NAME" attribute="1" defaultMemberUniqueName="[DIM_Sales _Persons_Table].[FULL NAME].[All]" allUniqueName="[DIM_Sales _Persons_Table].[FULL NAME].[All]" dimensionUniqueName="[DIM_Sales _Persons_Table]" displayFolder="" count="0" memberValueDatatype="130" unbalanced="0"/>
    <cacheHierarchy uniqueName="[DIM_Sales _Persons_Table].[Store Name]" caption="Store Name" attribute="1" defaultMemberUniqueName="[DIM_Sales _Persons_Table].[Store Name].[All]" allUniqueName="[DIM_Sales _Persons_Table].[Store Name].[All]" dimensionUniqueName="[DIM_Sales _Persons_Table]" displayFolder="" count="0" memberValueDatatype="130" unbalanced="0"/>
    <cacheHierarchy uniqueName="[DIM_Sales _Persons_Table].[Custom]" caption="Custom" attribute="1" defaultMemberUniqueName="[DIM_Sales _Persons_Table].[Custom].[All]" allUniqueName="[DIM_Sales _Persons_Table].[Custom].[All]" dimensionUniqueName="[DIM_Sales _Persons_Table]"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13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5"/>
        </ext>
      </extLst>
    </cacheHierarchy>
    <cacheHierarchy uniqueName="[Measures].[Sum of Product ID]" caption="Sum of Product ID" measure="1" displayFolder="" measureGroup="fact_table" count="0"/>
    <cacheHierarchy uniqueName="[Measures].[TOTAL REVENUE]" caption="TOTAL REVENUE" measure="1" displayFolder="" measureGroup="CALCULATIONS" count="0"/>
    <cacheHierarchy uniqueName="[Measures].[TOTAL REV]" caption="TOTAL REV"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Profit margin]" caption="%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e]" caption="refund ratee" measure="1" displayFolder="" measureGroup="CALCULATIONS" count="0"/>
    <cacheHierarchy uniqueName="[Measures].[#Product]" caption="#Product" measure="1" displayFolder="" measureGroup="customers_table" count="0"/>
    <cacheHierarchy uniqueName="[Measures].[Total qty]" caption="Total qty" measure="1" displayFolder="" measureGroup="customers_table" count="0"/>
    <cacheHierarchy uniqueName="[Measures].[TOTAL TARGET]" caption="TOTAL TARGET" measure="1" displayFolder="" measureGroup="CALCULATIONS" count="0"/>
    <cacheHierarchy uniqueName="[Measures].[No.Customers]" caption="No.Customers" measure="1" displayFolder="" measureGroup="CALCULATIONS" count="0"/>
    <cacheHierarchy uniqueName="[Measures].[No.locations]" caption="No.locations" measure="1" displayFolder="" measureGroup="CALCULATIONS" count="0"/>
    <cacheHierarchy uniqueName="[Measures].[AVERAGE CUSTOMER AGE]" caption="AVERAGE CUSTOMER AGE" measure="1" displayFolder="" measureGroup="CALCULATIONS" count="0" oneField="1">
      <fieldsUsage count="1">
        <fieldUsage x="2"/>
      </fieldsUsage>
    </cacheHierarchy>
    <cacheHierarchy uniqueName="[Measures].[products]" caption="products"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 _Persons_Table]" caption="__XL_Count DIM_Sales _Persons_Table" measure="1" displayFolder="" measureGroup="DIM_Sales 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DIM_Sales _Persons_Table" uniqueName="[DIM_Sales _Persons_Table]" caption="DIM_Sales _Persons_Tabl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s_table" caption="customers_table"/>
    <measureGroup name="DATE" caption="DATE"/>
    <measureGroup name="DIM_Sales _Persons_Table" caption="DIM_Sales _Persons_Table"/>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Njabulo" refreshedDate="45594.926014930556" backgroundQuery="1" createdVersion="6" refreshedVersion="6" minRefreshableVersion="3" recordCount="0" supportSubquery="1" supportAdvancedDrill="1">
  <cacheSource type="external" connectionId="8"/>
  <cacheFields count="5">
    <cacheField name="[customers_table].[FULLNAME].[FULLNAME]" caption="FULLNAME" numFmtId="0" hierarchy="2" level="1">
      <sharedItems count="5">
        <s v="Bobby Abbott"/>
        <s v="Christine Hawkins"/>
        <s v="Jeffery Powell"/>
        <s v="Lisa West"/>
        <s v="Travis Ewing"/>
      </sharedItems>
    </cacheField>
    <cacheField name="[Measures].[products]" caption="products" numFmtId="0" hierarchy="52" level="32767"/>
    <cacheField name="[Measures].[Return RATE]" caption="Return RATE" numFmtId="0" hierarchy="53" level="32767"/>
    <cacheField name="[Measures].[REFUND RATE]" caption="REFUND RATE" numFmtId="0" hierarchy="54" level="32767"/>
    <cacheField name="[DATE].[Month Name].[Month Name]" caption="Month Name" numFmtId="0" hierarchy="9"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GROUP]" caption="AGE GROUP" attribute="1" defaultMemberUniqueName="[customers_table].[AGE GROUP].[All]" allUniqueName="[customers_table].[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4"/>
      </fieldsUsage>
    </cacheHierarchy>
    <cacheHierarchy uniqueName="[DATE].[MonthNUM]" caption="MonthNUM" attribute="1" defaultMemberUniqueName="[DATE].[MonthNUM].[All]" allUniqueName="[DATE].[Month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NUM]" caption="QuarterNUM" attribute="1" defaultMemberUniqueName="[DATE].[QuarterNUM].[All]" allUniqueName="[DATE].[QuarterNUM].[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DIM_Sales _Persons_Table].[Sales Person ID]" caption="Sales Person ID" attribute="1" defaultMemberUniqueName="[DIM_Sales _Persons_Table].[Sales Person ID].[All]" allUniqueName="[DIM_Sales _Persons_Table].[Sales Person ID].[All]" dimensionUniqueName="[DIM_Sales _Persons_Table]" displayFolder="" count="0" memberValueDatatype="20" unbalanced="0"/>
    <cacheHierarchy uniqueName="[DIM_Sales _Persons_Table].[FULL NAME]" caption="FULL NAME" attribute="1" defaultMemberUniqueName="[DIM_Sales _Persons_Table].[FULL NAME].[All]" allUniqueName="[DIM_Sales _Persons_Table].[FULL NAME].[All]" dimensionUniqueName="[DIM_Sales _Persons_Table]" displayFolder="" count="0" memberValueDatatype="130" unbalanced="0"/>
    <cacheHierarchy uniqueName="[DIM_Sales _Persons_Table].[Store Name]" caption="Store Name" attribute="1" defaultMemberUniqueName="[DIM_Sales _Persons_Table].[Store Name].[All]" allUniqueName="[DIM_Sales _Persons_Table].[Store Name].[All]" dimensionUniqueName="[DIM_Sales _Persons_Table]" displayFolder="" count="0" memberValueDatatype="130" unbalanced="0"/>
    <cacheHierarchy uniqueName="[DIM_Sales _Persons_Table].[Custom]" caption="Custom" attribute="1" defaultMemberUniqueName="[DIM_Sales _Persons_Table].[Custom].[All]" allUniqueName="[DIM_Sales _Persons_Table].[Custom].[All]" dimensionUniqueName="[DIM_Sales _Persons_Table]"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13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5"/>
        </ext>
      </extLst>
    </cacheHierarchy>
    <cacheHierarchy uniqueName="[Measures].[Sum of Product ID]" caption="Sum of Product ID" measure="1" displayFolder="" measureGroup="fact_table" count="0"/>
    <cacheHierarchy uniqueName="[Measures].[TOTAL REVENUE]" caption="TOTAL REVENUE" measure="1" displayFolder="" measureGroup="CALCULATIONS" count="0"/>
    <cacheHierarchy uniqueName="[Measures].[TOTAL REV]" caption="TOTAL REV"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Profit margin]" caption="%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e]" caption="refund ratee" measure="1" displayFolder="" measureGroup="CALCULATIONS" count="0"/>
    <cacheHierarchy uniqueName="[Measures].[#Product]" caption="#Product" measure="1" displayFolder="" measureGroup="customers_table" count="0"/>
    <cacheHierarchy uniqueName="[Measures].[Total qty]" caption="Total qty" measure="1" displayFolder="" measureGroup="customers_table" count="0"/>
    <cacheHierarchy uniqueName="[Measures].[TOTAL TARGET]" caption="TOTAL TARGET" measure="1" displayFolder="" measureGroup="CALCULATIONS" count="0"/>
    <cacheHierarchy uniqueName="[Measures].[No.Customers]" caption="No.Customers" measure="1" displayFolder="" measureGroup="CALCULATIONS" count="0"/>
    <cacheHierarchy uniqueName="[Measures].[No.locations]" caption="No.locations" measure="1" displayFolder="" measureGroup="CALCULATIONS" count="0"/>
    <cacheHierarchy uniqueName="[Measures].[AVERAGE CUSTOMER AGE]" caption="AVERAGE CUSTOMER AGE" measure="1" displayFolder="" measureGroup="CALCULATIONS" count="0"/>
    <cacheHierarchy uniqueName="[Measures].[products]" caption="products" measure="1" displayFolder="" measureGroup="CALCULATIONS" count="0" oneField="1">
      <fieldsUsage count="1">
        <fieldUsage x="1"/>
      </fieldsUsage>
    </cacheHierarchy>
    <cacheHierarchy uniqueName="[Measures].[Return RATE]" caption="Return RATE" measure="1" displayFolder="" measureGroup="CALCULATIONS" count="0" oneField="1">
      <fieldsUsage count="1">
        <fieldUsage x="2"/>
      </fieldsUsage>
    </cacheHierarchy>
    <cacheHierarchy uniqueName="[Measures].[REFUND RATE]" caption="REFUND RATE" measure="1" displayFolder="" measureGroup="CALCULATIONS" count="0" oneField="1">
      <fieldsUsage count="1">
        <fieldUsage x="3"/>
      </fieldsUsage>
    </cacheHierarchy>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 _Persons_Table]" caption="__XL_Count DIM_Sales _Persons_Table" measure="1" displayFolder="" measureGroup="DIM_Sales 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DIM_Sales _Persons_Table" uniqueName="[DIM_Sales _Persons_Table]" caption="DIM_Sales _Persons_Tabl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s_table" caption="customers_table"/>
    <measureGroup name="DATE" caption="DATE"/>
    <measureGroup name="DIM_Sales _Persons_Table" caption="DIM_Sales _Persons_Table"/>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Njabulo" refreshedDate="45594.926015393517" backgroundQuery="1" createdVersion="6" refreshedVersion="6" minRefreshableVersion="3" recordCount="0" supportSubquery="1" supportAdvancedDrill="1">
  <cacheSource type="external" connectionId="8"/>
  <cacheFields count="9">
    <cacheField name="[customers_table].[FULLNAME].[FULLNAME]" caption="FULLNAME" numFmtId="0" hierarchy="2" level="1">
      <sharedItems count="5">
        <s v="Bobby Abbott"/>
        <s v="Christine Hawkins"/>
        <s v="Jeffery Powell"/>
        <s v="Lisa West"/>
        <s v="Travis Ewing"/>
      </sharedItems>
    </cacheField>
    <cacheField name="[customers_table].[Location].[Location]" caption="Location" numFmtId="0" hierarchy="4" level="1">
      <sharedItems count="5">
        <s v="Florida"/>
        <s v="Indiana"/>
        <s v="Maryland"/>
        <s v="New York"/>
        <s v="Wisconsin"/>
      </sharedItems>
    </cacheField>
    <cacheField name="[Measures].[No.Customers]" caption="No.Customers" numFmtId="0" hierarchy="49" level="32767"/>
    <cacheField name="[Measures].[No.locations]" caption="No.locations" numFmtId="0" hierarchy="50" level="32767"/>
    <cacheField name="[Measures].[COGS]" caption="COGS" numFmtId="0" hierarchy="40" level="32767"/>
    <cacheField name="[Measures].[TOTAL REVENUE]" caption="TOTAL REVENUE" numFmtId="0" hierarchy="38" level="32767"/>
    <cacheField name="[Measures].[PROFIT MARGIN]" caption="PROFIT MARGIN" numFmtId="0" hierarchy="41" level="32767"/>
    <cacheField name="[Measures].[%Profit margin]" caption="%Profit margin" numFmtId="0" hierarchy="42" level="32767"/>
    <cacheField name="[DATE].[Month Name].[Month Name]" caption="Month Name" numFmtId="0" hierarchy="9"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1"/>
      </fieldsUsage>
    </cacheHierarchy>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GROUP]" caption="AGE GROUP" attribute="1" defaultMemberUniqueName="[customers_table].[AGE GROUP].[All]" allUniqueName="[customers_table].[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8"/>
      </fieldsUsage>
    </cacheHierarchy>
    <cacheHierarchy uniqueName="[DATE].[MonthNUM]" caption="MonthNUM" attribute="1" defaultMemberUniqueName="[DATE].[MonthNUM].[All]" allUniqueName="[DATE].[Month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NUM]" caption="QuarterNUM" attribute="1" defaultMemberUniqueName="[DATE].[QuarterNUM].[All]" allUniqueName="[DATE].[QuarterNUM].[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DIM_Sales _Persons_Table].[Sales Person ID]" caption="Sales Person ID" attribute="1" defaultMemberUniqueName="[DIM_Sales _Persons_Table].[Sales Person ID].[All]" allUniqueName="[DIM_Sales _Persons_Table].[Sales Person ID].[All]" dimensionUniqueName="[DIM_Sales _Persons_Table]" displayFolder="" count="0" memberValueDatatype="20" unbalanced="0"/>
    <cacheHierarchy uniqueName="[DIM_Sales _Persons_Table].[FULL NAME]" caption="FULL NAME" attribute="1" defaultMemberUniqueName="[DIM_Sales _Persons_Table].[FULL NAME].[All]" allUniqueName="[DIM_Sales _Persons_Table].[FULL NAME].[All]" dimensionUniqueName="[DIM_Sales _Persons_Table]" displayFolder="" count="0" memberValueDatatype="130" unbalanced="0"/>
    <cacheHierarchy uniqueName="[DIM_Sales _Persons_Table].[Store Name]" caption="Store Name" attribute="1" defaultMemberUniqueName="[DIM_Sales _Persons_Table].[Store Name].[All]" allUniqueName="[DIM_Sales _Persons_Table].[Store Name].[All]" dimensionUniqueName="[DIM_Sales _Persons_Table]" displayFolder="" count="0" memberValueDatatype="130" unbalanced="0"/>
    <cacheHierarchy uniqueName="[DIM_Sales _Persons_Table].[Custom]" caption="Custom" attribute="1" defaultMemberUniqueName="[DIM_Sales _Persons_Table].[Custom].[All]" allUniqueName="[DIM_Sales _Persons_Table].[Custom].[All]" dimensionUniqueName="[DIM_Sales _Persons_Table]"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13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5"/>
        </ext>
      </extLst>
    </cacheHierarchy>
    <cacheHierarchy uniqueName="[Measures].[Sum of Product ID]" caption="Sum of Product ID" measure="1" displayFolder="" measureGroup="fact_table" count="0"/>
    <cacheHierarchy uniqueName="[Measures].[TOTAL REVENUE]" caption="TOTAL REVENUE" measure="1" displayFolder="" measureGroup="CALCULATIONS" count="0" oneField="1">
      <fieldsUsage count="1">
        <fieldUsage x="5"/>
      </fieldsUsage>
    </cacheHierarchy>
    <cacheHierarchy uniqueName="[Measures].[TOTAL REV]" caption="TOTAL REV" measure="1" displayFolder="" measureGroup="CALCULATIONS" count="0"/>
    <cacheHierarchy uniqueName="[Measures].[COGS]" caption="COGS" measure="1" displayFolder="" measureGroup="CALCULATIONS" count="0" oneField="1">
      <fieldsUsage count="1">
        <fieldUsage x="4"/>
      </fieldsUsage>
    </cacheHierarchy>
    <cacheHierarchy uniqueName="[Measures].[PROFIT MARGIN]" caption="PROFIT MARGIN" measure="1" displayFolder="" measureGroup="CALCULATIONS" count="0" oneField="1">
      <fieldsUsage count="1">
        <fieldUsage x="6"/>
      </fieldsUsage>
    </cacheHierarchy>
    <cacheHierarchy uniqueName="[Measures].[%Profit margin]" caption="%Profit margin" measure="1" displayFolder="" measureGroup="CALCULATIONS" count="0" oneField="1">
      <fieldsUsage count="1">
        <fieldUsage x="7"/>
      </fieldsUsage>
    </cacheHierarchy>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e]" caption="refund ratee" measure="1" displayFolder="" measureGroup="CALCULATIONS" count="0"/>
    <cacheHierarchy uniqueName="[Measures].[#Product]" caption="#Product" measure="1" displayFolder="" measureGroup="customers_table" count="0"/>
    <cacheHierarchy uniqueName="[Measures].[Total qty]" caption="Total qty" measure="1" displayFolder="" measureGroup="customers_table" count="0"/>
    <cacheHierarchy uniqueName="[Measures].[TOTAL TARGET]" caption="TOTAL TARGET" measure="1" displayFolder="" measureGroup="CALCULATIONS" count="0"/>
    <cacheHierarchy uniqueName="[Measures].[No.Customers]" caption="No.Customers" measure="1" displayFolder="" measureGroup="CALCULATIONS" count="0" oneField="1">
      <fieldsUsage count="1">
        <fieldUsage x="2"/>
      </fieldsUsage>
    </cacheHierarchy>
    <cacheHierarchy uniqueName="[Measures].[No.locations]" caption="No.locations" measure="1" displayFolder="" measureGroup="CALCULATIONS" count="0" oneField="1">
      <fieldsUsage count="1">
        <fieldUsage x="3"/>
      </fieldsUsage>
    </cacheHierarchy>
    <cacheHierarchy uniqueName="[Measures].[AVERAGE CUSTOMER AGE]" caption="AVERAGE CUSTOMER AGE" measure="1" displayFolder="" measureGroup="CALCULATIONS" count="0"/>
    <cacheHierarchy uniqueName="[Measures].[products]" caption="products"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 _Persons_Table]" caption="__XL_Count DIM_Sales _Persons_Table" measure="1" displayFolder="" measureGroup="DIM_Sales 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DIM_Sales _Persons_Table" uniqueName="[DIM_Sales _Persons_Table]" caption="DIM_Sales _Persons_Tabl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s_table" caption="customers_table"/>
    <measureGroup name="DATE" caption="DATE"/>
    <measureGroup name="DIM_Sales _Persons_Table" caption="DIM_Sales _Persons_Table"/>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Njabulo" refreshedDate="45594.926015740741" backgroundQuery="1" createdVersion="6" refreshedVersion="6" minRefreshableVersion="3" recordCount="0" supportSubquery="1" supportAdvancedDrill="1">
  <cacheSource type="external" connectionId="8"/>
  <cacheFields count="4">
    <cacheField name="[customers_table].[FULLNAME].[FULLNAME]" caption="FULLNAME" numFmtId="0" hierarchy="2" level="1">
      <sharedItems count="5">
        <s v="Bobby Abbott"/>
        <s v="Christine Hawkins"/>
        <s v="Jeffery Powell"/>
        <s v="Lisa West"/>
        <s v="Travis Ewing"/>
      </sharedItems>
    </cacheField>
    <cacheField name="[products_table].[Product Name].[Product Name]" caption="Product Name" numFmtId="0" hierarchy="31" level="1">
      <sharedItems count="5">
        <s v="Attorney Mist"/>
        <s v="Begin Brew"/>
        <s v="Common Splash"/>
        <s v="Eight Brew"/>
        <s v="Onto Dew"/>
      </sharedItems>
    </cacheField>
    <cacheField name="[Measures].[PROFIT MARGIN]" caption="PROFIT MARGIN" numFmtId="0" hierarchy="41" level="32767"/>
    <cacheField name="[DATE].[Month Name].[Month Name]" caption="Month Name" numFmtId="0" hierarchy="9"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GROUP]" caption="AGE GROUP" attribute="1" defaultMemberUniqueName="[customers_table].[AGE GROUP].[All]" allUniqueName="[customers_table].[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NUM]" caption="QuarterNUM" attribute="1" defaultMemberUniqueName="[DATE].[QuarterNUM].[All]" allUniqueName="[DATE].[QuarterNUM].[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DIM_Sales _Persons_Table].[Sales Person ID]" caption="Sales Person ID" attribute="1" defaultMemberUniqueName="[DIM_Sales _Persons_Table].[Sales Person ID].[All]" allUniqueName="[DIM_Sales _Persons_Table].[Sales Person ID].[All]" dimensionUniqueName="[DIM_Sales _Persons_Table]" displayFolder="" count="0" memberValueDatatype="20" unbalanced="0"/>
    <cacheHierarchy uniqueName="[DIM_Sales _Persons_Table].[FULL NAME]" caption="FULL NAME" attribute="1" defaultMemberUniqueName="[DIM_Sales _Persons_Table].[FULL NAME].[All]" allUniqueName="[DIM_Sales _Persons_Table].[FULL NAME].[All]" dimensionUniqueName="[DIM_Sales _Persons_Table]" displayFolder="" count="0" memberValueDatatype="130" unbalanced="0"/>
    <cacheHierarchy uniqueName="[DIM_Sales _Persons_Table].[Store Name]" caption="Store Name" attribute="1" defaultMemberUniqueName="[DIM_Sales _Persons_Table].[Store Name].[All]" allUniqueName="[DIM_Sales _Persons_Table].[Store Name].[All]" dimensionUniqueName="[DIM_Sales _Persons_Table]" displayFolder="" count="0" memberValueDatatype="130" unbalanced="0"/>
    <cacheHierarchy uniqueName="[DIM_Sales _Persons_Table].[Custom]" caption="Custom" attribute="1" defaultMemberUniqueName="[DIM_Sales _Persons_Table].[Custom].[All]" allUniqueName="[DIM_Sales _Persons_Table].[Custom].[All]" dimensionUniqueName="[DIM_Sales _Persons_Table]"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13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1"/>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5"/>
        </ext>
      </extLst>
    </cacheHierarchy>
    <cacheHierarchy uniqueName="[Measures].[Sum of Product ID]" caption="Sum of Product ID" measure="1" displayFolder="" measureGroup="fact_table" count="0"/>
    <cacheHierarchy uniqueName="[Measures].[TOTAL REVENUE]" caption="TOTAL REVENUE" measure="1" displayFolder="" measureGroup="CALCULATIONS" count="0"/>
    <cacheHierarchy uniqueName="[Measures].[TOTAL REV]" caption="TOTAL REV"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Profit margin]" caption="%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e]" caption="refund ratee" measure="1" displayFolder="" measureGroup="CALCULATIONS" count="0"/>
    <cacheHierarchy uniqueName="[Measures].[#Product]" caption="#Product" measure="1" displayFolder="" measureGroup="customers_table" count="0"/>
    <cacheHierarchy uniqueName="[Measures].[Total qty]" caption="Total qty" measure="1" displayFolder="" measureGroup="customers_table" count="0"/>
    <cacheHierarchy uniqueName="[Measures].[TOTAL TARGET]" caption="TOTAL TARGET" measure="1" displayFolder="" measureGroup="CALCULATIONS" count="0"/>
    <cacheHierarchy uniqueName="[Measures].[No.Customers]" caption="No.Customers" measure="1" displayFolder="" measureGroup="CALCULATIONS" count="0"/>
    <cacheHierarchy uniqueName="[Measures].[No.locations]" caption="No.locations" measure="1" displayFolder="" measureGroup="CALCULATIONS" count="0"/>
    <cacheHierarchy uniqueName="[Measures].[AVERAGE CUSTOMER AGE]" caption="AVERAGE CUSTOMER AGE" measure="1" displayFolder="" measureGroup="CALCULATIONS" count="0"/>
    <cacheHierarchy uniqueName="[Measures].[products]" caption="products"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 _Persons_Table]" caption="__XL_Count DIM_Sales _Persons_Table" measure="1" displayFolder="" measureGroup="DIM_Sales 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DIM_Sales _Persons_Table" uniqueName="[DIM_Sales _Persons_Table]" caption="DIM_Sales _Persons_Tabl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s_table" caption="customers_table"/>
    <measureGroup name="DATE" caption="DATE"/>
    <measureGroup name="DIM_Sales _Persons_Table" caption="DIM_Sales _Persons_Table"/>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Njabulo" refreshedDate="45594.926016087964" backgroundQuery="1" createdVersion="6" refreshedVersion="6" minRefreshableVersion="3" recordCount="0" supportSubquery="1" supportAdvancedDrill="1">
  <cacheSource type="external" connectionId="8"/>
  <cacheFields count="3">
    <cacheField name="[customers_table].[FULLNAME].[FULLNAME]" caption="FULLNAME" numFmtId="0" hierarchy="2" level="1">
      <sharedItems count="5">
        <s v="John Brown"/>
        <s v="Judith Simmons"/>
        <s v="Kristine Barrett"/>
        <s v="Laura Gross"/>
        <s v="Paul Noble"/>
      </sharedItems>
    </cacheField>
    <cacheField name="[Measures].[PROFIT MARGIN]" caption="PROFIT MARGIN" numFmtId="0" hierarchy="41" level="32767"/>
    <cacheField name="[DATE].[Month Name].[Month Name]" caption="Month Name" numFmtId="0" hierarchy="9"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GROUP]" caption="AGE GROUP" attribute="1" defaultMemberUniqueName="[customers_table].[AGE GROUP].[All]" allUniqueName="[customers_table].[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NUM]" caption="QuarterNUM" attribute="1" defaultMemberUniqueName="[DATE].[QuarterNUM].[All]" allUniqueName="[DATE].[QuarterNUM].[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DIM_Sales _Persons_Table].[Sales Person ID]" caption="Sales Person ID" attribute="1" defaultMemberUniqueName="[DIM_Sales _Persons_Table].[Sales Person ID].[All]" allUniqueName="[DIM_Sales _Persons_Table].[Sales Person ID].[All]" dimensionUniqueName="[DIM_Sales _Persons_Table]" displayFolder="" count="0" memberValueDatatype="20" unbalanced="0"/>
    <cacheHierarchy uniqueName="[DIM_Sales _Persons_Table].[FULL NAME]" caption="FULL NAME" attribute="1" defaultMemberUniqueName="[DIM_Sales _Persons_Table].[FULL NAME].[All]" allUniqueName="[DIM_Sales _Persons_Table].[FULL NAME].[All]" dimensionUniqueName="[DIM_Sales _Persons_Table]" displayFolder="" count="0" memberValueDatatype="130" unbalanced="0"/>
    <cacheHierarchy uniqueName="[DIM_Sales _Persons_Table].[Store Name]" caption="Store Name" attribute="1" defaultMemberUniqueName="[DIM_Sales _Persons_Table].[Store Name].[All]" allUniqueName="[DIM_Sales _Persons_Table].[Store Name].[All]" dimensionUniqueName="[DIM_Sales _Persons_Table]" displayFolder="" count="0" memberValueDatatype="130" unbalanced="0"/>
    <cacheHierarchy uniqueName="[DIM_Sales _Persons_Table].[Custom]" caption="Custom" attribute="1" defaultMemberUniqueName="[DIM_Sales _Persons_Table].[Custom].[All]" allUniqueName="[DIM_Sales _Persons_Table].[Custom].[All]" dimensionUniqueName="[DIM_Sales _Persons_Table]"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13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5"/>
        </ext>
      </extLst>
    </cacheHierarchy>
    <cacheHierarchy uniqueName="[Measures].[Sum of Product ID]" caption="Sum of Product ID" measure="1" displayFolder="" measureGroup="fact_table" count="0"/>
    <cacheHierarchy uniqueName="[Measures].[TOTAL REVENUE]" caption="TOTAL REVENUE" measure="1" displayFolder="" measureGroup="CALCULATIONS" count="0"/>
    <cacheHierarchy uniqueName="[Measures].[TOTAL REV]" caption="TOTAL REV"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Profit margin]" caption="%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e]" caption="refund ratee" measure="1" displayFolder="" measureGroup="CALCULATIONS" count="0"/>
    <cacheHierarchy uniqueName="[Measures].[#Product]" caption="#Product" measure="1" displayFolder="" measureGroup="customers_table" count="0"/>
    <cacheHierarchy uniqueName="[Measures].[Total qty]" caption="Total qty" measure="1" displayFolder="" measureGroup="customers_table" count="0"/>
    <cacheHierarchy uniqueName="[Measures].[TOTAL TARGET]" caption="TOTAL TARGET" measure="1" displayFolder="" measureGroup="CALCULATIONS" count="0"/>
    <cacheHierarchy uniqueName="[Measures].[No.Customers]" caption="No.Customers" measure="1" displayFolder="" measureGroup="CALCULATIONS" count="0"/>
    <cacheHierarchy uniqueName="[Measures].[No.locations]" caption="No.locations" measure="1" displayFolder="" measureGroup="CALCULATIONS" count="0"/>
    <cacheHierarchy uniqueName="[Measures].[AVERAGE CUSTOMER AGE]" caption="AVERAGE CUSTOMER AGE" measure="1" displayFolder="" measureGroup="CALCULATIONS" count="0"/>
    <cacheHierarchy uniqueName="[Measures].[products]" caption="products"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 _Persons_Table]" caption="__XL_Count DIM_Sales _Persons_Table" measure="1" displayFolder="" measureGroup="DIM_Sales 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DIM_Sales _Persons_Table" uniqueName="[DIM_Sales _Persons_Table]" caption="DIM_Sales _Persons_Tabl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s_table" caption="customers_table"/>
    <measureGroup name="DATE" caption="DATE"/>
    <measureGroup name="DIM_Sales _Persons_Table" caption="DIM_Sales _Persons_Table"/>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Njabulo" refreshedDate="45594.926016435187" backgroundQuery="1" createdVersion="6" refreshedVersion="6" minRefreshableVersion="3" recordCount="0" supportSubquery="1" supportAdvancedDrill="1">
  <cacheSource type="external" connectionId="8"/>
  <cacheFields count="4">
    <cacheField name="[customers_table].[FULLNAME].[FULLNAME]" caption="FULLNAME" numFmtId="0" hierarchy="2" level="1">
      <sharedItems count="5">
        <s v="Bobby Abbott"/>
        <s v="Christine Hawkins"/>
        <s v="Jeffery Powell"/>
        <s v="Lisa West"/>
        <s v="Travis Ewing"/>
      </sharedItems>
    </cacheField>
    <cacheField name="[Measures].[PROFIT MARGIN]" caption="PROFIT MARGIN" numFmtId="0" hierarchy="41" level="32767"/>
    <cacheField name="[customers_table].[Location].[Location]" caption="Location" numFmtId="0" hierarchy="4" level="1">
      <sharedItems count="5">
        <s v="California"/>
        <s v="Michigan"/>
        <s v="Missouri"/>
        <s v="Virginia"/>
        <s v="Washington"/>
      </sharedItems>
    </cacheField>
    <cacheField name="[DATE].[Month Name].[Month Name]" caption="Month Name" numFmtId="0" hierarchy="9"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2"/>
      </fieldsUsage>
    </cacheHierarchy>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GROUP]" caption="AGE GROUP" attribute="1" defaultMemberUniqueName="[customers_table].[AGE GROUP].[All]" allUniqueName="[customers_table].[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NUM]" caption="QuarterNUM" attribute="1" defaultMemberUniqueName="[DATE].[QuarterNUM].[All]" allUniqueName="[DATE].[QuarterNUM].[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DIM_Sales _Persons_Table].[Sales Person ID]" caption="Sales Person ID" attribute="1" defaultMemberUniqueName="[DIM_Sales _Persons_Table].[Sales Person ID].[All]" allUniqueName="[DIM_Sales _Persons_Table].[Sales Person ID].[All]" dimensionUniqueName="[DIM_Sales _Persons_Table]" displayFolder="" count="0" memberValueDatatype="20" unbalanced="0"/>
    <cacheHierarchy uniqueName="[DIM_Sales _Persons_Table].[FULL NAME]" caption="FULL NAME" attribute="1" defaultMemberUniqueName="[DIM_Sales _Persons_Table].[FULL NAME].[All]" allUniqueName="[DIM_Sales _Persons_Table].[FULL NAME].[All]" dimensionUniqueName="[DIM_Sales _Persons_Table]" displayFolder="" count="0" memberValueDatatype="130" unbalanced="0"/>
    <cacheHierarchy uniqueName="[DIM_Sales _Persons_Table].[Store Name]" caption="Store Name" attribute="1" defaultMemberUniqueName="[DIM_Sales _Persons_Table].[Store Name].[All]" allUniqueName="[DIM_Sales _Persons_Table].[Store Name].[All]" dimensionUniqueName="[DIM_Sales _Persons_Table]" displayFolder="" count="0" memberValueDatatype="130" unbalanced="0"/>
    <cacheHierarchy uniqueName="[DIM_Sales _Persons_Table].[Custom]" caption="Custom" attribute="1" defaultMemberUniqueName="[DIM_Sales _Persons_Table].[Custom].[All]" allUniqueName="[DIM_Sales _Persons_Table].[Custom].[All]" dimensionUniqueName="[DIM_Sales _Persons_Table]"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13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5"/>
        </ext>
      </extLst>
    </cacheHierarchy>
    <cacheHierarchy uniqueName="[Measures].[Sum of Product ID]" caption="Sum of Product ID" measure="1" displayFolder="" measureGroup="fact_table" count="0"/>
    <cacheHierarchy uniqueName="[Measures].[TOTAL REVENUE]" caption="TOTAL REVENUE" measure="1" displayFolder="" measureGroup="CALCULATIONS" count="0"/>
    <cacheHierarchy uniqueName="[Measures].[TOTAL REV]" caption="TOTAL REV"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Profit margin]" caption="%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e]" caption="refund ratee" measure="1" displayFolder="" measureGroup="CALCULATIONS" count="0"/>
    <cacheHierarchy uniqueName="[Measures].[#Product]" caption="#Product" measure="1" displayFolder="" measureGroup="customers_table" count="0"/>
    <cacheHierarchy uniqueName="[Measures].[Total qty]" caption="Total qty" measure="1" displayFolder="" measureGroup="customers_table" count="0"/>
    <cacheHierarchy uniqueName="[Measures].[TOTAL TARGET]" caption="TOTAL TARGET" measure="1" displayFolder="" measureGroup="CALCULATIONS" count="0"/>
    <cacheHierarchy uniqueName="[Measures].[No.Customers]" caption="No.Customers" measure="1" displayFolder="" measureGroup="CALCULATIONS" count="0"/>
    <cacheHierarchy uniqueName="[Measures].[No.locations]" caption="No.locations" measure="1" displayFolder="" measureGroup="CALCULATIONS" count="0"/>
    <cacheHierarchy uniqueName="[Measures].[AVERAGE CUSTOMER AGE]" caption="AVERAGE CUSTOMER AGE" measure="1" displayFolder="" measureGroup="CALCULATIONS" count="0"/>
    <cacheHierarchy uniqueName="[Measures].[products]" caption="products"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 _Persons_Table]" caption="__XL_Count DIM_Sales _Persons_Table" measure="1" displayFolder="" measureGroup="DIM_Sales 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DIM_Sales _Persons_Table" uniqueName="[DIM_Sales _Persons_Table]" caption="DIM_Sales _Persons_Tabl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s_table" caption="customers_table"/>
    <measureGroup name="DATE" caption="DATE"/>
    <measureGroup name="DIM_Sales _Persons_Table" caption="DIM_Sales _Persons_Table"/>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Njabulo" refreshedDate="45594.92601678241" backgroundQuery="1" createdVersion="6" refreshedVersion="6" minRefreshableVersion="3" recordCount="0" supportSubquery="1" supportAdvancedDrill="1">
  <cacheSource type="external" connectionId="8"/>
  <cacheFields count="11">
    <cacheField name="[Measures].[TOTAL REVENUE]" caption="TOTAL REVENUE" numFmtId="0" hierarchy="38" level="32767"/>
    <cacheField name="[Measures].[COGS]" caption="COGS" numFmtId="0" hierarchy="40" level="32767"/>
    <cacheField name="[Measures].[PROFIT MARGIN]" caption="PROFIT MARGIN" numFmtId="0" hierarchy="41" level="32767"/>
    <cacheField name="[Measures].[%Profit margin]" caption="%Profit margin" numFmtId="0" hierarchy="42" level="32767"/>
    <cacheField name="[Measures].[Total refund]" caption="Total refund" numFmtId="0" hierarchy="44" level="32767"/>
    <cacheField name="[Measures].[refund ratee]" caption="refund ratee" numFmtId="0" hierarchy="45" level="32767"/>
    <cacheField name="[Measures].[#Product]" caption="#Product" numFmtId="0" hierarchy="46" level="32767"/>
    <cacheField name="[Measures].[Total qty]" caption="Total qty" numFmtId="0" hierarchy="47" level="32767"/>
    <cacheField name="[Measures].[#Transactions]" caption="#Transactions" numFmtId="0" hierarchy="43" level="32767"/>
    <cacheField name="[Measures].[TOTAL TARGET]" caption="TOTAL TARGET" numFmtId="0" hierarchy="48" level="32767"/>
    <cacheField name="[DATE].[Month Name].[Month Name]" caption="Month Name" numFmtId="0" hierarchy="9"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NAME]" caption="FULLNAME" attribute="1" defaultMemberUniqueName="[customers_table].[FULLNAME].[All]" allUniqueName="[customers_table].[FULL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GROUP]" caption="AGE GROUP" attribute="1" defaultMemberUniqueName="[customers_table].[AGE GROUP].[All]" allUniqueName="[customers_table].[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10"/>
      </fieldsUsage>
    </cacheHierarchy>
    <cacheHierarchy uniqueName="[DATE].[MonthNUM]" caption="MonthNUM" attribute="1" defaultMemberUniqueName="[DATE].[MonthNUM].[All]" allUniqueName="[DATE].[Month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NUM]" caption="QuarterNUM" attribute="1" defaultMemberUniqueName="[DATE].[QuarterNUM].[All]" allUniqueName="[DATE].[QuarterNUM].[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DIM_Sales _Persons_Table].[Sales Person ID]" caption="Sales Person ID" attribute="1" defaultMemberUniqueName="[DIM_Sales _Persons_Table].[Sales Person ID].[All]" allUniqueName="[DIM_Sales _Persons_Table].[Sales Person ID].[All]" dimensionUniqueName="[DIM_Sales _Persons_Table]" displayFolder="" count="0" memberValueDatatype="20" unbalanced="0"/>
    <cacheHierarchy uniqueName="[DIM_Sales _Persons_Table].[FULL NAME]" caption="FULL NAME" attribute="1" defaultMemberUniqueName="[DIM_Sales _Persons_Table].[FULL NAME].[All]" allUniqueName="[DIM_Sales _Persons_Table].[FULL NAME].[All]" dimensionUniqueName="[DIM_Sales _Persons_Table]" displayFolder="" count="0" memberValueDatatype="130" unbalanced="0"/>
    <cacheHierarchy uniqueName="[DIM_Sales _Persons_Table].[Store Name]" caption="Store Name" attribute="1" defaultMemberUniqueName="[DIM_Sales _Persons_Table].[Store Name].[All]" allUniqueName="[DIM_Sales _Persons_Table].[Store Name].[All]" dimensionUniqueName="[DIM_Sales _Persons_Table]" displayFolder="" count="0" memberValueDatatype="130" unbalanced="0"/>
    <cacheHierarchy uniqueName="[DIM_Sales _Persons_Table].[Custom]" caption="Custom" attribute="1" defaultMemberUniqueName="[DIM_Sales _Persons_Table].[Custom].[All]" allUniqueName="[DIM_Sales _Persons_Table].[Custom].[All]" dimensionUniqueName="[DIM_Sales _Persons_Table]"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13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5"/>
        </ext>
      </extLst>
    </cacheHierarchy>
    <cacheHierarchy uniqueName="[Measures].[Sum of Product ID]" caption="Sum of Product ID" measure="1" displayFolder="" measureGroup="fact_table" count="0"/>
    <cacheHierarchy uniqueName="[Measures].[TOTAL REVENUE]" caption="TOTAL REVENUE" measure="1" displayFolder="" measureGroup="CALCULATIONS" count="0" oneField="1">
      <fieldsUsage count="1">
        <fieldUsage x="0"/>
      </fieldsUsage>
    </cacheHierarchy>
    <cacheHierarchy uniqueName="[Measures].[TOTAL REV]" caption="TOTAL REV" measure="1" displayFolder="" measureGroup="CALCULATIONS" count="0"/>
    <cacheHierarchy uniqueName="[Measures].[COGS]" caption="COGS" measure="1" displayFolder="" measureGroup="CALCULATIONS" count="0" oneField="1">
      <fieldsUsage count="1">
        <fieldUsage x="1"/>
      </fieldsUsage>
    </cacheHierarchy>
    <cacheHierarchy uniqueName="[Measures].[PROFIT MARGIN]" caption="PROFIT MARGIN" measure="1" displayFolder="" measureGroup="CALCULATIONS" count="0" oneField="1">
      <fieldsUsage count="1">
        <fieldUsage x="2"/>
      </fieldsUsage>
    </cacheHierarchy>
    <cacheHierarchy uniqueName="[Measures].[%Profit margin]" caption="%Profit margin" measure="1" displayFolder="" measureGroup="CALCULATIONS" count="0" oneField="1">
      <fieldsUsage count="1">
        <fieldUsage x="3"/>
      </fieldsUsage>
    </cacheHierarchy>
    <cacheHierarchy uniqueName="[Measures].[#Transactions]" caption="#Transactions" measure="1" displayFolder="" measureGroup="CALCULATIONS" count="0" oneField="1">
      <fieldsUsage count="1">
        <fieldUsage x="8"/>
      </fieldsUsage>
    </cacheHierarchy>
    <cacheHierarchy uniqueName="[Measures].[Total refund]" caption="Total refund" measure="1" displayFolder="" measureGroup="CALCULATIONS" count="0" oneField="1">
      <fieldsUsage count="1">
        <fieldUsage x="4"/>
      </fieldsUsage>
    </cacheHierarchy>
    <cacheHierarchy uniqueName="[Measures].[refund ratee]" caption="refund ratee" measure="1" displayFolder="" measureGroup="CALCULATIONS" count="0" oneField="1">
      <fieldsUsage count="1">
        <fieldUsage x="5"/>
      </fieldsUsage>
    </cacheHierarchy>
    <cacheHierarchy uniqueName="[Measures].[#Product]" caption="#Product" measure="1" displayFolder="" measureGroup="customers_table" count="0" oneField="1">
      <fieldsUsage count="1">
        <fieldUsage x="6"/>
      </fieldsUsage>
    </cacheHierarchy>
    <cacheHierarchy uniqueName="[Measures].[Total qty]" caption="Total qty" measure="1" displayFolder="" measureGroup="customers_table" count="0" oneField="1">
      <fieldsUsage count="1">
        <fieldUsage x="7"/>
      </fieldsUsage>
    </cacheHierarchy>
    <cacheHierarchy uniqueName="[Measures].[TOTAL TARGET]" caption="TOTAL TARGET" measure="1" displayFolder="" measureGroup="CALCULATIONS" count="0" oneField="1">
      <fieldsUsage count="1">
        <fieldUsage x="9"/>
      </fieldsUsage>
    </cacheHierarchy>
    <cacheHierarchy uniqueName="[Measures].[No.Customers]" caption="No.Customers" measure="1" displayFolder="" measureGroup="CALCULATIONS" count="0"/>
    <cacheHierarchy uniqueName="[Measures].[No.locations]" caption="No.locations" measure="1" displayFolder="" measureGroup="CALCULATIONS" count="0"/>
    <cacheHierarchy uniqueName="[Measures].[AVERAGE CUSTOMER AGE]" caption="AVERAGE CUSTOMER AGE" measure="1" displayFolder="" measureGroup="CALCULATIONS" count="0"/>
    <cacheHierarchy uniqueName="[Measures].[products]" caption="products"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 _Persons_Table]" caption="__XL_Count DIM_Sales _Persons_Table" measure="1" displayFolder="" measureGroup="DIM_Sales 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DIM_Sales _Persons_Table" uniqueName="[DIM_Sales _Persons_Table]" caption="DIM_Sales _Persons_Tabl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s_table" caption="customers_table"/>
    <measureGroup name="DATE" caption="DATE"/>
    <measureGroup name="DIM_Sales _Persons_Table" caption="DIM_Sales _Persons_Table"/>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Njabulo" refreshedDate="45594.926017245372" backgroundQuery="1" createdVersion="6" refreshedVersion="6" minRefreshableVersion="3" recordCount="0" supportSubquery="1" supportAdvancedDrill="1">
  <cacheSource type="external" connectionId="8"/>
  <cacheFields count="2">
    <cacheField name="[DIM_Sales _Persons_Table].[Store Name].[Store Name]" caption="Store Name" numFmtId="0" hierarchy="18" level="1">
      <sharedItems count="10">
        <s v="Barron-Fleming"/>
        <s v="Berg-Trujillo"/>
        <s v="Lee-Myers"/>
        <s v="Lopez"/>
        <s v="Martinez"/>
        <s v="Miller"/>
        <s v="Myers-Lopez"/>
        <s v="Novak PLC"/>
        <s v="Thomas"/>
        <s v="Valdez"/>
      </sharedItems>
    </cacheField>
    <cacheField name="[DATE].[Month Name].[Month Name]" caption="Month Name" numFmtId="0" hierarchy="9"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NAME]" caption="FULLNAME" attribute="1" defaultMemberUniqueName="[customers_table].[FULLNAME].[All]" allUniqueName="[customers_table].[FULL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GROUP]" caption="AGE GROUP" attribute="1" defaultMemberUniqueName="[customers_table].[AGE GROUP].[All]" allUniqueName="[customers_table].[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1"/>
      </fieldsUsage>
    </cacheHierarchy>
    <cacheHierarchy uniqueName="[DATE].[MonthNUM]" caption="MonthNUM" attribute="1" defaultMemberUniqueName="[DATE].[MonthNUM].[All]" allUniqueName="[DATE].[Month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NUM]" caption="QuarterNUM" attribute="1" defaultMemberUniqueName="[DATE].[QuarterNUM].[All]" allUniqueName="[DATE].[QuarterNUM].[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DIM_Sales _Persons_Table].[Sales Person ID]" caption="Sales Person ID" attribute="1" defaultMemberUniqueName="[DIM_Sales _Persons_Table].[Sales Person ID].[All]" allUniqueName="[DIM_Sales _Persons_Table].[Sales Person ID].[All]" dimensionUniqueName="[DIM_Sales _Persons_Table]" displayFolder="" count="0" memberValueDatatype="20" unbalanced="0"/>
    <cacheHierarchy uniqueName="[DIM_Sales _Persons_Table].[FULL NAME]" caption="FULL NAME" attribute="1" defaultMemberUniqueName="[DIM_Sales _Persons_Table].[FULL NAME].[All]" allUniqueName="[DIM_Sales _Persons_Table].[FULL NAME].[All]" dimensionUniqueName="[DIM_Sales _Persons_Table]" displayFolder="" count="0" memberValueDatatype="130" unbalanced="0"/>
    <cacheHierarchy uniqueName="[DIM_Sales _Persons_Table].[Store Name]" caption="Store Name" attribute="1" defaultMemberUniqueName="[DIM_Sales _Persons_Table].[Store Name].[All]" allUniqueName="[DIM_Sales _Persons_Table].[Store Name].[All]" dimensionUniqueName="[DIM_Sales _Persons_Table]" displayFolder="" count="2" memberValueDatatype="130" unbalanced="0">
      <fieldsUsage count="2">
        <fieldUsage x="-1"/>
        <fieldUsage x="0"/>
      </fieldsUsage>
    </cacheHierarchy>
    <cacheHierarchy uniqueName="[DIM_Sales _Persons_Table].[Custom]" caption="Custom" attribute="1" defaultMemberUniqueName="[DIM_Sales _Persons_Table].[Custom].[All]" allUniqueName="[DIM_Sales _Persons_Table].[Custom].[All]" dimensionUniqueName="[DIM_Sales _Persons_Table]"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13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5"/>
        </ext>
      </extLst>
    </cacheHierarchy>
    <cacheHierarchy uniqueName="[Measures].[Sum of Product ID]" caption="Sum of Product ID" measure="1" displayFolder="" measureGroup="fact_table" count="0"/>
    <cacheHierarchy uniqueName="[Measures].[TOTAL REVENUE]" caption="TOTAL REVENUE" measure="1" displayFolder="" measureGroup="CALCULATIONS" count="0"/>
    <cacheHierarchy uniqueName="[Measures].[TOTAL REV]" caption="TOTAL REV"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Profit margin]" caption="%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e]" caption="refund ratee" measure="1" displayFolder="" measureGroup="CALCULATIONS" count="0"/>
    <cacheHierarchy uniqueName="[Measures].[#Product]" caption="#Product" measure="1" displayFolder="" measureGroup="customers_table" count="0"/>
    <cacheHierarchy uniqueName="[Measures].[Total qty]" caption="Total qty" measure="1" displayFolder="" measureGroup="customers_table" count="0"/>
    <cacheHierarchy uniqueName="[Measures].[TOTAL TARGET]" caption="TOTAL TARGET" measure="1" displayFolder="" measureGroup="CALCULATIONS" count="0"/>
    <cacheHierarchy uniqueName="[Measures].[No.Customers]" caption="No.Customers" measure="1" displayFolder="" measureGroup="CALCULATIONS" count="0"/>
    <cacheHierarchy uniqueName="[Measures].[No.locations]" caption="No.locations" measure="1" displayFolder="" measureGroup="CALCULATIONS" count="0"/>
    <cacheHierarchy uniqueName="[Measures].[AVERAGE CUSTOMER AGE]" caption="AVERAGE CUSTOMER AGE" measure="1" displayFolder="" measureGroup="CALCULATIONS" count="0"/>
    <cacheHierarchy uniqueName="[Measures].[products]" caption="products"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 _Persons_Table]" caption="__XL_Count DIM_Sales _Persons_Table" measure="1" displayFolder="" measureGroup="DIM_Sales 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DIM_Sales _Persons_Table" uniqueName="[DIM_Sales _Persons_Table]" caption="DIM_Sales _Persons_Tabl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s_table" caption="customers_table"/>
    <measureGroup name="DATE" caption="DATE"/>
    <measureGroup name="DIM_Sales _Persons_Table" caption="DIM_Sales _Persons_Table"/>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Njabulo" refreshedDate="45594.926017592596" backgroundQuery="1" createdVersion="6" refreshedVersion="6" minRefreshableVersion="3" recordCount="0" supportSubquery="1" supportAdvancedDrill="1">
  <cacheSource type="external" connectionId="8"/>
  <cacheFields count="4">
    <cacheField name="[Measures].[TOTAL REVENUE]" caption="TOTAL REVENUE" numFmtId="0" hierarchy="38" level="32767"/>
    <cacheField name="[Measures].[TOTAL TARGET]" caption="TOTAL TARGET" numFmtId="0" hierarchy="48" level="32767"/>
    <cacheField name="[DIM_Sales _Persons_Table].[Store Name].[Store Name]" caption="Store Name" numFmtId="0" hierarchy="18" level="1">
      <sharedItems count="10">
        <s v="Barron-Fleming"/>
        <s v="Berg-Trujillo"/>
        <s v="Lee-Myers"/>
        <s v="Lopez"/>
        <s v="Martinez"/>
        <s v="Miller"/>
        <s v="Myers-Lopez"/>
        <s v="Novak PLC"/>
        <s v="Thomas"/>
        <s v="Valdez"/>
      </sharedItems>
    </cacheField>
    <cacheField name="[DATE].[Month Name].[Month Name]" caption="Month Name" numFmtId="0" hierarchy="9"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NAME]" caption="FULLNAME" attribute="1" defaultMemberUniqueName="[customers_table].[FULLNAME].[All]" allUniqueName="[customers_table].[FULL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GROUP]" caption="AGE GROUP" attribute="1" defaultMemberUniqueName="[customers_table].[AGE GROUP].[All]" allUniqueName="[customers_table].[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NUM]" caption="QuarterNUM" attribute="1" defaultMemberUniqueName="[DATE].[QuarterNUM].[All]" allUniqueName="[DATE].[QuarterNUM].[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DIM_Sales _Persons_Table].[Sales Person ID]" caption="Sales Person ID" attribute="1" defaultMemberUniqueName="[DIM_Sales _Persons_Table].[Sales Person ID].[All]" allUniqueName="[DIM_Sales _Persons_Table].[Sales Person ID].[All]" dimensionUniqueName="[DIM_Sales _Persons_Table]" displayFolder="" count="0" memberValueDatatype="20" unbalanced="0"/>
    <cacheHierarchy uniqueName="[DIM_Sales _Persons_Table].[FULL NAME]" caption="FULL NAME" attribute="1" defaultMemberUniqueName="[DIM_Sales _Persons_Table].[FULL NAME].[All]" allUniqueName="[DIM_Sales _Persons_Table].[FULL NAME].[All]" dimensionUniqueName="[DIM_Sales _Persons_Table]" displayFolder="" count="0" memberValueDatatype="130" unbalanced="0"/>
    <cacheHierarchy uniqueName="[DIM_Sales _Persons_Table].[Store Name]" caption="Store Name" attribute="1" defaultMemberUniqueName="[DIM_Sales _Persons_Table].[Store Name].[All]" allUniqueName="[DIM_Sales _Persons_Table].[Store Name].[All]" dimensionUniqueName="[DIM_Sales _Persons_Table]" displayFolder="" count="2" memberValueDatatype="130" unbalanced="0">
      <fieldsUsage count="2">
        <fieldUsage x="-1"/>
        <fieldUsage x="2"/>
      </fieldsUsage>
    </cacheHierarchy>
    <cacheHierarchy uniqueName="[DIM_Sales _Persons_Table].[Custom]" caption="Custom" attribute="1" defaultMemberUniqueName="[DIM_Sales _Persons_Table].[Custom].[All]" allUniqueName="[DIM_Sales _Persons_Table].[Custom].[All]" dimensionUniqueName="[DIM_Sales _Persons_Table]"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13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5"/>
        </ext>
      </extLst>
    </cacheHierarchy>
    <cacheHierarchy uniqueName="[Measures].[Sum of Product ID]" caption="Sum of Product ID" measure="1" displayFolder="" measureGroup="fact_table" count="0"/>
    <cacheHierarchy uniqueName="[Measures].[TOTAL REVENUE]" caption="TOTAL REVENUE" measure="1" displayFolder="" measureGroup="CALCULATIONS" count="0" oneField="1">
      <fieldsUsage count="1">
        <fieldUsage x="0"/>
      </fieldsUsage>
    </cacheHierarchy>
    <cacheHierarchy uniqueName="[Measures].[TOTAL REV]" caption="TOTAL REV"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Profit margin]" caption="%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e]" caption="refund ratee" measure="1" displayFolder="" measureGroup="CALCULATIONS" count="0"/>
    <cacheHierarchy uniqueName="[Measures].[#Product]" caption="#Product" measure="1" displayFolder="" measureGroup="customers_table" count="0"/>
    <cacheHierarchy uniqueName="[Measures].[Total qty]" caption="Total qty" measure="1" displayFolder="" measureGroup="customers_table" count="0"/>
    <cacheHierarchy uniqueName="[Measures].[TOTAL TARGET]" caption="TOTAL TARGET" measure="1" displayFolder="" measureGroup="CALCULATIONS" count="0" oneField="1">
      <fieldsUsage count="1">
        <fieldUsage x="1"/>
      </fieldsUsage>
    </cacheHierarchy>
    <cacheHierarchy uniqueName="[Measures].[No.Customers]" caption="No.Customers" measure="1" displayFolder="" measureGroup="CALCULATIONS" count="0"/>
    <cacheHierarchy uniqueName="[Measures].[No.locations]" caption="No.locations" measure="1" displayFolder="" measureGroup="CALCULATIONS" count="0"/>
    <cacheHierarchy uniqueName="[Measures].[AVERAGE CUSTOMER AGE]" caption="AVERAGE CUSTOMER AGE" measure="1" displayFolder="" measureGroup="CALCULATIONS" count="0"/>
    <cacheHierarchy uniqueName="[Measures].[products]" caption="products"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 _Persons_Table]" caption="__XL_Count DIM_Sales _Persons_Table" measure="1" displayFolder="" measureGroup="DIM_Sales 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DIM_Sales _Persons_Table" uniqueName="[DIM_Sales _Persons_Table]" caption="DIM_Sales _Persons_Tabl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s_table" caption="customers_table"/>
    <measureGroup name="DATE" caption="DATE"/>
    <measureGroup name="DIM_Sales _Persons_Table" caption="DIM_Sales _Persons_Table"/>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Njabulo" refreshedDate="45594.926017939812" backgroundQuery="1" createdVersion="6" refreshedVersion="6" minRefreshableVersion="3" recordCount="0" supportSubquery="1" supportAdvancedDrill="1">
  <cacheSource type="external" connectionId="8"/>
  <cacheFields count="4">
    <cacheField name="[customers_table].[FULLNAME].[FULLNAME]" caption="FULLNAME" numFmtId="0" hierarchy="2" level="1">
      <sharedItems count="5">
        <s v="Bobby Abbott"/>
        <s v="Christine Hawkins"/>
        <s v="Jeffery Powell"/>
        <s v="Lisa West"/>
        <s v="Travis Ewing"/>
      </sharedItems>
    </cacheField>
    <cacheField name="[customers_table].[AGE GROUP].[AGE GROUP]" caption="AGE GROUP" numFmtId="0" hierarchy="6" level="1">
      <sharedItems count="5">
        <s v="0-20"/>
        <s v="21-30"/>
        <s v="31-40"/>
        <s v="41-50"/>
        <s v="50 +"/>
      </sharedItems>
    </cacheField>
    <cacheField name="[Measures].[PROFIT MARGIN]" caption="PROFIT MARGIN" numFmtId="0" hierarchy="41" level="32767"/>
    <cacheField name="[DATE].[Month Name].[Month Name]" caption="Month Name" numFmtId="0" hierarchy="9"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NAME]" caption="FULLNAME" attribute="1" defaultMemberUniqueName="[customers_table].[FULLNAME].[All]" allUniqueName="[customers_table].[FULL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GROUP]" caption="AGE GROUP" attribute="1" defaultMemberUniqueName="[customers_table].[AGE GROUP].[All]" allUniqueName="[customers_table].[AGE GROUP].[All]" dimensionUniqueName="[customers_table]" displayFolder="" count="2" memberValueDatatype="130" unbalanced="0">
      <fieldsUsage count="2">
        <fieldUsage x="-1"/>
        <fieldUsage x="1"/>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NUM]" caption="QuarterNUM" attribute="1" defaultMemberUniqueName="[DATE].[QuarterNUM].[All]" allUniqueName="[DATE].[QuarterNUM].[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DIM_Sales _Persons_Table].[Sales Person ID]" caption="Sales Person ID" attribute="1" defaultMemberUniqueName="[DIM_Sales _Persons_Table].[Sales Person ID].[All]" allUniqueName="[DIM_Sales _Persons_Table].[Sales Person ID].[All]" dimensionUniqueName="[DIM_Sales _Persons_Table]" displayFolder="" count="0" memberValueDatatype="20" unbalanced="0"/>
    <cacheHierarchy uniqueName="[DIM_Sales _Persons_Table].[FULL NAME]" caption="FULL NAME" attribute="1" defaultMemberUniqueName="[DIM_Sales _Persons_Table].[FULL NAME].[All]" allUniqueName="[DIM_Sales _Persons_Table].[FULL NAME].[All]" dimensionUniqueName="[DIM_Sales _Persons_Table]" displayFolder="" count="0" memberValueDatatype="130" unbalanced="0"/>
    <cacheHierarchy uniqueName="[DIM_Sales _Persons_Table].[Store Name]" caption="Store Name" attribute="1" defaultMemberUniqueName="[DIM_Sales _Persons_Table].[Store Name].[All]" allUniqueName="[DIM_Sales _Persons_Table].[Store Name].[All]" dimensionUniqueName="[DIM_Sales _Persons_Table]" displayFolder="" count="0" memberValueDatatype="130" unbalanced="0"/>
    <cacheHierarchy uniqueName="[DIM_Sales _Persons_Table].[Custom]" caption="Custom" attribute="1" defaultMemberUniqueName="[DIM_Sales _Persons_Table].[Custom].[All]" allUniqueName="[DIM_Sales _Persons_Table].[Custom].[All]" dimensionUniqueName="[DIM_Sales _Persons_Table]"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13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5"/>
        </ext>
      </extLst>
    </cacheHierarchy>
    <cacheHierarchy uniqueName="[Measures].[Sum of Product ID]" caption="Sum of Product ID" measure="1" displayFolder="" measureGroup="fact_table" count="0"/>
    <cacheHierarchy uniqueName="[Measures].[TOTAL REVENUE]" caption="TOTAL REVENUE" measure="1" displayFolder="" measureGroup="CALCULATIONS" count="0"/>
    <cacheHierarchy uniqueName="[Measures].[TOTAL REV]" caption="TOTAL REV"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Profit margin]" caption="%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e]" caption="refund ratee" measure="1" displayFolder="" measureGroup="CALCULATIONS" count="0"/>
    <cacheHierarchy uniqueName="[Measures].[#Product]" caption="#Product" measure="1" displayFolder="" measureGroup="customers_table" count="0"/>
    <cacheHierarchy uniqueName="[Measures].[Total qty]" caption="Total qty" measure="1" displayFolder="" measureGroup="customers_table" count="0"/>
    <cacheHierarchy uniqueName="[Measures].[TOTAL TARGET]" caption="TOTAL TARGET" measure="1" displayFolder="" measureGroup="CALCULATIONS" count="0"/>
    <cacheHierarchy uniqueName="[Measures].[No.Customers]" caption="No.Customers" measure="1" displayFolder="" measureGroup="CALCULATIONS" count="0"/>
    <cacheHierarchy uniqueName="[Measures].[No.locations]" caption="No.locations" measure="1" displayFolder="" measureGroup="CALCULATIONS" count="0"/>
    <cacheHierarchy uniqueName="[Measures].[AVERAGE CUSTOMER AGE]" caption="AVERAGE CUSTOMER AGE" measure="1" displayFolder="" measureGroup="CALCULATIONS" count="0"/>
    <cacheHierarchy uniqueName="[Measures].[products]" caption="products"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 _Persons_Table]" caption="__XL_Count DIM_Sales _Persons_Table" measure="1" displayFolder="" measureGroup="DIM_Sales 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DIM_Sales _Persons_Table" uniqueName="[DIM_Sales _Persons_Table]" caption="DIM_Sales _Persons_Tabl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s_table" caption="customers_table"/>
    <measureGroup name="DATE" caption="DATE"/>
    <measureGroup name="DIM_Sales _Persons_Table" caption="DIM_Sales _Persons_Table"/>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Njabulo" refreshedDate="45594.926018287035" backgroundQuery="1" createdVersion="6" refreshedVersion="6" minRefreshableVersion="3" recordCount="0" supportSubquery="1" supportAdvancedDrill="1">
  <cacheSource type="external" connectionId="8"/>
  <cacheFields count="4">
    <cacheField name="[Measures].[TOTAL REVENUE]" caption="TOTAL REVENUE" numFmtId="0" hierarchy="38" level="32767"/>
    <cacheField name="[DATE].[Prefix].[Prefix]" caption="Prefix" numFmtId="0" hierarchy="15" level="1">
      <sharedItems count="4">
        <s v="Q-1"/>
        <s v="Q-2"/>
        <s v="Q-3"/>
        <s v="Q-4"/>
      </sharedItems>
    </cacheField>
    <cacheField name="[Measures].[TOTAL REV]" caption="TOTAL REV" numFmtId="0" hierarchy="39" level="32767"/>
    <cacheField name="[DATE].[Month Name].[Month Name]" caption="Month Name" numFmtId="0" hierarchy="9"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NAME]" caption="FULLNAME" attribute="1" defaultMemberUniqueName="[customers_table].[FULLNAME].[All]" allUniqueName="[customers_table].[FULL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GROUP]" caption="AGE GROUP" attribute="1" defaultMemberUniqueName="[customers_table].[AGE GROUP].[All]" allUniqueName="[customers_table].[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NUM]" caption="QuarterNUM" attribute="1" defaultMemberUniqueName="[DATE].[QuarterNUM].[All]" allUniqueName="[DATE].[QuarterNUM].[All]" dimensionUniqueName="[DATE]" displayFolder="" count="0" memberValueDatatype="20" unbalanced="0"/>
    <cacheHierarchy uniqueName="[DATE].[Prefix]" caption="Prefix" attribute="1" defaultMemberUniqueName="[DATE].[Prefix].[All]" allUniqueName="[DATE].[Prefix].[All]" dimensionUniqueName="[DATE]" displayFolder="" count="2" memberValueDatatype="130" unbalanced="0">
      <fieldsUsage count="2">
        <fieldUsage x="-1"/>
        <fieldUsage x="1"/>
      </fieldsUsage>
    </cacheHierarchy>
    <cacheHierarchy uniqueName="[DIM_Sales _Persons_Table].[Sales Person ID]" caption="Sales Person ID" attribute="1" defaultMemberUniqueName="[DIM_Sales _Persons_Table].[Sales Person ID].[All]" allUniqueName="[DIM_Sales _Persons_Table].[Sales Person ID].[All]" dimensionUniqueName="[DIM_Sales _Persons_Table]" displayFolder="" count="0" memberValueDatatype="20" unbalanced="0"/>
    <cacheHierarchy uniqueName="[DIM_Sales _Persons_Table].[FULL NAME]" caption="FULL NAME" attribute="1" defaultMemberUniqueName="[DIM_Sales _Persons_Table].[FULL NAME].[All]" allUniqueName="[DIM_Sales _Persons_Table].[FULL NAME].[All]" dimensionUniqueName="[DIM_Sales _Persons_Table]" displayFolder="" count="0" memberValueDatatype="130" unbalanced="0"/>
    <cacheHierarchy uniqueName="[DIM_Sales _Persons_Table].[Store Name]" caption="Store Name" attribute="1" defaultMemberUniqueName="[DIM_Sales _Persons_Table].[Store Name].[All]" allUniqueName="[DIM_Sales _Persons_Table].[Store Name].[All]" dimensionUniqueName="[DIM_Sales _Persons_Table]" displayFolder="" count="2" memberValueDatatype="130" unbalanced="0"/>
    <cacheHierarchy uniqueName="[DIM_Sales _Persons_Table].[Custom]" caption="Custom" attribute="1" defaultMemberUniqueName="[DIM_Sales _Persons_Table].[Custom].[All]" allUniqueName="[DIM_Sales _Persons_Table].[Custom].[All]" dimensionUniqueName="[DIM_Sales _Persons_Table]"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13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5"/>
        </ext>
      </extLst>
    </cacheHierarchy>
    <cacheHierarchy uniqueName="[Measures].[Sum of Product ID]" caption="Sum of Product ID" measure="1" displayFolder="" measureGroup="fact_table" count="0"/>
    <cacheHierarchy uniqueName="[Measures].[TOTAL REVENUE]" caption="TOTAL REVENUE" measure="1" displayFolder="" measureGroup="CALCULATIONS" count="0" oneField="1">
      <fieldsUsage count="1">
        <fieldUsage x="0"/>
      </fieldsUsage>
    </cacheHierarchy>
    <cacheHierarchy uniqueName="[Measures].[TOTAL REV]" caption="TOTAL REV" measure="1" displayFolder="" measureGroup="CALCULATIONS" count="0" oneField="1">
      <fieldsUsage count="1">
        <fieldUsage x="2"/>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Profit margin]" caption="%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e]" caption="refund ratee" measure="1" displayFolder="" measureGroup="CALCULATIONS" count="0"/>
    <cacheHierarchy uniqueName="[Measures].[#Product]" caption="#Product" measure="1" displayFolder="" measureGroup="customers_table" count="0"/>
    <cacheHierarchy uniqueName="[Measures].[Total qty]" caption="Total qty" measure="1" displayFolder="" measureGroup="customers_table" count="0"/>
    <cacheHierarchy uniqueName="[Measures].[TOTAL TARGET]" caption="TOTAL TARGET" measure="1" displayFolder="" measureGroup="CALCULATIONS" count="0"/>
    <cacheHierarchy uniqueName="[Measures].[No.Customers]" caption="No.Customers" measure="1" displayFolder="" measureGroup="CALCULATIONS" count="0"/>
    <cacheHierarchy uniqueName="[Measures].[No.locations]" caption="No.locations" measure="1" displayFolder="" measureGroup="CALCULATIONS" count="0"/>
    <cacheHierarchy uniqueName="[Measures].[AVERAGE CUSTOMER AGE]" caption="AVERAGE CUSTOMER AGE" measure="1" displayFolder="" measureGroup="CALCULATIONS" count="0"/>
    <cacheHierarchy uniqueName="[Measures].[products]" caption="products"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 _Persons_Table]" caption="__XL_Count DIM_Sales _Persons_Table" measure="1" displayFolder="" measureGroup="DIM_Sales 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DIM_Sales _Persons_Table" uniqueName="[DIM_Sales _Persons_Table]" caption="DIM_Sales _Persons_Tabl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s_table" caption="customers_table"/>
    <measureGroup name="DATE" caption="DATE"/>
    <measureGroup name="DIM_Sales _Persons_Table" caption="DIM_Sales _Persons_Table"/>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Njabulo" refreshedDate="45594.926018634258" backgroundQuery="1" createdVersion="6" refreshedVersion="6" minRefreshableVersion="3" recordCount="0" supportSubquery="1" supportAdvancedDrill="1">
  <cacheSource type="external" connectionId="8"/>
  <cacheFields count="3">
    <cacheField name="[Measures].[TOTAL TARGET]" caption="TOTAL TARGET" numFmtId="0" hierarchy="48" level="32767"/>
    <cacheField name="[Measures].[TOTAL REVENUE]" caption="TOTAL REVENUE" numFmtId="0" hierarchy="38" level="32767"/>
    <cacheField name="[DATE].[Month Name].[Month Name]" caption="Month Name" numFmtId="0" hierarchy="9"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NAME]" caption="FULLNAME" attribute="1" defaultMemberUniqueName="[customers_table].[FULLNAME].[All]" allUniqueName="[customers_table].[FULL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GROUP]" caption="AGE GROUP" attribute="1" defaultMemberUniqueName="[customers_table].[AGE GROUP].[All]" allUniqueName="[customers_table].[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NUM]" caption="QuarterNUM" attribute="1" defaultMemberUniqueName="[DATE].[QuarterNUM].[All]" allUniqueName="[DATE].[QuarterNUM].[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DIM_Sales _Persons_Table].[Sales Person ID]" caption="Sales Person ID" attribute="1" defaultMemberUniqueName="[DIM_Sales _Persons_Table].[Sales Person ID].[All]" allUniqueName="[DIM_Sales _Persons_Table].[Sales Person ID].[All]" dimensionUniqueName="[DIM_Sales _Persons_Table]" displayFolder="" count="0" memberValueDatatype="20" unbalanced="0"/>
    <cacheHierarchy uniqueName="[DIM_Sales _Persons_Table].[FULL NAME]" caption="FULL NAME" attribute="1" defaultMemberUniqueName="[DIM_Sales _Persons_Table].[FULL NAME].[All]" allUniqueName="[DIM_Sales _Persons_Table].[FULL NAME].[All]" dimensionUniqueName="[DIM_Sales _Persons_Table]" displayFolder="" count="0" memberValueDatatype="130" unbalanced="0"/>
    <cacheHierarchy uniqueName="[DIM_Sales _Persons_Table].[Store Name]" caption="Store Name" attribute="1" defaultMemberUniqueName="[DIM_Sales _Persons_Table].[Store Name].[All]" allUniqueName="[DIM_Sales _Persons_Table].[Store Name].[All]" dimensionUniqueName="[DIM_Sales _Persons_Table]" displayFolder="" count="2" memberValueDatatype="130" unbalanced="0"/>
    <cacheHierarchy uniqueName="[DIM_Sales _Persons_Table].[Custom]" caption="Custom" attribute="1" defaultMemberUniqueName="[DIM_Sales _Persons_Table].[Custom].[All]" allUniqueName="[DIM_Sales _Persons_Table].[Custom].[All]" dimensionUniqueName="[DIM_Sales _Persons_Table]"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13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5"/>
        </ext>
      </extLst>
    </cacheHierarchy>
    <cacheHierarchy uniqueName="[Measures].[Sum of Product ID]" caption="Sum of Product ID" measure="1" displayFolder="" measureGroup="fact_table" count="0"/>
    <cacheHierarchy uniqueName="[Measures].[TOTAL REVENUE]" caption="TOTAL REVENUE" measure="1" displayFolder="" measureGroup="CALCULATIONS" count="0" oneField="1">
      <fieldsUsage count="1">
        <fieldUsage x="1"/>
      </fieldsUsage>
    </cacheHierarchy>
    <cacheHierarchy uniqueName="[Measures].[TOTAL REV]" caption="TOTAL REV"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Profit margin]" caption="%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e]" caption="refund ratee" measure="1" displayFolder="" measureGroup="CALCULATIONS" count="0"/>
    <cacheHierarchy uniqueName="[Measures].[#Product]" caption="#Product" measure="1" displayFolder="" measureGroup="customers_table" count="0"/>
    <cacheHierarchy uniqueName="[Measures].[Total qty]" caption="Total qty" measure="1" displayFolder="" measureGroup="customers_table" count="0"/>
    <cacheHierarchy uniqueName="[Measures].[TOTAL TARGET]" caption="TOTAL TARGET" measure="1" displayFolder="" measureGroup="CALCULATIONS" count="0" oneField="1">
      <fieldsUsage count="1">
        <fieldUsage x="0"/>
      </fieldsUsage>
    </cacheHierarchy>
    <cacheHierarchy uniqueName="[Measures].[No.Customers]" caption="No.Customers" measure="1" displayFolder="" measureGroup="CALCULATIONS" count="0"/>
    <cacheHierarchy uniqueName="[Measures].[No.locations]" caption="No.locations" measure="1" displayFolder="" measureGroup="CALCULATIONS" count="0"/>
    <cacheHierarchy uniqueName="[Measures].[AVERAGE CUSTOMER AGE]" caption="AVERAGE CUSTOMER AGE" measure="1" displayFolder="" measureGroup="CALCULATIONS" count="0"/>
    <cacheHierarchy uniqueName="[Measures].[products]" caption="products"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 _Persons_Table]" caption="__XL_Count DIM_Sales _Persons_Table" measure="1" displayFolder="" measureGroup="DIM_Sales 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DIM_Sales _Persons_Table" uniqueName="[DIM_Sales _Persons_Table]" caption="DIM_Sales _Persons_Tabl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s_table" caption="customers_table"/>
    <measureGroup name="DATE" caption="DATE"/>
    <measureGroup name="DIM_Sales _Persons_Table" caption="DIM_Sales _Persons_Table"/>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Njabulo" refreshedDate="45594.926018981481" backgroundQuery="1" createdVersion="6" refreshedVersion="6" minRefreshableVersion="3" recordCount="0" supportSubquery="1" supportAdvancedDrill="1">
  <cacheSource type="external" connectionId="8"/>
  <cacheFields count="4">
    <cacheField name="[Measures].[TOTAL TARGET]" caption="TOTAL TARGET" numFmtId="0" hierarchy="48" level="32767"/>
    <cacheField name="[Measures].[TOTAL REVENUE]" caption="TOTAL REVENUE" numFmtId="0" hierarchy="38" level="32767"/>
    <cacheField name="[DATE].[weektype].[weektype]" caption="weektype" numFmtId="0" hierarchy="13" level="1">
      <sharedItems count="2">
        <s v="Weekday"/>
        <s v="Weekend"/>
      </sharedItems>
    </cacheField>
    <cacheField name="[DATE].[Month Name].[Month Name]" caption="Month Name" numFmtId="0" hierarchy="9"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NAME]" caption="FULLNAME" attribute="1" defaultMemberUniqueName="[customers_table].[FULLNAME].[All]" allUniqueName="[customers_table].[FULL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GROUP]" caption="AGE GROUP" attribute="1" defaultMemberUniqueName="[customers_table].[AGE GROUP].[All]" allUniqueName="[customers_table].[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2" memberValueDatatype="130" unbalanced="0">
      <fieldsUsage count="2">
        <fieldUsage x="-1"/>
        <fieldUsage x="2"/>
      </fieldsUsage>
    </cacheHierarchy>
    <cacheHierarchy uniqueName="[DATE].[QuarterNUM]" caption="QuarterNUM" attribute="1" defaultMemberUniqueName="[DATE].[QuarterNUM].[All]" allUniqueName="[DATE].[QuarterNUM].[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DIM_Sales _Persons_Table].[Sales Person ID]" caption="Sales Person ID" attribute="1" defaultMemberUniqueName="[DIM_Sales _Persons_Table].[Sales Person ID].[All]" allUniqueName="[DIM_Sales _Persons_Table].[Sales Person ID].[All]" dimensionUniqueName="[DIM_Sales _Persons_Table]" displayFolder="" count="0" memberValueDatatype="20" unbalanced="0"/>
    <cacheHierarchy uniqueName="[DIM_Sales _Persons_Table].[FULL NAME]" caption="FULL NAME" attribute="1" defaultMemberUniqueName="[DIM_Sales _Persons_Table].[FULL NAME].[All]" allUniqueName="[DIM_Sales _Persons_Table].[FULL NAME].[All]" dimensionUniqueName="[DIM_Sales _Persons_Table]" displayFolder="" count="0" memberValueDatatype="130" unbalanced="0"/>
    <cacheHierarchy uniqueName="[DIM_Sales _Persons_Table].[Store Name]" caption="Store Name" attribute="1" defaultMemberUniqueName="[DIM_Sales _Persons_Table].[Store Name].[All]" allUniqueName="[DIM_Sales _Persons_Table].[Store Name].[All]" dimensionUniqueName="[DIM_Sales _Persons_Table]" displayFolder="" count="2" memberValueDatatype="130" unbalanced="0"/>
    <cacheHierarchy uniqueName="[DIM_Sales _Persons_Table].[Custom]" caption="Custom" attribute="1" defaultMemberUniqueName="[DIM_Sales _Persons_Table].[Custom].[All]" allUniqueName="[DIM_Sales _Persons_Table].[Custom].[All]" dimensionUniqueName="[DIM_Sales _Persons_Table]"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13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5"/>
        </ext>
      </extLst>
    </cacheHierarchy>
    <cacheHierarchy uniqueName="[Measures].[Sum of Product ID]" caption="Sum of Product ID" measure="1" displayFolder="" measureGroup="fact_table" count="0"/>
    <cacheHierarchy uniqueName="[Measures].[TOTAL REVENUE]" caption="TOTAL REVENUE" measure="1" displayFolder="" measureGroup="CALCULATIONS" count="0" oneField="1">
      <fieldsUsage count="1">
        <fieldUsage x="1"/>
      </fieldsUsage>
    </cacheHierarchy>
    <cacheHierarchy uniqueName="[Measures].[TOTAL REV]" caption="TOTAL REV"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Profit margin]" caption="%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e]" caption="refund ratee" measure="1" displayFolder="" measureGroup="CALCULATIONS" count="0"/>
    <cacheHierarchy uniqueName="[Measures].[#Product]" caption="#Product" measure="1" displayFolder="" measureGroup="customers_table" count="0"/>
    <cacheHierarchy uniqueName="[Measures].[Total qty]" caption="Total qty" measure="1" displayFolder="" measureGroup="customers_table" count="0"/>
    <cacheHierarchy uniqueName="[Measures].[TOTAL TARGET]" caption="TOTAL TARGET" measure="1" displayFolder="" measureGroup="CALCULATIONS" count="0" oneField="1">
      <fieldsUsage count="1">
        <fieldUsage x="0"/>
      </fieldsUsage>
    </cacheHierarchy>
    <cacheHierarchy uniqueName="[Measures].[No.Customers]" caption="No.Customers" measure="1" displayFolder="" measureGroup="CALCULATIONS" count="0"/>
    <cacheHierarchy uniqueName="[Measures].[No.locations]" caption="No.locations" measure="1" displayFolder="" measureGroup="CALCULATIONS" count="0"/>
    <cacheHierarchy uniqueName="[Measures].[AVERAGE CUSTOMER AGE]" caption="AVERAGE CUSTOMER AGE" measure="1" displayFolder="" measureGroup="CALCULATIONS" count="0"/>
    <cacheHierarchy uniqueName="[Measures].[products]" caption="products"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 _Persons_Table]" caption="__XL_Count DIM_Sales _Persons_Table" measure="1" displayFolder="" measureGroup="DIM_Sales 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DIM_Sales _Persons_Table" uniqueName="[DIM_Sales _Persons_Table]" caption="DIM_Sales _Persons_Tabl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s_table" caption="customers_table"/>
    <measureGroup name="DATE" caption="DATE"/>
    <measureGroup name="DIM_Sales _Persons_Table" caption="DIM_Sales _Persons_Table"/>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Njabulo" refreshedDate="45594.926019444443" backgroundQuery="1" createdVersion="6" refreshedVersion="6" minRefreshableVersion="3" recordCount="0" supportSubquery="1" supportAdvancedDrill="1">
  <cacheSource type="external" connectionId="8"/>
  <cacheFields count="4">
    <cacheField name="[Measures].[TOTAL TARGET]" caption="TOTAL TARGET" numFmtId="0" hierarchy="48" level="32767"/>
    <cacheField name="[Measures].[TOTAL REVENUE]" caption="TOTAL REVENUE" numFmtId="0" hierarchy="38" level="32767"/>
    <cacheField name="[DATE].[weektype].[weektype]" caption="weektype" numFmtId="0" hierarchy="13" level="1">
      <sharedItems count="2">
        <s v="Weekday"/>
        <s v="Weekend"/>
      </sharedItems>
    </cacheField>
    <cacheField name="[DATE].[Month Name].[Month Name]" caption="Month Name" numFmtId="0" hierarchy="9" level="1">
      <sharedItems containsSemiMixedTypes="0" containsNonDate="0" containsString="0"/>
    </cacheField>
  </cacheFields>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NAME]" caption="FULLNAME" attribute="1" defaultMemberUniqueName="[customers_table].[FULLNAME].[All]" allUniqueName="[customers_table].[FULL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GROUP]" caption="AGE GROUP" attribute="1" defaultMemberUniqueName="[customers_table].[AGE GROUP].[All]" allUniqueName="[customers_table].[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2" memberValueDatatype="130" unbalanced="0">
      <fieldsUsage count="2">
        <fieldUsage x="-1"/>
        <fieldUsage x="2"/>
      </fieldsUsage>
    </cacheHierarchy>
    <cacheHierarchy uniqueName="[DATE].[QuarterNUM]" caption="QuarterNUM" attribute="1" defaultMemberUniqueName="[DATE].[QuarterNUM].[All]" allUniqueName="[DATE].[QuarterNUM].[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DIM_Sales _Persons_Table].[Sales Person ID]" caption="Sales Person ID" attribute="1" defaultMemberUniqueName="[DIM_Sales _Persons_Table].[Sales Person ID].[All]" allUniqueName="[DIM_Sales _Persons_Table].[Sales Person ID].[All]" dimensionUniqueName="[DIM_Sales _Persons_Table]" displayFolder="" count="0" memberValueDatatype="20" unbalanced="0"/>
    <cacheHierarchy uniqueName="[DIM_Sales _Persons_Table].[FULL NAME]" caption="FULL NAME" attribute="1" defaultMemberUniqueName="[DIM_Sales _Persons_Table].[FULL NAME].[All]" allUniqueName="[DIM_Sales _Persons_Table].[FULL NAME].[All]" dimensionUniqueName="[DIM_Sales _Persons_Table]" displayFolder="" count="0" memberValueDatatype="130" unbalanced="0"/>
    <cacheHierarchy uniqueName="[DIM_Sales _Persons_Table].[Store Name]" caption="Store Name" attribute="1" defaultMemberUniqueName="[DIM_Sales _Persons_Table].[Store Name].[All]" allUniqueName="[DIM_Sales _Persons_Table].[Store Name].[All]" dimensionUniqueName="[DIM_Sales _Persons_Table]" displayFolder="" count="2" memberValueDatatype="130" unbalanced="0"/>
    <cacheHierarchy uniqueName="[DIM_Sales _Persons_Table].[Custom]" caption="Custom" attribute="1" defaultMemberUniqueName="[DIM_Sales _Persons_Table].[Custom].[All]" allUniqueName="[DIM_Sales _Persons_Table].[Custom].[All]" dimensionUniqueName="[DIM_Sales _Persons_Table]"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13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5"/>
        </ext>
      </extLst>
    </cacheHierarchy>
    <cacheHierarchy uniqueName="[Measures].[Sum of Product ID]" caption="Sum of Product ID" measure="1" displayFolder="" measureGroup="fact_table" count="0"/>
    <cacheHierarchy uniqueName="[Measures].[TOTAL REVENUE]" caption="TOTAL REVENUE" measure="1" displayFolder="" measureGroup="CALCULATIONS" count="0" oneField="1">
      <fieldsUsage count="1">
        <fieldUsage x="1"/>
      </fieldsUsage>
    </cacheHierarchy>
    <cacheHierarchy uniqueName="[Measures].[TOTAL REV]" caption="TOTAL REV"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Profit margin]" caption="%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e]" caption="refund ratee" measure="1" displayFolder="" measureGroup="CALCULATIONS" count="0"/>
    <cacheHierarchy uniqueName="[Measures].[#Product]" caption="#Product" measure="1" displayFolder="" measureGroup="customers_table" count="0"/>
    <cacheHierarchy uniqueName="[Measures].[Total qty]" caption="Total qty" measure="1" displayFolder="" measureGroup="customers_table" count="0"/>
    <cacheHierarchy uniqueName="[Measures].[TOTAL TARGET]" caption="TOTAL TARGET" measure="1" displayFolder="" measureGroup="CALCULATIONS" count="0" oneField="1">
      <fieldsUsage count="1">
        <fieldUsage x="0"/>
      </fieldsUsage>
    </cacheHierarchy>
    <cacheHierarchy uniqueName="[Measures].[No.Customers]" caption="No.Customers" measure="1" displayFolder="" measureGroup="CALCULATIONS" count="0"/>
    <cacheHierarchy uniqueName="[Measures].[No.locations]" caption="No.locations" measure="1" displayFolder="" measureGroup="CALCULATIONS" count="0"/>
    <cacheHierarchy uniqueName="[Measures].[AVERAGE CUSTOMER AGE]" caption="AVERAGE CUSTOMER AGE" measure="1" displayFolder="" measureGroup="CALCULATIONS" count="0"/>
    <cacheHierarchy uniqueName="[Measures].[products]" caption="products"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 _Persons_Table]" caption="__XL_Count DIM_Sales _Persons_Table" measure="1" displayFolder="" measureGroup="DIM_Sales 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DIM_Sales _Persons_Table" uniqueName="[DIM_Sales _Persons_Table]" caption="DIM_Sales _Persons_Tabl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customers_table" caption="customers_table"/>
    <measureGroup name="DATE" caption="DATE"/>
    <measureGroup name="DIM_Sales _Persons_Table" caption="DIM_Sales _Persons_Table"/>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2"/>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Njabulo" refreshedDate="45582.930893171295" backgroundQuery="1" createdVersion="3" refreshedVersion="6" minRefreshableVersion="3" recordCount="0" supportSubquery="1" supportAdvancedDrill="1">
  <cacheSource type="external" connectionId="8">
    <extLst>
      <ext xmlns:x14="http://schemas.microsoft.com/office/spreadsheetml/2009/9/main" uri="{F057638F-6D5F-4e77-A914-E7F072B9BCA8}">
        <x14:sourceConnection name="ThisWorkbookDataModel"/>
      </ext>
    </extLst>
  </cacheSource>
  <cacheFields count="0"/>
  <cacheHierarchies count="63">
    <cacheHierarchy uniqueName="[CALCULATIONS].[Measures]" caption="Measures" attribute="1" defaultMemberUniqueName="[CALCULATIONS].[Measures].[All]" allUniqueName="[CALCULATIONS].[Measures].[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NAME]" caption="FULLNAME" attribute="1" defaultMemberUniqueName="[customers_table].[FULLNAME].[All]" allUniqueName="[customers_table].[FULL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GROUP]" caption="AGE GROUP" attribute="1" defaultMemberUniqueName="[customers_table].[AGE GROUP].[All]" allUniqueName="[customers_table].[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NUM]" caption="QuarterNUM" attribute="1" defaultMemberUniqueName="[DATE].[QuarterNUM].[All]" allUniqueName="[DATE].[QuarterNUM].[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DIM_Sales _Persons_Table].[Sales Person ID]" caption="Sales Person ID" attribute="1" defaultMemberUniqueName="[DIM_Sales _Persons_Table].[Sales Person ID].[All]" allUniqueName="[DIM_Sales _Persons_Table].[Sales Person ID].[All]" dimensionUniqueName="[DIM_Sales _Persons_Table]" displayFolder="" count="0" memberValueDatatype="20" unbalanced="0"/>
    <cacheHierarchy uniqueName="[DIM_Sales _Persons_Table].[FULL NAME]" caption="FULL NAME" attribute="1" defaultMemberUniqueName="[DIM_Sales _Persons_Table].[FULL NAME].[All]" allUniqueName="[DIM_Sales _Persons_Table].[FULL NAME].[All]" dimensionUniqueName="[DIM_Sales _Persons_Table]" displayFolder="" count="0" memberValueDatatype="130" unbalanced="0"/>
    <cacheHierarchy uniqueName="[DIM_Sales _Persons_Table].[Store Name]" caption="Store Name" attribute="1" defaultMemberUniqueName="[DIM_Sales _Persons_Table].[Store Name].[All]" allUniqueName="[DIM_Sales _Persons_Table].[Store Name].[All]" dimensionUniqueName="[DIM_Sales _Persons_Table]" displayFolder="" count="2" memberValueDatatype="130" unbalanced="0"/>
    <cacheHierarchy uniqueName="[DIM_Sales _Persons_Table].[Custom]" caption="Custom" attribute="1" defaultMemberUniqueName="[DIM_Sales _Persons_Table].[Custom].[All]" allUniqueName="[DIM_Sales _Persons_Table].[Custom].[All]" dimensionUniqueName="[DIM_Sales _Persons_Table]"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13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customers_tabl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25"/>
        </ext>
      </extLst>
    </cacheHierarchy>
    <cacheHierarchy uniqueName="[Measures].[Sum of Product ID]" caption="Sum of Product ID" measure="1" displayFolder="" measureGroup="fact_table" count="0"/>
    <cacheHierarchy uniqueName="[Measures].[TOTAL REVENUE]" caption="TOTAL REVENUE" measure="1" displayFolder="" measureGroup="CALCULATIONS" count="0"/>
    <cacheHierarchy uniqueName="[Measures].[TOTAL REV]" caption="TOTAL REV"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Profit margin]" caption="%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e]" caption="refund ratee" measure="1" displayFolder="" measureGroup="CALCULATIONS" count="0"/>
    <cacheHierarchy uniqueName="[Measures].[#Product]" caption="#Product" measure="1" displayFolder="" measureGroup="customers_table" count="0"/>
    <cacheHierarchy uniqueName="[Measures].[Total qty]" caption="Total qty" measure="1" displayFolder="" measureGroup="customers_table" count="0"/>
    <cacheHierarchy uniqueName="[Measures].[TOTAL TARGET]" caption="TOTAL TARGET" measure="1" displayFolder="" measureGroup="CALCULATIONS" count="0"/>
    <cacheHierarchy uniqueName="[Measures].[No.Customers]" caption="No.Customers" measure="1" displayFolder="" measureGroup="CALCULATIONS" count="0"/>
    <cacheHierarchy uniqueName="[Measures].[No.locations]" caption="No.locations" measure="1" displayFolder="" measureGroup="CALCULATIONS" count="0"/>
    <cacheHierarchy uniqueName="[Measures].[AVERAGE CUSTOMER AGE]" caption="AVERAGE CUSTOMER AGE" measure="1" displayFolder="" measureGroup="CALCULATIONS" count="0"/>
    <cacheHierarchy uniqueName="[Measures].[products]" caption="products"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 _Persons_Table]" caption="__XL_Count DIM_Sales _Persons_Table" measure="1" displayFolder="" measureGroup="DIM_Sales 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5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KPI" cacheId="13" applyNumberFormats="0" applyBorderFormats="0" applyFontFormats="0" applyPatternFormats="0" applyAlignmentFormats="0" applyWidthHeightFormats="1" dataCaption="Values" tag="2b70c166-0ac3-4bbd-a684-38073fa76748" updatedVersion="6" minRefreshableVersion="3" useAutoFormatting="1" subtotalHiddenItems="1" itemPrintTitles="1" createdVersion="6" indent="0" outline="1" outlineData="1" multipleFieldFilters="0">
  <location ref="B7:K8" firstHeaderRow="0" firstDataRow="1" firstDataCol="0"/>
  <pivotFields count="11">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allDrilled="1" showAll="0" dataSourceSort="1" defaultAttributeDrillState="1"/>
  </pivotFields>
  <rowItems count="1">
    <i/>
  </rowItems>
  <colFields count="1">
    <field x="-2"/>
  </colFields>
  <colItems count="10">
    <i>
      <x/>
    </i>
    <i i="1">
      <x v="1"/>
    </i>
    <i i="2">
      <x v="2"/>
    </i>
    <i i="3">
      <x v="3"/>
    </i>
    <i i="4">
      <x v="4"/>
    </i>
    <i i="5">
      <x v="5"/>
    </i>
    <i i="6">
      <x v="6"/>
    </i>
    <i i="7">
      <x v="7"/>
    </i>
    <i i="8">
      <x v="8"/>
    </i>
    <i i="9">
      <x v="9"/>
    </i>
  </colItems>
  <dataFields count="10">
    <dataField fld="0" subtotal="count" baseField="0" baseItem="0" numFmtId="169"/>
    <dataField fld="1" subtotal="count" baseField="0" baseItem="0" numFmtId="169"/>
    <dataField fld="2" subtotal="count" baseField="0" baseItem="0" numFmtId="169"/>
    <dataField fld="3" subtotal="count" baseField="0" baseItem="0" numFmtId="9"/>
    <dataField fld="4" subtotal="count" baseField="0" baseItem="0" numFmtId="169"/>
    <dataField fld="5" subtotal="count" baseField="0" baseItem="0" numFmtId="9"/>
    <dataField fld="6" subtotal="count" baseField="0" baseItem="0" numFmtId="1"/>
    <dataField fld="8" subtotal="count" baseField="0" baseItem="0" numFmtId="169"/>
    <dataField fld="7" subtotal="count" baseField="0" baseItem="0"/>
    <dataField fld="9" subtotal="count" baseField="0" baseItem="0" numFmtId="165"/>
  </dataFields>
  <formats count="57">
    <format dxfId="171">
      <pivotArea outline="0" collapsedLevelsAreSubtotals="1" fieldPosition="0"/>
    </format>
    <format dxfId="170">
      <pivotArea outline="0" collapsedLevelsAreSubtotals="1" fieldPosition="0"/>
    </format>
    <format dxfId="169">
      <pivotArea outline="0" collapsedLevelsAreSubtotals="1" fieldPosition="0"/>
    </format>
    <format dxfId="168">
      <pivotArea outline="0" collapsedLevelsAreSubtotals="1" fieldPosition="0"/>
    </format>
    <format dxfId="167">
      <pivotArea outline="0" collapsedLevelsAreSubtotals="1" fieldPosition="0"/>
    </format>
    <format dxfId="166">
      <pivotArea outline="0" collapsedLevelsAreSubtotals="1" fieldPosition="0"/>
    </format>
    <format dxfId="165">
      <pivotArea outline="0" collapsedLevelsAreSubtotals="1" fieldPosition="0"/>
    </format>
    <format dxfId="164">
      <pivotArea outline="0" collapsedLevelsAreSubtotals="1" fieldPosition="0"/>
    </format>
    <format dxfId="163">
      <pivotArea outline="0" collapsedLevelsAreSubtotals="1" fieldPosition="0"/>
    </format>
    <format dxfId="162">
      <pivotArea outline="0" collapsedLevelsAreSubtotals="1" fieldPosition="0"/>
    </format>
    <format dxfId="161">
      <pivotArea outline="0" collapsedLevelsAreSubtotals="1" fieldPosition="0"/>
    </format>
    <format dxfId="160">
      <pivotArea outline="0" collapsedLevelsAreSubtotals="1" fieldPosition="0"/>
    </format>
    <format dxfId="159">
      <pivotArea outline="0" collapsedLevelsAreSubtotals="1" fieldPosition="0"/>
    </format>
    <format dxfId="158">
      <pivotArea outline="0" collapsedLevelsAreSubtotals="1" fieldPosition="0"/>
    </format>
    <format dxfId="157">
      <pivotArea outline="0" collapsedLevelsAreSubtotals="1" fieldPosition="0">
        <references count="1">
          <reference field="4294967294" count="1" selected="0">
            <x v="3"/>
          </reference>
        </references>
      </pivotArea>
    </format>
    <format dxfId="156">
      <pivotArea outline="0" collapsedLevelsAreSubtotals="1" fieldPosition="0">
        <references count="1">
          <reference field="4294967294" count="1" selected="0">
            <x v="5"/>
          </reference>
        </references>
      </pivotArea>
    </format>
    <format dxfId="155">
      <pivotArea outline="0" collapsedLevelsAreSubtotals="1" fieldPosition="0">
        <references count="1">
          <reference field="4294967294" count="1" selected="0">
            <x v="6"/>
          </reference>
        </references>
      </pivotArea>
    </format>
    <format dxfId="154">
      <pivotArea outline="0" collapsedLevelsAreSubtotals="1" fieldPosition="0">
        <references count="1">
          <reference field="4294967294" count="1" selected="0">
            <x v="6"/>
          </reference>
        </references>
      </pivotArea>
    </format>
    <format dxfId="153">
      <pivotArea outline="0" collapsedLevelsAreSubtotals="1" fieldPosition="0">
        <references count="1">
          <reference field="4294967294" count="1" selected="0">
            <x v="6"/>
          </reference>
        </references>
      </pivotArea>
    </format>
    <format dxfId="152">
      <pivotArea outline="0" collapsedLevelsAreSubtotals="1" fieldPosition="0">
        <references count="1">
          <reference field="4294967294" count="1" selected="0">
            <x v="0"/>
          </reference>
        </references>
      </pivotArea>
    </format>
    <format dxfId="151">
      <pivotArea outline="0" collapsedLevelsAreSubtotals="1" fieldPosition="0">
        <references count="1">
          <reference field="4294967294" count="1" selected="0">
            <x v="0"/>
          </reference>
        </references>
      </pivotArea>
    </format>
    <format dxfId="150">
      <pivotArea outline="0" collapsedLevelsAreSubtotals="1" fieldPosition="0">
        <references count="1">
          <reference field="4294967294" count="1" selected="0">
            <x v="0"/>
          </reference>
        </references>
      </pivotArea>
    </format>
    <format dxfId="149">
      <pivotArea outline="0" collapsedLevelsAreSubtotals="1" fieldPosition="0">
        <references count="1">
          <reference field="4294967294" count="1" selected="0">
            <x v="0"/>
          </reference>
        </references>
      </pivotArea>
    </format>
    <format dxfId="148">
      <pivotArea outline="0" collapsedLevelsAreSubtotals="1" fieldPosition="0">
        <references count="1">
          <reference field="4294967294" count="1" selected="0">
            <x v="0"/>
          </reference>
        </references>
      </pivotArea>
    </format>
    <format dxfId="147">
      <pivotArea outline="0" collapsedLevelsAreSubtotals="1" fieldPosition="0">
        <references count="1">
          <reference field="4294967294" count="1" selected="0">
            <x v="0"/>
          </reference>
        </references>
      </pivotArea>
    </format>
    <format dxfId="146">
      <pivotArea outline="0" collapsedLevelsAreSubtotals="1" fieldPosition="0">
        <references count="1">
          <reference field="4294967294" count="1" selected="0">
            <x v="0"/>
          </reference>
        </references>
      </pivotArea>
    </format>
    <format dxfId="145">
      <pivotArea outline="0" collapsedLevelsAreSubtotals="1" fieldPosition="0">
        <references count="1">
          <reference field="4294967294" count="1" selected="0">
            <x v="0"/>
          </reference>
        </references>
      </pivotArea>
    </format>
    <format dxfId="144">
      <pivotArea outline="0" collapsedLevelsAreSubtotals="1" fieldPosition="0">
        <references count="1">
          <reference field="4294967294" count="1" selected="0">
            <x v="1"/>
          </reference>
        </references>
      </pivotArea>
    </format>
    <format dxfId="143">
      <pivotArea outline="0" collapsedLevelsAreSubtotals="1" fieldPosition="0">
        <references count="1">
          <reference field="4294967294" count="1" selected="0">
            <x v="0"/>
          </reference>
        </references>
      </pivotArea>
    </format>
    <format dxfId="142">
      <pivotArea outline="0" collapsedLevelsAreSubtotals="1" fieldPosition="0">
        <references count="1">
          <reference field="4294967294" count="1" selected="0">
            <x v="0"/>
          </reference>
        </references>
      </pivotArea>
    </format>
    <format dxfId="141">
      <pivotArea outline="0" collapsedLevelsAreSubtotals="1" fieldPosition="0">
        <references count="1">
          <reference field="4294967294" count="1" selected="0">
            <x v="0"/>
          </reference>
        </references>
      </pivotArea>
    </format>
    <format dxfId="140">
      <pivotArea outline="0" collapsedLevelsAreSubtotals="1" fieldPosition="0">
        <references count="1">
          <reference field="4294967294" count="1" selected="0">
            <x v="1"/>
          </reference>
        </references>
      </pivotArea>
    </format>
    <format dxfId="139">
      <pivotArea outline="0" collapsedLevelsAreSubtotals="1" fieldPosition="0">
        <references count="1">
          <reference field="4294967294" count="1" selected="0">
            <x v="9"/>
          </reference>
        </references>
      </pivotArea>
    </format>
    <format dxfId="138">
      <pivotArea outline="0" collapsedLevelsAreSubtotals="1" fieldPosition="0">
        <references count="1">
          <reference field="4294967294" count="1" selected="0">
            <x v="0"/>
          </reference>
        </references>
      </pivotArea>
    </format>
    <format dxfId="137">
      <pivotArea outline="0" collapsedLevelsAreSubtotals="1" fieldPosition="0">
        <references count="1">
          <reference field="4294967294" count="1" selected="0">
            <x v="0"/>
          </reference>
        </references>
      </pivotArea>
    </format>
    <format dxfId="136">
      <pivotArea outline="0" collapsedLevelsAreSubtotals="1" fieldPosition="0">
        <references count="1">
          <reference field="4294967294" count="1" selected="0">
            <x v="0"/>
          </reference>
        </references>
      </pivotArea>
    </format>
    <format dxfId="135">
      <pivotArea outline="0" collapsedLevelsAreSubtotals="1" fieldPosition="0">
        <references count="1">
          <reference field="4294967294" count="1" selected="0">
            <x v="0"/>
          </reference>
        </references>
      </pivotArea>
    </format>
    <format dxfId="134">
      <pivotArea outline="0" collapsedLevelsAreSubtotals="1" fieldPosition="0">
        <references count="1">
          <reference field="4294967294" count="1" selected="0">
            <x v="0"/>
          </reference>
        </references>
      </pivotArea>
    </format>
    <format dxfId="133">
      <pivotArea outline="0" collapsedLevelsAreSubtotals="1" fieldPosition="0">
        <references count="1">
          <reference field="4294967294" count="1" selected="0">
            <x v="0"/>
          </reference>
        </references>
      </pivotArea>
    </format>
    <format dxfId="132">
      <pivotArea outline="0" collapsedLevelsAreSubtotals="1" fieldPosition="0">
        <references count="1">
          <reference field="4294967294" count="1" selected="0">
            <x v="0"/>
          </reference>
        </references>
      </pivotArea>
    </format>
    <format dxfId="131">
      <pivotArea outline="0" collapsedLevelsAreSubtotals="1" fieldPosition="0">
        <references count="1">
          <reference field="4294967294" count="1" selected="0">
            <x v="0"/>
          </reference>
        </references>
      </pivotArea>
    </format>
    <format dxfId="130">
      <pivotArea outline="0" collapsedLevelsAreSubtotals="1" fieldPosition="0">
        <references count="1">
          <reference field="4294967294" count="1" selected="0">
            <x v="0"/>
          </reference>
        </references>
      </pivotArea>
    </format>
    <format dxfId="129">
      <pivotArea outline="0" collapsedLevelsAreSubtotals="1" fieldPosition="0">
        <references count="1">
          <reference field="4294967294" count="1" selected="0">
            <x v="0"/>
          </reference>
        </references>
      </pivotArea>
    </format>
    <format dxfId="128">
      <pivotArea outline="0" collapsedLevelsAreSubtotals="1" fieldPosition="0">
        <references count="1">
          <reference field="4294967294" count="1" selected="0">
            <x v="0"/>
          </reference>
        </references>
      </pivotArea>
    </format>
    <format dxfId="127">
      <pivotArea outline="0" collapsedLevelsAreSubtotals="1" fieldPosition="0">
        <references count="1">
          <reference field="4294967294" count="1" selected="0">
            <x v="0"/>
          </reference>
        </references>
      </pivotArea>
    </format>
    <format dxfId="126">
      <pivotArea outline="0" collapsedLevelsAreSubtotals="1" fieldPosition="0">
        <references count="1">
          <reference field="4294967294" count="1" selected="0">
            <x v="0"/>
          </reference>
        </references>
      </pivotArea>
    </format>
    <format dxfId="125">
      <pivotArea outline="0" collapsedLevelsAreSubtotals="1" fieldPosition="0">
        <references count="1">
          <reference field="4294967294" count="1" selected="0">
            <x v="0"/>
          </reference>
        </references>
      </pivotArea>
    </format>
    <format dxfId="124">
      <pivotArea outline="0" collapsedLevelsAreSubtotals="1" fieldPosition="0">
        <references count="1">
          <reference field="4294967294" count="1" selected="0">
            <x v="1"/>
          </reference>
        </references>
      </pivotArea>
    </format>
    <format dxfId="123">
      <pivotArea outline="0" collapsedLevelsAreSubtotals="1" fieldPosition="0">
        <references count="1">
          <reference field="4294967294" count="1" selected="0">
            <x v="1"/>
          </reference>
        </references>
      </pivotArea>
    </format>
    <format dxfId="122">
      <pivotArea outline="0" collapsedLevelsAreSubtotals="1" fieldPosition="0">
        <references count="1">
          <reference field="4294967294" count="1" selected="0">
            <x v="1"/>
          </reference>
        </references>
      </pivotArea>
    </format>
    <format dxfId="121">
      <pivotArea outline="0" collapsedLevelsAreSubtotals="1" fieldPosition="0">
        <references count="1">
          <reference field="4294967294" count="1" selected="0">
            <x v="0"/>
          </reference>
        </references>
      </pivotArea>
    </format>
    <format dxfId="120">
      <pivotArea outline="0" collapsedLevelsAreSubtotals="1" fieldPosition="0">
        <references count="1">
          <reference field="4294967294" count="1" selected="0">
            <x v="2"/>
          </reference>
        </references>
      </pivotArea>
    </format>
    <format dxfId="119">
      <pivotArea outline="0" collapsedLevelsAreSubtotals="1" fieldPosition="0">
        <references count="1">
          <reference field="4294967294" count="1" selected="0">
            <x v="0"/>
          </reference>
        </references>
      </pivotArea>
    </format>
    <format dxfId="118">
      <pivotArea outline="0" collapsedLevelsAreSubtotals="1" fieldPosition="0">
        <references count="1">
          <reference field="4294967294" count="1" selected="0">
            <x v="1"/>
          </reference>
        </references>
      </pivotArea>
    </format>
    <format dxfId="117">
      <pivotArea outline="0" collapsedLevelsAreSubtotals="1" fieldPosition="0">
        <references count="1">
          <reference field="4294967294" count="1" selected="0">
            <x v="2"/>
          </reference>
        </references>
      </pivotArea>
    </format>
    <format dxfId="116">
      <pivotArea outline="0" collapsedLevelsAreSubtotals="1" fieldPosition="0">
        <references count="1">
          <reference field="4294967294" count="1" selected="0">
            <x v="4"/>
          </reference>
        </references>
      </pivotArea>
    </format>
    <format dxfId="115">
      <pivotArea outline="0" collapsedLevelsAreSubtotals="1" fieldPosition="0">
        <references count="1">
          <reference field="4294967294" count="1" selected="0">
            <x v="7"/>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ALCULATIONS]"/>
        <x15:activeTabTopLevelEntity name="[customers_table]"/>
        <x15:activeTabTopLevelEntity name="[DATE]"/>
      </x15:pivotTableUISettings>
    </ext>
  </extLst>
</pivotTableDefinition>
</file>

<file path=xl/pivotTables/pivotTable2.xml><?xml version="1.0" encoding="utf-8"?>
<pivotTableDefinition xmlns="http://schemas.openxmlformats.org/spreadsheetml/2006/main" name="PivotTable4" cacheId="14" applyNumberFormats="0" applyBorderFormats="0" applyFontFormats="0" applyPatternFormats="0" applyAlignmentFormats="0" applyWidthHeightFormats="1" dataCaption="Values" tag="532abd44-a74c-4942-a889-78a48e5f0312" updatedVersion="6" minRefreshableVersion="3" useAutoFormatting="1" subtotalHiddenItems="1" itemPrintTitles="1" createdVersion="6" indent="0" outline="1" outlineData="1" multipleFieldFilters="0" chartFormat="3">
  <location ref="U7:U18" firstHeaderRow="1" firstDataRow="1" firstDataCol="1"/>
  <pivotFields count="2">
    <pivotField axis="axisRow" allDrilled="1" showAll="0" dataSourceSort="1" defaultAttributeDrillState="1">
      <items count="11">
        <item x="0"/>
        <item x="1"/>
        <item x="2"/>
        <item x="3"/>
        <item x="4"/>
        <item x="5"/>
        <item x="6"/>
        <item x="7"/>
        <item x="8"/>
        <item x="9"/>
        <item t="default"/>
      </items>
    </pivotField>
    <pivotField allDrilled="1" showAll="0" dataSourceSort="1" defaultAttributeDrillState="1"/>
  </pivotFields>
  <rowFields count="1">
    <field x="0"/>
  </rowFields>
  <rowItems count="11">
    <i>
      <x/>
    </i>
    <i>
      <x v="1"/>
    </i>
    <i>
      <x v="2"/>
    </i>
    <i>
      <x v="3"/>
    </i>
    <i>
      <x v="4"/>
    </i>
    <i>
      <x v="5"/>
    </i>
    <i>
      <x v="6"/>
    </i>
    <i>
      <x v="7"/>
    </i>
    <i>
      <x v="8"/>
    </i>
    <i>
      <x v="9"/>
    </i>
    <i t="grand">
      <x/>
    </i>
  </rowItems>
  <formats count="14">
    <format dxfId="185">
      <pivotArea outline="0" collapsedLevelsAreSubtotals="1" fieldPosition="0"/>
    </format>
    <format dxfId="184">
      <pivotArea outline="0" collapsedLevelsAreSubtotals="1" fieldPosition="0"/>
    </format>
    <format dxfId="183">
      <pivotArea outline="0" collapsedLevelsAreSubtotals="1" fieldPosition="0"/>
    </format>
    <format dxfId="182">
      <pivotArea outline="0" collapsedLevelsAreSubtotals="1" fieldPosition="0"/>
    </format>
    <format dxfId="181">
      <pivotArea outline="0" collapsedLevelsAreSubtotals="1" fieldPosition="0"/>
    </format>
    <format dxfId="180">
      <pivotArea outline="0" collapsedLevelsAreSubtotals="1" fieldPosition="0"/>
    </format>
    <format dxfId="179">
      <pivotArea outline="0" collapsedLevelsAreSubtotals="1" fieldPosition="0"/>
    </format>
    <format dxfId="178">
      <pivotArea outline="0" collapsedLevelsAreSubtotals="1" fieldPosition="0"/>
    </format>
    <format dxfId="177">
      <pivotArea outline="0" collapsedLevelsAreSubtotals="1" fieldPosition="0"/>
    </format>
    <format dxfId="176">
      <pivotArea outline="0" collapsedLevelsAreSubtotals="1" fieldPosition="0"/>
    </format>
    <format dxfId="175">
      <pivotArea outline="0" collapsedLevelsAreSubtotals="1" fieldPosition="0"/>
    </format>
    <format dxfId="174">
      <pivotArea outline="0" collapsedLevelsAreSubtotals="1" fieldPosition="0"/>
    </format>
    <format dxfId="173">
      <pivotArea outline="0" collapsedLevelsAreSubtotals="1" fieldPosition="0"/>
    </format>
    <format dxfId="172">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s_table]"/>
        <x15:activeTabTopLevelEntity name="[DIM_Sales _Persons_Table]"/>
        <x15:activeTabTopLevelEntity name="[DATE]"/>
      </x15:pivotTableUISettings>
    </ext>
  </extLst>
</pivotTableDefinition>
</file>

<file path=xl/pivotTables/pivotTable3.xml><?xml version="1.0" encoding="utf-8"?>
<pivotTableDefinition xmlns="http://schemas.openxmlformats.org/spreadsheetml/2006/main" name="Revenue" cacheId="15" applyNumberFormats="0" applyBorderFormats="0" applyFontFormats="0" applyPatternFormats="0" applyAlignmentFormats="0" applyWidthHeightFormats="1" dataCaption="Values" tag="c99f8b3b-9ef3-4fcd-903c-c7183284dd96" updatedVersion="6" minRefreshableVersion="3" useAutoFormatting="1" subtotalHiddenItems="1" itemPrintTitles="1" createdVersion="6" indent="0" outline="1" outlineData="1" multipleFieldFilters="0" chartFormat="5">
  <location ref="O7:Q18" firstHeaderRow="0" firstDataRow="1" firstDataCol="1"/>
  <pivotFields count="4">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allDrilled="1" showAll="0" dataSourceSort="1"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numFmtId="164"/>
    <dataField fld="1" subtotal="count" baseField="0" baseItem="0"/>
  </dataFields>
  <formats count="14">
    <format dxfId="199">
      <pivotArea outline="0" collapsedLevelsAreSubtotals="1" fieldPosition="0"/>
    </format>
    <format dxfId="198">
      <pivotArea outline="0" collapsedLevelsAreSubtotals="1" fieldPosition="0"/>
    </format>
    <format dxfId="197">
      <pivotArea outline="0" collapsedLevelsAreSubtotals="1" fieldPosition="0"/>
    </format>
    <format dxfId="196">
      <pivotArea outline="0" collapsedLevelsAreSubtotals="1" fieldPosition="0"/>
    </format>
    <format dxfId="195">
      <pivotArea outline="0" collapsedLevelsAreSubtotals="1" fieldPosition="0"/>
    </format>
    <format dxfId="194">
      <pivotArea outline="0" collapsedLevelsAreSubtotals="1" fieldPosition="0"/>
    </format>
    <format dxfId="193">
      <pivotArea outline="0" collapsedLevelsAreSubtotals="1" fieldPosition="0"/>
    </format>
    <format dxfId="192">
      <pivotArea outline="0" collapsedLevelsAreSubtotals="1" fieldPosition="0"/>
    </format>
    <format dxfId="191">
      <pivotArea outline="0" collapsedLevelsAreSubtotals="1" fieldPosition="0"/>
    </format>
    <format dxfId="190">
      <pivotArea outline="0" collapsedLevelsAreSubtotals="1" fieldPosition="0"/>
    </format>
    <format dxfId="189">
      <pivotArea outline="0" collapsedLevelsAreSubtotals="1" fieldPosition="0"/>
    </format>
    <format dxfId="188">
      <pivotArea outline="0" collapsedLevelsAreSubtotals="1" fieldPosition="0"/>
    </format>
    <format dxfId="187">
      <pivotArea outline="0" collapsedLevelsAreSubtotals="1" fieldPosition="0"/>
    </format>
    <format dxfId="186">
      <pivotArea outline="0" collapsedLevelsAreSubtotals="1" fieldPosition="0"/>
    </format>
  </formats>
  <chartFormats count="2">
    <chartFormat chart="2" format="12" series="1">
      <pivotArea type="data" outline="0" fieldPosition="0">
        <references count="1">
          <reference field="4294967294" count="1" selected="0">
            <x v="0"/>
          </reference>
        </references>
      </pivotArea>
    </chartFormat>
    <chartFormat chart="2" format="13" series="1">
      <pivotArea type="data" outline="0" fieldPosition="0">
        <references count="1">
          <reference field="4294967294" count="1" selected="0">
            <x v="1"/>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s_table]"/>
        <x15:activeTabTopLevelEntity name="[DIM_Sales _Persons_Table]"/>
        <x15:activeTabTopLevelEntity name="[DATE]"/>
      </x15:pivotTableUISettings>
    </ext>
  </extLst>
</pivotTableDefinition>
</file>

<file path=xl/pivotTables/pivotTable4.xml><?xml version="1.0" encoding="utf-8"?>
<pivotTableDefinition xmlns="http://schemas.openxmlformats.org/spreadsheetml/2006/main" name="CustomerKPI2" cacheId="7" applyNumberFormats="0" applyBorderFormats="0" applyFontFormats="0" applyPatternFormats="0" applyAlignmentFormats="0" applyWidthHeightFormats="1" dataCaption="Values" tag="af4baa68-78d7-4a96-9da0-2b75d35f996c" updatedVersion="6" minRefreshableVersion="3" useAutoFormatting="1" itemPrintTitles="1" createdVersion="6" indent="0" compact="0" compactData="0" multipleFieldFilters="0">
  <location ref="AI10:AJ16" firstHeaderRow="1" firstDataRow="1" firstDataCol="1"/>
  <pivotFields count="4">
    <pivotField compact="0" allDrilled="1" outline="0" showAll="0" measureFilter="1" defaultAttributeDrillState="1">
      <items count="6">
        <item x="0"/>
        <item x="1"/>
        <item x="2"/>
        <item x="3"/>
        <item x="4"/>
        <item t="default"/>
      </items>
    </pivotField>
    <pivotField axis="axisRow" compact="0" allDrilled="1" outline="0" showAll="0" dataSourceSort="1" defaultAttributeDrillState="1">
      <items count="6">
        <item x="0"/>
        <item x="1"/>
        <item x="2"/>
        <item x="3"/>
        <item x="4"/>
        <item t="default"/>
      </items>
    </pivotField>
    <pivotField dataField="1" compact="0" outline="0" showAll="0"/>
    <pivotField compact="0" allDrilled="1" outline="0" showAll="0" dataSourceSort="1" defaultAttributeDrillState="1"/>
  </pivotFields>
  <rowFields count="1">
    <field x="1"/>
  </rowFields>
  <rowItems count="6">
    <i>
      <x/>
    </i>
    <i>
      <x v="1"/>
    </i>
    <i>
      <x v="2"/>
    </i>
    <i>
      <x v="3"/>
    </i>
    <i>
      <x v="4"/>
    </i>
    <i t="grand">
      <x/>
    </i>
  </rowItems>
  <colItems count="1">
    <i/>
  </colItems>
  <dataFields count="1">
    <dataField fld="2" subtotal="count"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1">
      <autoFilter ref="A1">
        <filterColumn colId="0">
          <top10 top="0" val="5" filterVal="5"/>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Lst>
</pivotTableDefinition>
</file>

<file path=xl/pivotTables/pivotTable5.xml><?xml version="1.0" encoding="utf-8"?>
<pivotTableDefinition xmlns="http://schemas.openxmlformats.org/spreadsheetml/2006/main" name="TPLocation" cacheId="1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M10:N16" firstHeaderRow="1" firstDataRow="1" firstDataCol="1"/>
  <pivotFields count="4">
    <pivotField compact="0" allDrilled="1" outline="0" showAll="0" measureFilter="1" dataSourceSort="1" defaultAttributeDrillState="1">
      <items count="6">
        <item x="0"/>
        <item x="1"/>
        <item x="2"/>
        <item x="3"/>
        <item x="4"/>
        <item t="default"/>
      </items>
    </pivotField>
    <pivotField dataField="1" compact="0" outline="0" showAll="0"/>
    <pivotField axis="axisRow" compact="0" allDrilled="1" outline="0" showAll="0" measureFilter="1" sortType="de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compact="0" allDrilled="1" outline="0" showAll="0" dataSourceSort="1" defaultAttributeDrillState="1"/>
  </pivotFields>
  <rowFields count="1">
    <field x="2"/>
  </rowFields>
  <rowItems count="6">
    <i>
      <x v="4"/>
    </i>
    <i>
      <x/>
    </i>
    <i>
      <x v="1"/>
    </i>
    <i>
      <x v="3"/>
    </i>
    <i>
      <x v="2"/>
    </i>
    <i t="grand">
      <x/>
    </i>
  </rowItems>
  <colItems count="1">
    <i/>
  </colItems>
  <dataFields count="1">
    <dataField fld="1" subtotal="count"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1">
      <autoFilter ref="A1">
        <filterColumn colId="0">
          <top10 top="0" val="5" filterVal="5"/>
        </filterColumn>
      </autoFilter>
    </filter>
    <filter fld="2" type="count" id="3" iMeasureHier="41">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Lst>
</pivotTableDefinition>
</file>

<file path=xl/pivotTables/pivotTable6.xml><?xml version="1.0" encoding="utf-8"?>
<pivotTableDefinition xmlns="http://schemas.openxmlformats.org/spreadsheetml/2006/main" name="TOP5 PRODUCTS" cacheId="10" applyNumberFormats="0" applyBorderFormats="0" applyFontFormats="0" applyPatternFormats="0" applyAlignmentFormats="0" applyWidthHeightFormats="1" dataCaption="Values" tag="3b1ea689-f8c5-46f6-aec2-3cbcc1ea44fb" updatedVersion="6" minRefreshableVersion="3" useAutoFormatting="1" itemPrintTitles="1" createdVersion="6" indent="0" compact="0" compactData="0" multipleFieldFilters="0" chartFormat="27">
  <location ref="BT10:BU16" firstHeaderRow="1" firstDataRow="1" firstDataCol="1"/>
  <pivotFields count="4">
    <pivotField compact="0" allDrilled="1" outline="0" showAll="0" measureFilter="1" defaultAttributeDrillState="1">
      <items count="6">
        <item x="0"/>
        <item x="1"/>
        <item x="2"/>
        <item x="3"/>
        <item x="4"/>
        <item t="default"/>
      </items>
    </pivotField>
    <pivotField axis="axisRow" compact="0" allDrilled="1" outline="0" showAll="0" measureFilter="1" sortType="descending" defaultAttributeDrillState="1">
      <items count="6">
        <item x="4"/>
        <item x="3"/>
        <item x="2"/>
        <item x="1"/>
        <item x="0"/>
        <item t="default"/>
      </items>
    </pivotField>
    <pivotField dataField="1" compact="0" outline="0" showAll="0"/>
    <pivotField compact="0" allDrilled="1" outline="0" showAll="0" dataSourceSort="1" defaultAttributeDrillState="1"/>
  </pivotFields>
  <rowFields count="1">
    <field x="1"/>
  </rowFields>
  <rowItems count="6">
    <i>
      <x/>
    </i>
    <i>
      <x v="1"/>
    </i>
    <i>
      <x v="2"/>
    </i>
    <i>
      <x v="3"/>
    </i>
    <i>
      <x v="4"/>
    </i>
    <i t="grand">
      <x/>
    </i>
  </rowItems>
  <colItems count="1">
    <i/>
  </colItems>
  <dataFields count="1">
    <dataField fld="2" subtotal="count"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1">
      <autoFilter ref="A1">
        <filterColumn colId="0">
          <top10 top="0" val="5" filterVal="5"/>
        </filterColumn>
      </autoFilter>
    </filter>
    <filter fld="1" type="count" id="3" iMeasureHier="41">
      <autoFilter ref="A1">
        <filterColumn colId="0">
          <top10 val="5" filterVal="5"/>
        </filterColumn>
      </autoFilter>
    </filter>
  </filters>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ustomers_table]"/>
        <x15:activeTabTopLevelEntity name="[CALCULATIONS]"/>
        <x15:activeTabTopLevelEntity name="[DATE]"/>
        <x15:activeTabTopLevelEntity name="[fact_table]"/>
        <x15:activeTabTopLevelEntity name="[products_table]"/>
      </x15:pivotTableUISettings>
    </ext>
  </extLst>
</pivotTableDefinition>
</file>

<file path=xl/pivotTables/pivotTable7.xml><?xml version="1.0" encoding="utf-8"?>
<pivotTableDefinition xmlns="http://schemas.openxmlformats.org/spreadsheetml/2006/main" name="PivotTable10" cacheId="0" applyNumberFormats="0" applyBorderFormats="0" applyFontFormats="0" applyPatternFormats="0" applyAlignmentFormats="0" applyWidthHeightFormats="1" dataCaption="Values" tag="ec1a6b2e-ea86-4c98-9dad-d15bfd197fee" updatedVersion="6" minRefreshableVersion="3" useAutoFormatting="1" itemPrintTitles="1" createdVersion="6" indent="0" compact="0" compactData="0" multipleFieldFilters="0" chartFormat="27">
  <location ref="AS10:AT23" firstHeaderRow="1" firstDataRow="1" firstDataCol="1"/>
  <pivotFields count="3">
    <pivotField compact="0" allDrilled="1" outline="0" showAll="0" measureFilter="1" defaultAttributeDrillState="1">
      <items count="6">
        <item x="0"/>
        <item x="1"/>
        <item x="2"/>
        <item x="3"/>
        <item x="4"/>
        <item t="default"/>
      </items>
    </pivotField>
    <pivotField dataField="1" compact="0" outline="0" showAll="0"/>
    <pivotField axis="axisRow" compact="0" allDrilled="1" outline="0" showAll="0" dataSourceSort="1" defaultAttributeDrillState="1">
      <items count="13">
        <item x="0"/>
        <item x="1"/>
        <item x="2"/>
        <item x="3"/>
        <item x="4"/>
        <item x="5"/>
        <item x="6"/>
        <item x="7"/>
        <item x="8"/>
        <item x="9"/>
        <item x="10"/>
        <item x="11"/>
        <item t="default"/>
      </items>
    </pivotField>
  </pivotFields>
  <rowFields count="1">
    <field x="2"/>
  </rowFields>
  <rowItems count="13">
    <i>
      <x/>
    </i>
    <i>
      <x v="1"/>
    </i>
    <i>
      <x v="2"/>
    </i>
    <i>
      <x v="3"/>
    </i>
    <i>
      <x v="4"/>
    </i>
    <i>
      <x v="5"/>
    </i>
    <i>
      <x v="6"/>
    </i>
    <i>
      <x v="7"/>
    </i>
    <i>
      <x v="8"/>
    </i>
    <i>
      <x v="9"/>
    </i>
    <i>
      <x v="10"/>
    </i>
    <i>
      <x v="11"/>
    </i>
    <i t="grand">
      <x/>
    </i>
  </rowItems>
  <colItems count="1">
    <i/>
  </colItems>
  <dataFields count="1">
    <dataField fld="1" subtotal="count" showDataAs="percentDiff" baseField="2" baseItem="1048828" numFmtId="10"/>
  </dataFields>
  <formats count="1">
    <format dxfId="96">
      <pivotArea outline="0" fieldPosition="0">
        <references count="1">
          <reference field="2" count="0" selected="0"/>
        </references>
      </pivotArea>
    </format>
  </formats>
  <chartFormats count="1">
    <chartFormat chart="26" format="4"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1">
      <autoFilter ref="A1">
        <filterColumn colId="0">
          <top10 top="0" val="5" filterVal="5"/>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activeTabTopLevelEntity name="[DATE]"/>
      </x15:pivotTableUISettings>
    </ext>
  </extLst>
</pivotTableDefinition>
</file>

<file path=xl/pivotTables/pivotTable8.xml><?xml version="1.0" encoding="utf-8"?>
<pivotTableDefinition xmlns="http://schemas.openxmlformats.org/spreadsheetml/2006/main" name="CustomerGender" cacheId="6" applyNumberFormats="0" applyBorderFormats="0" applyFontFormats="0" applyPatternFormats="0" applyAlignmentFormats="0" applyWidthHeightFormats="1" dataCaption="Values" tag="b44db8a6-28ba-4c27-92b1-8918aa4ef4a4" updatedVersion="6" minRefreshableVersion="3" useAutoFormatting="1" itemPrintTitles="1" createdVersion="6" indent="0" compact="0" compactData="0" multipleFieldFilters="0" chartFormat="27">
  <location ref="AM10:AN13" firstHeaderRow="1" firstDataRow="1" firstDataCol="1"/>
  <pivotFields count="4">
    <pivotField compact="0" allDrilled="1" outline="0" showAll="0" measureFilter="1" defaultAttributeDrillState="1">
      <items count="6">
        <item x="0"/>
        <item x="1"/>
        <item x="2"/>
        <item x="3"/>
        <item x="4"/>
        <item t="default"/>
      </items>
    </pivotField>
    <pivotField axis="axisRow" compact="0" allDrilled="1" outline="0" showAll="0" dataSourceSort="1" defaultAttributeDrillState="1">
      <items count="3">
        <item x="0"/>
        <item x="1"/>
        <item t="default"/>
      </items>
    </pivotField>
    <pivotField dataField="1" compact="0" outline="0" showAll="0"/>
    <pivotField compact="0" allDrilled="1" outline="0" showAll="0" dataSourceSort="1" defaultAttributeDrillState="1"/>
  </pivotFields>
  <rowFields count="1">
    <field x="1"/>
  </rowFields>
  <rowItems count="3">
    <i>
      <x/>
    </i>
    <i>
      <x v="1"/>
    </i>
    <i t="grand">
      <x/>
    </i>
  </rowItems>
  <colItems count="1">
    <i/>
  </colItems>
  <dataFields count="1">
    <dataField fld="2" subtotal="count" baseField="0" baseItem="0"/>
  </dataFields>
  <chartFormats count="3">
    <chartFormat chart="26" format="4" series="1">
      <pivotArea type="data" outline="0" fieldPosition="0">
        <references count="1">
          <reference field="4294967294" count="1" selected="0">
            <x v="0"/>
          </reference>
        </references>
      </pivotArea>
    </chartFormat>
    <chartFormat chart="26" format="5">
      <pivotArea type="data" outline="0" fieldPosition="0">
        <references count="2">
          <reference field="4294967294" count="1" selected="0">
            <x v="0"/>
          </reference>
          <reference field="1" count="1" selected="0">
            <x v="0"/>
          </reference>
        </references>
      </pivotArea>
    </chartFormat>
    <chartFormat chart="26" format="6">
      <pivotArea type="data" outline="0" fieldPosition="0">
        <references count="2">
          <reference field="4294967294" count="1" selected="0">
            <x v="0"/>
          </reference>
          <reference field="1" count="1" selected="0">
            <x v="1"/>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1">
      <autoFilter ref="A1">
        <filterColumn colId="0">
          <top10 top="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ustomers_table]"/>
        <x15:activeTabTopLevelEntity name="[CALCULATIONS]"/>
      </x15:pivotTableUISettings>
    </ext>
  </extLst>
</pivotTableDefinition>
</file>

<file path=xl/pivotTables/pivotTable9.xml><?xml version="1.0" encoding="utf-8"?>
<pivotTableDefinition xmlns="http://schemas.openxmlformats.org/spreadsheetml/2006/main" name="ALL_PRODUCTS" cacheId="4" applyNumberFormats="0" applyBorderFormats="0" applyFontFormats="0" applyPatternFormats="0" applyAlignmentFormats="0" applyWidthHeightFormats="1" dataCaption="Values" tag="c6c59ad0-a3f4-4921-a567-03643e04c86c" updatedVersion="6" minRefreshableVersion="3" useAutoFormatting="1" itemPrintTitles="1" createdVersion="6" indent="0" compact="0" compactData="0" multipleFieldFilters="0" chartFormat="27">
  <location ref="CD10:CF111" firstHeaderRow="0" firstDataRow="1" firstDataCol="1"/>
  <pivotFields count="5">
    <pivotField compact="0" allDrilled="1" outline="0" showAll="0" measureFilter="1" defaultAttributeDrillState="1">
      <items count="6">
        <item x="0"/>
        <item x="1"/>
        <item x="2"/>
        <item x="3"/>
        <item x="4"/>
        <item t="default"/>
      </items>
    </pivotField>
    <pivotField axis="axisRow" compact="0" allDrilled="1" outline="0" showAll="0" dataSourceSort="1" defaultAttributeDrillState="1">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dataField="1" compact="0" outline="0" showAll="0"/>
    <pivotField dataField="1" compact="0" outline="0" showAll="0"/>
    <pivotField compact="0" allDrilled="1" outline="0" showAll="0" dataSourceSort="1" defaultAttributeDrillState="1"/>
  </pivotFields>
  <rowFields count="1">
    <field x="1"/>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Fields count="1">
    <field x="-2"/>
  </colFields>
  <colItems count="2">
    <i>
      <x/>
    </i>
    <i i="1">
      <x v="1"/>
    </i>
  </colItems>
  <dataFields count="2">
    <dataField fld="2" subtotal="count" baseField="0" baseItem="0"/>
    <dataField fld="3" subtotal="count"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1">
      <autoFilter ref="A1">
        <filterColumn colId="0">
          <top10 top="0" val="5" filterVal="5"/>
        </filterColumn>
      </autoFilter>
    </filter>
  </filters>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activeTabTopLevelEntity name="[DATE]"/>
        <x15:activeTabTopLevelEntity name="[fact_table]"/>
        <x15:activeTabTopLevelEntity name="[products_table]"/>
      </x15:pivotTableUISettings>
    </ext>
  </extLst>
</pivotTableDefinition>
</file>

<file path=xl/pivotTables/pivotTable10.xml><?xml version="1.0" encoding="utf-8"?>
<pivotTableDefinition xmlns="http://schemas.openxmlformats.org/spreadsheetml/2006/main" name="BTCustomer"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I10:J16" firstHeaderRow="1" firstDataRow="1" firstDataCol="1"/>
  <pivotFields count="3">
    <pivotField axis="axisRow" compact="0" allDrilled="1" outline="0" showAll="0" measureFilter="1" sortType="a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s>
  <rowFields count="1">
    <field x="0"/>
  </rowFields>
  <rowItems count="6">
    <i>
      <x v="4"/>
    </i>
    <i>
      <x v="3"/>
    </i>
    <i>
      <x/>
    </i>
    <i>
      <x v="1"/>
    </i>
    <i>
      <x v="2"/>
    </i>
    <i t="grand">
      <x/>
    </i>
  </rowItems>
  <colItems count="1">
    <i/>
  </colItems>
  <dataFields count="1">
    <dataField fld="1" subtotal="count"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1">
      <autoFilter ref="A1">
        <filterColumn colId="0">
          <top10 top="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Lst>
</pivotTableDefinition>
</file>

<file path=xl/pivotTables/pivotTable11.xml><?xml version="1.0" encoding="utf-8"?>
<pivotTableDefinition xmlns="http://schemas.openxmlformats.org/spreadsheetml/2006/main" name="ProductKPI3" cacheId="9" applyNumberFormats="0" applyBorderFormats="0" applyFontFormats="0" applyPatternFormats="0" applyAlignmentFormats="0" applyWidthHeightFormats="1" dataCaption="Values" tag="e1596c6e-c853-4b7d-a037-dc7466973e95" updatedVersion="6" minRefreshableVersion="3" useAutoFormatting="1" itemPrintTitles="1" createdVersion="6" indent="0" compact="0" compactData="0" multipleFieldFilters="0">
  <location ref="U10:Z11" firstHeaderRow="0" firstDataRow="1" firstDataCol="0"/>
  <pivotFields count="9">
    <pivotField compact="0" allDrilled="1" outline="0" showAll="0" measureFilter="1" dataSourceSort="1" defaultAttributeDrillState="1">
      <items count="6">
        <item x="0"/>
        <item x="1"/>
        <item x="2"/>
        <item x="3"/>
        <item x="4"/>
        <item t="default"/>
      </items>
    </pivotField>
    <pivotField compact="0" allDrilled="1" outline="0" showAll="0" measureFilter="1" defaultAttributeDrillState="1">
      <items count="6">
        <item x="0"/>
        <item x="1"/>
        <item x="2"/>
        <item x="3"/>
        <item x="4"/>
        <item t="default"/>
      </items>
    </pivotField>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compact="0" allDrilled="1" outline="0" showAll="0" dataSourceSort="1" defaultAttributeDrillState="1"/>
  </pivotFields>
  <rowItems count="1">
    <i/>
  </rowItems>
  <colFields count="1">
    <field x="-2"/>
  </colFields>
  <colItems count="6">
    <i>
      <x/>
    </i>
    <i i="1">
      <x v="1"/>
    </i>
    <i i="2">
      <x v="2"/>
    </i>
    <i i="3">
      <x v="3"/>
    </i>
    <i i="4">
      <x v="4"/>
    </i>
    <i i="5">
      <x v="5"/>
    </i>
  </colItems>
  <dataFields count="6">
    <dataField fld="2" subtotal="count" baseField="0" baseItem="0"/>
    <dataField fld="3" subtotal="count" baseField="0" baseItem="0"/>
    <dataField fld="4" subtotal="count" baseField="0" baseItem="0" numFmtId="5"/>
    <dataField fld="5" subtotal="count" baseField="0" baseItem="0" numFmtId="5"/>
    <dataField fld="6" subtotal="count" baseField="0" baseItem="0" numFmtId="5"/>
    <dataField fld="7" subtotal="count" baseField="0" baseItem="0"/>
  </dataFields>
  <formats count="6">
    <format dxfId="102">
      <pivotArea outline="0" fieldPosition="0">
        <references count="1">
          <reference field="4294967294" count="1" selected="0">
            <x v="3"/>
          </reference>
        </references>
      </pivotArea>
    </format>
    <format dxfId="101">
      <pivotArea outline="0" fieldPosition="0">
        <references count="1">
          <reference field="4294967294" count="1" selected="0">
            <x v="2"/>
          </reference>
        </references>
      </pivotArea>
    </format>
    <format dxfId="100">
      <pivotArea outline="0" fieldPosition="0">
        <references count="1">
          <reference field="4294967294" count="1" selected="0">
            <x v="3"/>
          </reference>
        </references>
      </pivotArea>
    </format>
    <format dxfId="99">
      <pivotArea outline="0" fieldPosition="0">
        <references count="1">
          <reference field="4294967294" count="1" selected="0">
            <x v="2"/>
          </reference>
        </references>
      </pivotArea>
    </format>
    <format dxfId="98">
      <pivotArea outline="0" fieldPosition="0">
        <references count="1">
          <reference field="4294967294" count="1" selected="0">
            <x v="4"/>
          </reference>
        </references>
      </pivotArea>
    </format>
    <format dxfId="97">
      <pivotArea outline="0" fieldPosition="0">
        <references count="1">
          <reference field="4294967294" count="3" selected="0">
            <x v="2"/>
            <x v="3"/>
            <x v="4"/>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1">
      <autoFilter ref="A1">
        <filterColumn colId="0">
          <top10 top="0" val="5" filterVal="5"/>
        </filterColumn>
      </autoFilter>
    </filter>
    <filter fld="1" type="count" id="4" iMeasureHier="41">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Lst>
</pivotTableDefinition>
</file>

<file path=xl/pivotTables/pivotTable12.xml><?xml version="1.0" encoding="utf-8"?>
<pivotTableDefinition xmlns="http://schemas.openxmlformats.org/spreadsheetml/2006/main" name="TPcustomerName" cacheId="1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E10:F16" firstHeaderRow="1" firstDataRow="1" firstDataCol="1"/>
  <pivotFields count="3">
    <pivotField axis="axisRow" compact="0" allDrilled="1" outline="0" showAll="0" measureFilter="1" sortType="de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s>
  <rowFields count="1">
    <field x="0"/>
  </rowFields>
  <rowItems count="6">
    <i>
      <x/>
    </i>
    <i>
      <x v="4"/>
    </i>
    <i>
      <x v="3"/>
    </i>
    <i>
      <x v="1"/>
    </i>
    <i>
      <x v="2"/>
    </i>
    <i t="grand">
      <x/>
    </i>
  </rowItems>
  <colItems count="1">
    <i/>
  </colItems>
  <dataFields count="1">
    <dataField fld="1" subtotal="count"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Lst>
</pivotTableDefinition>
</file>

<file path=xl/pivotTables/pivotTable13.xml><?xml version="1.0" encoding="utf-8"?>
<pivotTableDefinition xmlns="http://schemas.openxmlformats.org/spreadsheetml/2006/main" name="BTLocation" cacheId="5" applyNumberFormats="0" applyBorderFormats="0" applyFontFormats="0" applyPatternFormats="0" applyAlignmentFormats="0" applyWidthHeightFormats="1" dataCaption="Values" tag="28b72907-7abe-40af-b17f-18ee8c59fa72" updatedVersion="6" minRefreshableVersion="3" useAutoFormatting="1" itemPrintTitles="1" createdVersion="6" indent="0" compact="0" compactData="0" multipleFieldFilters="0">
  <location ref="Q10:R16" firstHeaderRow="1" firstDataRow="1" firstDataCol="1"/>
  <pivotFields count="4">
    <pivotField compact="0" allDrilled="1" outline="0" showAll="0" measureFilter="1" dataSourceSort="1" defaultAttributeDrillState="1">
      <items count="6">
        <item x="0"/>
        <item x="1"/>
        <item x="2"/>
        <item x="3"/>
        <item x="4"/>
        <item t="default"/>
      </items>
    </pivotField>
    <pivotField dataField="1" compact="0" outline="0" showAll="0"/>
    <pivotField axis="axisRow" compact="0" allDrilled="1" outline="0" showAll="0" measureFilter="1" sortType="a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compact="0" allDrilled="1" outline="0" showAll="0" dataSourceSort="1" defaultAttributeDrillState="1"/>
  </pivotFields>
  <rowFields count="1">
    <field x="2"/>
  </rowFields>
  <rowItems count="6">
    <i>
      <x v="3"/>
    </i>
    <i>
      <x v="2"/>
    </i>
    <i>
      <x v="4"/>
    </i>
    <i>
      <x v="1"/>
    </i>
    <i>
      <x/>
    </i>
    <i t="grand">
      <x/>
    </i>
  </rowItems>
  <colItems count="1">
    <i/>
  </colItems>
  <dataFields count="1">
    <dataField fld="1" subtotal="count"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4" iMeasureHier="41">
      <autoFilter ref="A1">
        <filterColumn colId="0">
          <top10 top="0" val="5" filterVal="5"/>
        </filterColumn>
      </autoFilter>
    </filter>
    <filter fld="0" type="count" id="2" iMeasureHier="41">
      <autoFilter ref="A1">
        <filterColumn colId="0">
          <top10 top="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Lst>
</pivotTableDefinition>
</file>

<file path=xl/pivotTables/pivotTable14.xml><?xml version="1.0" encoding="utf-8"?>
<pivotTableDefinition xmlns="http://schemas.openxmlformats.org/spreadsheetml/2006/main" name="Product_KPI" cacheId="8" applyNumberFormats="0" applyBorderFormats="0" applyFontFormats="0" applyPatternFormats="0" applyAlignmentFormats="0" applyWidthHeightFormats="1" dataCaption="Values" tag="0b687bae-e7b4-49a7-b926-38736e59e7c8" updatedVersion="6" minRefreshableVersion="3" useAutoFormatting="1" itemPrintTitles="1" createdVersion="6" indent="0" compact="0" compactData="0" multipleFieldFilters="0" chartFormat="27">
  <location ref="BJ10:BL11" firstHeaderRow="0" firstDataRow="1" firstDataCol="0"/>
  <pivotFields count="5">
    <pivotField compact="0" allDrilled="1" outline="0" showAll="0" measureFilter="1" defaultAttributeDrillState="1">
      <items count="6">
        <item x="0"/>
        <item x="1"/>
        <item x="2"/>
        <item x="3"/>
        <item x="4"/>
        <item t="default"/>
      </items>
    </pivotField>
    <pivotField dataField="1" compact="0" outline="0" showAll="0"/>
    <pivotField dataField="1" compact="0" outline="0" showAll="0"/>
    <pivotField dataField="1" compact="0" outline="0" showAll="0"/>
    <pivotField compact="0" allDrilled="1" outline="0" showAll="0" dataSourceSort="1" defaultAttributeDrillState="1"/>
  </pivotFields>
  <rowItems count="1">
    <i/>
  </rowItems>
  <colFields count="1">
    <field x="-2"/>
  </colFields>
  <colItems count="3">
    <i>
      <x/>
    </i>
    <i i="1">
      <x v="1"/>
    </i>
    <i i="2">
      <x v="2"/>
    </i>
  </colItems>
  <dataFields count="3">
    <dataField fld="1" subtotal="count" baseField="0" baseItem="0"/>
    <dataField fld="2" subtotal="count" baseField="0" baseItem="0" numFmtId="10"/>
    <dataField fld="3" subtotal="count" baseField="0" baseItem="0" numFmtId="10"/>
  </dataFields>
  <formats count="6">
    <format dxfId="108">
      <pivotArea outline="0" fieldPosition="0">
        <references count="1">
          <reference field="4294967294" count="1" selected="0">
            <x v="1"/>
          </reference>
        </references>
      </pivotArea>
    </format>
    <format dxfId="107">
      <pivotArea outline="0" fieldPosition="0">
        <references count="1">
          <reference field="4294967294" count="1" selected="0">
            <x v="2"/>
          </reference>
        </references>
      </pivotArea>
    </format>
    <format dxfId="106">
      <pivotArea outline="0" fieldPosition="0">
        <references count="1">
          <reference field="4294967294" count="1" selected="0">
            <x v="1"/>
          </reference>
        </references>
      </pivotArea>
    </format>
    <format dxfId="105">
      <pivotArea outline="0" fieldPosition="0">
        <references count="1">
          <reference field="4294967294" count="1" selected="0">
            <x v="2"/>
          </reference>
        </references>
      </pivotArea>
    </format>
    <format dxfId="104">
      <pivotArea outline="0" fieldPosition="0">
        <references count="1">
          <reference field="4294967294" count="1" selected="0">
            <x v="1"/>
          </reference>
        </references>
      </pivotArea>
    </format>
    <format dxfId="103">
      <pivotArea outline="0" fieldPosition="0">
        <references count="1">
          <reference field="4294967294" count="1" selected="0">
            <x v="2"/>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1">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activeTabTopLevelEntity name="[DATE]"/>
        <x15:activeTabTopLevelEntity name="[fact_table]"/>
      </x15:pivotTableUISettings>
    </ext>
  </extLst>
</pivotTableDefinition>
</file>

<file path=xl/pivotTables/pivotTable15.xml><?xml version="1.0" encoding="utf-8"?>
<pivotTableDefinition xmlns="http://schemas.openxmlformats.org/spreadsheetml/2006/main" name="MONTH" cacheId="1" applyNumberFormats="0" applyBorderFormats="0" applyFontFormats="0" applyPatternFormats="0" applyAlignmentFormats="0" applyWidthHeightFormats="1" dataCaption="Values" tag="2ded61fa-8e2e-4a15-91a7-58f5ae8861f4" updatedVersion="6" minRefreshableVersion="3" useAutoFormatting="1" itemPrintTitles="1" createdVersion="6" indent="0" compact="0" compactData="0" multipleFieldFilters="0" chartFormat="27">
  <location ref="AX10:AY23" firstHeaderRow="1" firstDataRow="1" firstDataCol="1"/>
  <pivotFields count="3">
    <pivotField compact="0" allDrilled="1" outline="0" showAll="0" measureFilter="1" defaultAttributeDrillState="1">
      <items count="6">
        <item x="0"/>
        <item x="1"/>
        <item x="2"/>
        <item x="3"/>
        <item x="4"/>
        <item t="default"/>
      </items>
    </pivotField>
    <pivotField axis="axisRow" compact="0" allDrilled="1" outline="0" showAll="0" dataSourceSort="1" defaultAttributeDrillState="1">
      <items count="13">
        <item x="0"/>
        <item x="1"/>
        <item x="2"/>
        <item x="3"/>
        <item x="4"/>
        <item x="5"/>
        <item x="6"/>
        <item x="7"/>
        <item x="8"/>
        <item x="9"/>
        <item x="10"/>
        <item x="11"/>
        <item t="default"/>
      </items>
    </pivotField>
    <pivotField dataField="1" compact="0" outline="0" showAll="0"/>
  </pivotFields>
  <rowFields count="1">
    <field x="1"/>
  </rowFields>
  <rowItems count="13">
    <i>
      <x/>
    </i>
    <i>
      <x v="1"/>
    </i>
    <i>
      <x v="2"/>
    </i>
    <i>
      <x v="3"/>
    </i>
    <i>
      <x v="4"/>
    </i>
    <i>
      <x v="5"/>
    </i>
    <i>
      <x v="6"/>
    </i>
    <i>
      <x v="7"/>
    </i>
    <i>
      <x v="8"/>
    </i>
    <i>
      <x v="9"/>
    </i>
    <i>
      <x v="10"/>
    </i>
    <i>
      <x v="11"/>
    </i>
    <i t="grand">
      <x/>
    </i>
  </rowItems>
  <colItems count="1">
    <i/>
  </colItems>
  <dataFields count="1">
    <dataField fld="2" subtotal="count"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1">
      <autoFilter ref="A1">
        <filterColumn colId="0">
          <top10 top="0" val="5" filterVal="5"/>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activeTabTopLevelEntity name="[DATE]"/>
      </x15:pivotTableUISettings>
    </ext>
  </extLst>
</pivotTableDefinition>
</file>

<file path=xl/pivotTables/pivotTable16.xml><?xml version="1.0" encoding="utf-8"?>
<pivotTableDefinition xmlns="http://schemas.openxmlformats.org/spreadsheetml/2006/main" name="Agegroup" cacheId="16" applyNumberFormats="0" applyBorderFormats="0" applyFontFormats="0" applyPatternFormats="0" applyAlignmentFormats="0" applyWidthHeightFormats="1" dataCaption="Values" tag="67d4d55e-6e5b-4c2d-b1df-60eb7cc8161b" updatedVersion="6" minRefreshableVersion="3" useAutoFormatting="1" itemPrintTitles="1" createdVersion="6" indent="0" compact="0" compactData="0" multipleFieldFilters="0" chartFormat="15">
  <location ref="AD10:AE16" firstHeaderRow="1" firstDataRow="1" firstDataCol="1"/>
  <pivotFields count="4">
    <pivotField compact="0" allDrilled="1" outline="0" showAll="0" measureFilter="1" defaultAttributeDrillState="1">
      <items count="6">
        <item x="0"/>
        <item x="1"/>
        <item x="2"/>
        <item x="3"/>
        <item x="4"/>
        <item t="default"/>
      </items>
    </pivotField>
    <pivotField axis="axisRow" compact="0" allDrilled="1" outline="0" showAll="0" sortType="ascending" defaultAttributeDrillState="1">
      <items count="6">
        <item x="0"/>
        <item x="1"/>
        <item x="2"/>
        <item x="3"/>
        <item x="4"/>
        <item t="default"/>
      </items>
    </pivotField>
    <pivotField dataField="1" compact="0" outline="0" showAll="0"/>
    <pivotField compact="0" allDrilled="1" outline="0" showAll="0" dataSourceSort="1" defaultAttributeDrillState="1"/>
  </pivotFields>
  <rowFields count="1">
    <field x="1"/>
  </rowFields>
  <rowItems count="6">
    <i>
      <x/>
    </i>
    <i>
      <x v="1"/>
    </i>
    <i>
      <x v="2"/>
    </i>
    <i>
      <x v="3"/>
    </i>
    <i>
      <x v="4"/>
    </i>
    <i t="grand">
      <x/>
    </i>
  </rowItems>
  <colItems count="1">
    <i/>
  </colItems>
  <dataFields count="1">
    <dataField fld="2" subtotal="count" baseField="0" baseItem="0"/>
  </dataFields>
  <chartFormats count="1">
    <chartFormat chart="13" format="3"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1">
      <autoFilter ref="A1">
        <filterColumn colId="0">
          <top10 top="0" val="5" filterVal="5"/>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Lst>
</pivotTableDefinition>
</file>

<file path=xl/pivotTables/pivotTable17.xml><?xml version="1.0" encoding="utf-8"?>
<pivotTableDefinition xmlns="http://schemas.openxmlformats.org/spreadsheetml/2006/main" name="pro_weekday1" cacheId="19" applyNumberFormats="0" applyBorderFormats="0" applyFontFormats="0" applyPatternFormats="0" applyAlignmentFormats="0" applyWidthHeightFormats="1" dataCaption="Values" tag="4f7022ce-f3ea-4d2a-b3fe-91e2402ed79e" updatedVersion="6" minRefreshableVersion="3" useAutoFormatting="1" subtotalHiddenItems="1" rowGrandTotals="0" colGrandTotals="0" itemPrintTitles="1" createdVersion="6" indent="0" outline="1" outlineData="1" multipleFieldFilters="0" chartFormat="1" rowHeaderCaption="Month">
  <location ref="AA3:AC5" firstHeaderRow="0" firstDataRow="1" firstDataCol="1"/>
  <pivotFields count="4">
    <pivotField dataField="1" showAll="0"/>
    <pivotField dataField="1" showAll="0"/>
    <pivotField axis="axisRow" allDrilled="1" showAll="0" dataSourceSort="1" defaultAttributeDrillState="1">
      <items count="3">
        <item x="0"/>
        <item x="1"/>
        <item t="default"/>
      </items>
    </pivotField>
    <pivotField allDrilled="1" showAll="0" dataSourceSort="1" defaultAttributeDrillState="1"/>
  </pivotFields>
  <rowFields count="1">
    <field x="2"/>
  </rowFields>
  <rowItems count="2">
    <i>
      <x/>
    </i>
    <i>
      <x v="1"/>
    </i>
  </rowItems>
  <colFields count="1">
    <field x="-2"/>
  </colFields>
  <colItems count="2">
    <i>
      <x/>
    </i>
    <i i="1">
      <x v="1"/>
    </i>
  </colItems>
  <dataFields count="2">
    <dataField fld="1" subtotal="count" showDataAs="percentOfTotal" baseField="0" baseItem="0" numFmtId="10"/>
    <dataField fld="0" subtotal="count" showDataAs="percentOfTotal" baseField="0" baseItem="0" numFmtId="10"/>
  </dataFields>
  <formats count="13">
    <format dxfId="14">
      <pivotArea type="all" dataOnly="0" outline="0" fieldPosition="0"/>
    </format>
    <format dxfId="13">
      <pivotArea outline="0" collapsedLevelsAreSubtotals="1" fieldPosition="0"/>
    </format>
    <format dxfId="12">
      <pivotArea dataOnly="0" labelOnly="1" outline="0" fieldPosition="0">
        <references count="1">
          <reference field="4294967294" count="2">
            <x v="0"/>
            <x v="1"/>
          </reference>
        </references>
      </pivotArea>
    </format>
    <format dxfId="11">
      <pivotArea outline="0" collapsedLevelsAreSubtotals="1" fieldPosition="0"/>
    </format>
    <format dxfId="10">
      <pivotArea outline="0" collapsedLevelsAreSubtotals="1" fieldPosition="0"/>
    </format>
    <format dxfId="9">
      <pivotArea outline="0" collapsedLevelsAreSubtotals="1" fieldPosition="0"/>
    </format>
    <format dxfId="8">
      <pivotArea outline="0" collapsedLevelsAreSubtotals="1" fieldPosition="0"/>
    </format>
    <format dxfId="7">
      <pivotArea outline="0" collapsedLevelsAreSubtotals="1" fieldPosition="0"/>
    </format>
    <format dxfId="6">
      <pivotArea outline="0" collapsedLevelsAreSubtotals="1" fieldPosition="0"/>
    </format>
    <format dxfId="5">
      <pivotArea outline="0" collapsedLevelsAreSubtotals="1" fieldPosition="0"/>
    </format>
    <format dxfId="4">
      <pivotArea outline="0" collapsedLevelsAreSubtotals="1" fieldPosition="0"/>
    </format>
    <format dxfId="3">
      <pivotArea outline="0" fieldPosition="0">
        <references count="1">
          <reference field="4294967294" count="1">
            <x v="1"/>
          </reference>
        </references>
      </pivotArea>
    </format>
    <format dxfId="2">
      <pivotArea outline="0" fieldPosition="0">
        <references count="1">
          <reference field="4294967294" count="1">
            <x v="0"/>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 _Persons_Table]"/>
      </x15:pivotTableUISettings>
    </ext>
  </extLst>
</pivotTableDefinition>
</file>

<file path=xl/pivotTables/pivotTable18.xml><?xml version="1.0" encoding="utf-8"?>
<pivotTableDefinition xmlns="http://schemas.openxmlformats.org/spreadsheetml/2006/main" name="pro_q" cacheId="17" applyNumberFormats="0" applyBorderFormats="0" applyFontFormats="0" applyPatternFormats="0" applyAlignmentFormats="0" applyWidthHeightFormats="1" dataCaption="Values" tag="4f7022ce-f3ea-4d2a-b3fe-91e2402ed79e" updatedVersion="6" minRefreshableVersion="3" useAutoFormatting="1" subtotalHiddenItems="1" rowGrandTotals="0" colGrandTotals="0" itemPrintTitles="1" createdVersion="6" indent="0" outline="1" outlineData="1" multipleFieldFilters="0" chartFormat="1" rowHeaderCaption="Month">
  <location ref="AG3:AI7" firstHeaderRow="0" firstDataRow="1" firstDataCol="1"/>
  <pivotFields count="4">
    <pivotField dataField="1" showAll="0"/>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s>
  <rowFields count="1">
    <field x="1"/>
  </rowFields>
  <rowItems count="4">
    <i>
      <x/>
    </i>
    <i>
      <x v="1"/>
    </i>
    <i>
      <x v="2"/>
    </i>
    <i>
      <x v="3"/>
    </i>
  </rowItems>
  <colFields count="1">
    <field x="-2"/>
  </colFields>
  <colItems count="2">
    <i>
      <x/>
    </i>
    <i i="1">
      <x v="1"/>
    </i>
  </colItems>
  <dataFields count="2">
    <dataField fld="0" subtotal="count" baseField="0" baseItem="0" numFmtId="174"/>
    <dataField fld="2" subtotal="count" showDataAs="percentDiff" baseField="1" baseItem="1048828" numFmtId="175"/>
  </dataFields>
  <formats count="19">
    <format dxfId="33">
      <pivotArea type="all" dataOnly="0" outline="0" fieldPosition="0"/>
    </format>
    <format dxfId="32">
      <pivotArea outline="0" collapsedLevelsAreSubtotals="1" fieldPosition="0"/>
    </format>
    <format dxfId="31">
      <pivotArea dataOnly="0" labelOnly="1" outline="0" fieldPosition="0">
        <references count="1">
          <reference field="4294967294" count="1">
            <x v="0"/>
          </reference>
        </references>
      </pivotArea>
    </format>
    <format dxfId="30">
      <pivotArea outline="0" collapsedLevelsAreSubtotals="1" fieldPosition="0"/>
    </format>
    <format dxfId="29">
      <pivotArea outline="0" collapsedLevelsAreSubtotals="1" fieldPosition="0"/>
    </format>
    <format dxfId="28">
      <pivotArea outline="0" collapsedLevelsAreSubtotals="1" fieldPosition="0"/>
    </format>
    <format dxfId="27">
      <pivotArea outline="0" collapsedLevelsAreSubtotals="1" fieldPosition="0"/>
    </format>
    <format dxfId="26">
      <pivotArea outline="0" collapsedLevelsAreSubtotals="1" fieldPosition="0"/>
    </format>
    <format dxfId="25">
      <pivotArea outline="0" collapsedLevelsAreSubtotals="1" fieldPosition="0"/>
    </format>
    <format dxfId="24">
      <pivotArea outline="0" collapsedLevelsAreSubtotals="1" fieldPosition="0"/>
    </format>
    <format dxfId="23">
      <pivotArea outline="0" collapsedLevelsAreSubtotals="1" fieldPosition="0"/>
    </format>
    <format dxfId="22">
      <pivotArea outline="0" fieldPosition="0">
        <references count="1">
          <reference field="4294967294" count="1">
            <x v="0"/>
          </reference>
        </references>
      </pivotArea>
    </format>
    <format dxfId="21">
      <pivotArea outline="0" fieldPosition="0">
        <references count="1">
          <reference field="4294967294" count="1">
            <x v="0"/>
          </reference>
        </references>
      </pivotArea>
    </format>
    <format dxfId="20">
      <pivotArea outline="0" collapsedLevelsAreSubtotals="1" fieldPosition="0">
        <references count="1">
          <reference field="4294967294" count="1" selected="0">
            <x v="0"/>
          </reference>
        </references>
      </pivotArea>
    </format>
    <format dxfId="19">
      <pivotArea outline="0" collapsedLevelsAreSubtotals="1" fieldPosition="0">
        <references count="1">
          <reference field="4294967294" count="1" selected="0">
            <x v="0"/>
          </reference>
        </references>
      </pivotArea>
    </format>
    <format dxfId="18">
      <pivotArea outline="0" collapsedLevelsAreSubtotals="1" fieldPosition="0">
        <references count="1">
          <reference field="4294967294" count="1" selected="0">
            <x v="0"/>
          </reference>
        </references>
      </pivotArea>
    </format>
    <format dxfId="17">
      <pivotArea outline="0" fieldPosition="0">
        <references count="1">
          <reference field="4294967294" count="1">
            <x v="1"/>
          </reference>
        </references>
      </pivotArea>
    </format>
    <format dxfId="16">
      <pivotArea outline="0" collapsedLevelsAreSubtotals="1" fieldPosition="0">
        <references count="1">
          <reference field="4294967294" count="1" selected="0">
            <x v="1"/>
          </reference>
        </references>
      </pivotArea>
    </format>
    <format dxfId="15">
      <pivotArea outline="0" collapsedLevelsAreSubtotals="1" fieldPosition="0">
        <references count="1">
          <reference field="4294967294" count="1" selected="0">
            <x v="1"/>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 _Persons_Table]"/>
      </x15:pivotTableUISettings>
    </ext>
  </extLst>
</pivotTableDefinition>
</file>

<file path=xl/pivotTables/pivotTable19.xml><?xml version="1.0" encoding="utf-8"?>
<pivotTableDefinition xmlns="http://schemas.openxmlformats.org/spreadsheetml/2006/main" name="pro_weekday2" cacheId="20" applyNumberFormats="0" applyBorderFormats="0" applyFontFormats="0" applyPatternFormats="0" applyAlignmentFormats="0" applyWidthHeightFormats="1" dataCaption="Values" tag="4f7022ce-f3ea-4d2a-b3fe-91e2402ed79e" updatedVersion="6" minRefreshableVersion="3" useAutoFormatting="1" subtotalHiddenItems="1" rowGrandTotals="0" colGrandTotals="0" itemPrintTitles="1" createdVersion="6" indent="0" outline="1" outlineData="1" multipleFieldFilters="0" chartFormat="1" rowHeaderCaption="Month">
  <location ref="AA8:AC10" firstHeaderRow="0" firstDataRow="1" firstDataCol="1"/>
  <pivotFields count="4">
    <pivotField dataField="1" showAll="0"/>
    <pivotField dataField="1" showAll="0"/>
    <pivotField axis="axisRow" allDrilled="1" showAll="0" dataSourceSort="1" defaultAttributeDrillState="1">
      <items count="3">
        <item x="0"/>
        <item x="1"/>
        <item t="default"/>
      </items>
    </pivotField>
    <pivotField allDrilled="1" showAll="0" dataSourceSort="1" defaultAttributeDrillState="1"/>
  </pivotFields>
  <rowFields count="1">
    <field x="2"/>
  </rowFields>
  <rowItems count="2">
    <i>
      <x/>
    </i>
    <i>
      <x v="1"/>
    </i>
  </rowItems>
  <colFields count="1">
    <field x="-2"/>
  </colFields>
  <colItems count="2">
    <i>
      <x/>
    </i>
    <i i="1">
      <x v="1"/>
    </i>
  </colItems>
  <dataFields count="2">
    <dataField fld="1" subtotal="count" baseField="0" baseItem="0" numFmtId="174"/>
    <dataField fld="0" subtotal="count" showDataAs="percentOfTotal" baseField="0" baseItem="0" numFmtId="10"/>
  </dataFields>
  <formats count="17">
    <format dxfId="50">
      <pivotArea type="all" dataOnly="0" outline="0" fieldPosition="0"/>
    </format>
    <format dxfId="49">
      <pivotArea outline="0" collapsedLevelsAreSubtotals="1" fieldPosition="0"/>
    </format>
    <format dxfId="48">
      <pivotArea dataOnly="0" labelOnly="1" outline="0" fieldPosition="0">
        <references count="1">
          <reference field="4294967294" count="2">
            <x v="0"/>
            <x v="1"/>
          </reference>
        </references>
      </pivotArea>
    </format>
    <format dxfId="47">
      <pivotArea outline="0" collapsedLevelsAreSubtotals="1" fieldPosition="0"/>
    </format>
    <format dxfId="46">
      <pivotArea outline="0" collapsedLevelsAreSubtotals="1" fieldPosition="0"/>
    </format>
    <format dxfId="45">
      <pivotArea outline="0" collapsedLevelsAreSubtotals="1" fieldPosition="0"/>
    </format>
    <format dxfId="44">
      <pivotArea outline="0" collapsedLevelsAreSubtotals="1" fieldPosition="0"/>
    </format>
    <format dxfId="43">
      <pivotArea outline="0" collapsedLevelsAreSubtotals="1" fieldPosition="0"/>
    </format>
    <format dxfId="42">
      <pivotArea outline="0" collapsedLevelsAreSubtotals="1" fieldPosition="0"/>
    </format>
    <format dxfId="41">
      <pivotArea outline="0" collapsedLevelsAreSubtotals="1" fieldPosition="0"/>
    </format>
    <format dxfId="40">
      <pivotArea outline="0" collapsedLevelsAreSubtotals="1" fieldPosition="0"/>
    </format>
    <format dxfId="39">
      <pivotArea outline="0" fieldPosition="0">
        <references count="1">
          <reference field="4294967294" count="1">
            <x v="1"/>
          </reference>
        </references>
      </pivotArea>
    </format>
    <format dxfId="38">
      <pivotArea outline="0" fieldPosition="0">
        <references count="1">
          <reference field="4294967294" count="1">
            <x v="0"/>
          </reference>
        </references>
      </pivotArea>
    </format>
    <format dxfId="37">
      <pivotArea outline="0" fieldPosition="0">
        <references count="1">
          <reference field="4294967294" count="1">
            <x v="0"/>
          </reference>
        </references>
      </pivotArea>
    </format>
    <format dxfId="36">
      <pivotArea outline="0" collapsedLevelsAreSubtotals="1" fieldPosition="0">
        <references count="1">
          <reference field="4294967294" count="1" selected="0">
            <x v="0"/>
          </reference>
        </references>
      </pivotArea>
    </format>
    <format dxfId="35">
      <pivotArea outline="0" collapsedLevelsAreSubtotals="1" fieldPosition="0">
        <references count="1">
          <reference field="4294967294" count="1" selected="0">
            <x v="0"/>
          </reference>
        </references>
      </pivotArea>
    </format>
    <format dxfId="34">
      <pivotArea outline="0" collapsedLevelsAreSubtotals="1" fieldPosition="0">
        <references count="1">
          <reference field="4294967294" count="1" selected="0">
            <x v="0"/>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 _Persons_Table]"/>
      </x15:pivotTableUISettings>
    </ext>
  </extLst>
</pivotTableDefinition>
</file>

<file path=xl/pivotTables/pivotTable20.xml><?xml version="1.0" encoding="utf-8"?>
<pivotTableDefinition xmlns="http://schemas.openxmlformats.org/spreadsheetml/2006/main" name="pro_total_revenue" cacheId="18" applyNumberFormats="0" applyBorderFormats="0" applyFontFormats="0" applyPatternFormats="0" applyAlignmentFormats="0" applyWidthHeightFormats="1" dataCaption="Values" tag="f3e38942-3fcf-419d-99e3-a1b38a5c461f" updatedVersion="6" minRefreshableVersion="3" useAutoFormatting="1" subtotalHiddenItems="1" rowGrandTotals="0" colGrandTotals="0" itemPrintTitles="1" createdVersion="6" indent="0" outline="1" outlineData="1" multipleFieldFilters="0" chartFormat="1" rowHeaderCaption="Month">
  <location ref="U3:V4" firstHeaderRow="0" firstDataRow="1" firstDataCol="0"/>
  <pivotFields count="3">
    <pivotField dataField="1" showAll="0"/>
    <pivotField dataField="1" showAll="0"/>
    <pivotField allDrilled="1" showAll="0" dataSourceSort="1" defaultAttributeDrillState="1"/>
  </pivotFields>
  <rowItems count="1">
    <i/>
  </rowItems>
  <colFields count="1">
    <field x="-2"/>
  </colFields>
  <colItems count="2">
    <i>
      <x/>
    </i>
    <i i="1">
      <x v="1"/>
    </i>
  </colItems>
  <dataFields count="2">
    <dataField fld="1" subtotal="count" baseField="0" baseItem="0"/>
    <dataField fld="0" subtotal="count" baseField="0" baseItem="0"/>
  </dataFields>
  <formats count="11">
    <format dxfId="61">
      <pivotArea type="all" dataOnly="0" outline="0" fieldPosition="0"/>
    </format>
    <format dxfId="60">
      <pivotArea outline="0" collapsedLevelsAreSubtotals="1" fieldPosition="0"/>
    </format>
    <format dxfId="59">
      <pivotArea dataOnly="0" labelOnly="1" outline="0" fieldPosition="0">
        <references count="1">
          <reference field="4294967294" count="2">
            <x v="0"/>
            <x v="1"/>
          </reference>
        </references>
      </pivotArea>
    </format>
    <format dxfId="58">
      <pivotArea outline="0" collapsedLevelsAreSubtotals="1" fieldPosition="0"/>
    </format>
    <format dxfId="57">
      <pivotArea outline="0" collapsedLevelsAreSubtotals="1" fieldPosition="0"/>
    </format>
    <format dxfId="56">
      <pivotArea outline="0" collapsedLevelsAreSubtotals="1" fieldPosition="0"/>
    </format>
    <format dxfId="55">
      <pivotArea outline="0" collapsedLevelsAreSubtotals="1" fieldPosition="0"/>
    </format>
    <format dxfId="54">
      <pivotArea outline="0" collapsedLevelsAreSubtotals="1" fieldPosition="0"/>
    </format>
    <format dxfId="53">
      <pivotArea outline="0" collapsedLevelsAreSubtotals="1" fieldPosition="0"/>
    </format>
    <format dxfId="52">
      <pivotArea outline="0" collapsedLevelsAreSubtotals="1" fieldPosition="0"/>
    </format>
    <format dxfId="51">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 _Persons_Table]"/>
      </x15:pivotTableUISettings>
    </ext>
  </extLst>
</pivotTableDefinition>
</file>

<file path=xl/pivotTables/pivotTable21.xml><?xml version="1.0" encoding="utf-8"?>
<pivotTableDefinition xmlns="http://schemas.openxmlformats.org/spreadsheetml/2006/main" name="PivotTable1" cacheId="2" applyNumberFormats="0" applyBorderFormats="0" applyFontFormats="0" applyPatternFormats="0" applyAlignmentFormats="0" applyWidthHeightFormats="1" dataCaption="Values" tag="a68487b0-3df7-4808-9d00-2e876b186882" updatedVersion="6" minRefreshableVersion="3" useAutoFormatting="1" subtotalHiddenItems="1" rowGrandTotals="0" colGrandTotals="0" itemPrintTitles="1" createdVersion="6" indent="0" outline="1" outlineData="1" multipleFieldFilters="0" chartFormat="1" rowHeaderCaption="Month">
  <location ref="G3:I15" firstHeaderRow="0" firstDataRow="1" firstDataCol="1"/>
  <pivotFields count="3">
    <pivotField axis="axisRow" allDrilled="1" showAll="0" dataSourceSort="1" defaultAttributeDrillState="1">
      <items count="13">
        <item x="0"/>
        <item x="1"/>
        <item x="2"/>
        <item x="3"/>
        <item x="4"/>
        <item x="5"/>
        <item x="6"/>
        <item x="7"/>
        <item x="8"/>
        <item x="9"/>
        <item x="10"/>
        <item x="11"/>
        <item t="default"/>
      </items>
    </pivotField>
    <pivotField dataField="1" showAll="0"/>
    <pivotField dataField="1" showAll="0"/>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2" subtotal="count" baseField="0" baseItem="0"/>
    <dataField fld="1" subtotal="count" baseField="0" baseItem="0"/>
  </dataFields>
  <formats count="27">
    <format dxfId="88">
      <pivotArea field="0" type="button" dataOnly="0" labelOnly="1" outline="0" axis="axisRow" fieldPosition="0"/>
    </format>
    <format dxfId="87">
      <pivotArea collapsedLevelsAreSubtotals="1" fieldPosition="0">
        <references count="2">
          <reference field="4294967294" count="1" selected="0">
            <x v="1"/>
          </reference>
          <reference field="0" count="0"/>
        </references>
      </pivotArea>
    </format>
    <format dxfId="86">
      <pivotArea collapsedLevelsAreSubtotals="1" fieldPosition="0">
        <references count="2">
          <reference field="4294967294" count="1" selected="0">
            <x v="1"/>
          </reference>
          <reference field="0" count="0"/>
        </references>
      </pivotArea>
    </format>
    <format dxfId="85">
      <pivotArea collapsedLevelsAreSubtotals="1" fieldPosition="0">
        <references count="2">
          <reference field="4294967294" count="1" selected="0">
            <x v="0"/>
          </reference>
          <reference field="0" count="0"/>
        </references>
      </pivotArea>
    </format>
    <format dxfId="84">
      <pivotArea type="all" dataOnly="0" outline="0" fieldPosition="0"/>
    </format>
    <format dxfId="83">
      <pivotArea outline="0" collapsedLevelsAreSubtotals="1" fieldPosition="0"/>
    </format>
    <format dxfId="82">
      <pivotArea field="0" type="button" dataOnly="0" labelOnly="1" outline="0" axis="axisRow" fieldPosition="0"/>
    </format>
    <format dxfId="81">
      <pivotArea dataOnly="0" labelOnly="1" fieldPosition="0">
        <references count="1">
          <reference field="0" count="0"/>
        </references>
      </pivotArea>
    </format>
    <format dxfId="80">
      <pivotArea dataOnly="0" labelOnly="1" outline="0" fieldPosition="0">
        <references count="1">
          <reference field="4294967294" count="2">
            <x v="0"/>
            <x v="1"/>
          </reference>
        </references>
      </pivotArea>
    </format>
    <format dxfId="79">
      <pivotArea outline="0" collapsedLevelsAreSubtotals="1" fieldPosition="0"/>
    </format>
    <format dxfId="78">
      <pivotArea outline="0" collapsedLevelsAreSubtotals="1" fieldPosition="0"/>
    </format>
    <format dxfId="77">
      <pivotArea outline="0" collapsedLevelsAreSubtotals="1" fieldPosition="0"/>
    </format>
    <format dxfId="76">
      <pivotArea outline="0" collapsedLevelsAreSubtotals="1" fieldPosition="0"/>
    </format>
    <format dxfId="75">
      <pivotArea outline="0" collapsedLevelsAreSubtotals="1" fieldPosition="0"/>
    </format>
    <format dxfId="74">
      <pivotArea outline="0" collapsedLevelsAreSubtotals="1" fieldPosition="0"/>
    </format>
    <format dxfId="73">
      <pivotArea collapsedLevelsAreSubtotals="1" fieldPosition="0">
        <references count="2">
          <reference field="4294967294" count="1" selected="0">
            <x v="0"/>
          </reference>
          <reference field="0" count="1">
            <x v="0"/>
          </reference>
        </references>
      </pivotArea>
    </format>
    <format dxfId="72">
      <pivotArea collapsedLevelsAreSubtotals="1" fieldPosition="0">
        <references count="2">
          <reference field="4294967294" count="1" selected="0">
            <x v="0"/>
          </reference>
          <reference field="0" count="1">
            <x v="0"/>
          </reference>
        </references>
      </pivotArea>
    </format>
    <format dxfId="71">
      <pivotArea collapsedLevelsAreSubtotals="1" fieldPosition="0">
        <references count="2">
          <reference field="4294967294" count="1" selected="0">
            <x v="0"/>
          </reference>
          <reference field="0" count="1">
            <x v="0"/>
          </reference>
        </references>
      </pivotArea>
    </format>
    <format dxfId="70">
      <pivotArea collapsedLevelsAreSubtotals="1" fieldPosition="0">
        <references count="2">
          <reference field="4294967294" count="1" selected="0">
            <x v="0"/>
          </reference>
          <reference field="0" count="1">
            <x v="0"/>
          </reference>
        </references>
      </pivotArea>
    </format>
    <format dxfId="69">
      <pivotArea collapsedLevelsAreSubtotals="1" fieldPosition="0">
        <references count="2">
          <reference field="4294967294" count="1" selected="0">
            <x v="0"/>
          </reference>
          <reference field="0" count="1">
            <x v="0"/>
          </reference>
        </references>
      </pivotArea>
    </format>
    <format dxfId="68">
      <pivotArea collapsedLevelsAreSubtotals="1" fieldPosition="0">
        <references count="2">
          <reference field="4294967294" count="1" selected="0">
            <x v="1"/>
          </reference>
          <reference field="0" count="1">
            <x v="0"/>
          </reference>
        </references>
      </pivotArea>
    </format>
    <format dxfId="67">
      <pivotArea collapsedLevelsAreSubtotals="1" fieldPosition="0">
        <references count="2">
          <reference field="4294967294" count="1" selected="0">
            <x v="1"/>
          </reference>
          <reference field="0" count="1">
            <x v="0"/>
          </reference>
        </references>
      </pivotArea>
    </format>
    <format dxfId="66">
      <pivotArea collapsedLevelsAreSubtotals="1" fieldPosition="0">
        <references count="2">
          <reference field="4294967294" count="1" selected="0">
            <x v="1"/>
          </reference>
          <reference field="0" count="1">
            <x v="0"/>
          </reference>
        </references>
      </pivotArea>
    </format>
    <format dxfId="65">
      <pivotArea collapsedLevelsAreSubtotals="1" fieldPosition="0">
        <references count="2">
          <reference field="4294967294" count="1" selected="0">
            <x v="1"/>
          </reference>
          <reference field="0" count="1">
            <x v="0"/>
          </reference>
        </references>
      </pivotArea>
    </format>
    <format dxfId="64">
      <pivotArea collapsedLevelsAreSubtotals="1" fieldPosition="0">
        <references count="2">
          <reference field="4294967294" count="1" selected="0">
            <x v="1"/>
          </reference>
          <reference field="0" count="1">
            <x v="0"/>
          </reference>
        </references>
      </pivotArea>
    </format>
    <format dxfId="63">
      <pivotArea outline="0" collapsedLevelsAreSubtotals="1" fieldPosition="0"/>
    </format>
    <format dxfId="62">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 _Persons_Table]"/>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_Name" sourceName="[DATE].[Month Name]">
  <pivotTables>
    <pivotTable tabId="15" name="BTCustomer"/>
    <pivotTable tabId="15" name="ALL_PRODUCTS"/>
    <pivotTable tabId="15" name="BTLocation"/>
    <pivotTable tabId="15" name="CustomerGender"/>
    <pivotTable tabId="15" name="CustomerKPI2"/>
    <pivotTable tabId="15" name="Product_KPI"/>
    <pivotTable tabId="15" name="ProductKPI3"/>
    <pivotTable tabId="15" name="TOP5 PRODUCTS"/>
    <pivotTable tabId="15" name="TPcustomerName"/>
    <pivotTable tabId="15" name="TPLocation"/>
    <pivotTable tabId="4" name="KPI"/>
    <pivotTable tabId="4" name="PivotTable4"/>
    <pivotTable tabId="4" name="Revenue"/>
    <pivotTable tabId="15" name="Agegroup"/>
    <pivotTable tabId="11" name="pro_q"/>
    <pivotTable tabId="11" name="pro_total_revenue"/>
    <pivotTable tabId="11" name="pro_weekday1"/>
    <pivotTable tabId="11" name="pro_weekday2"/>
  </pivotTables>
  <data>
    <olap pivotCacheId="57">
      <levels count="2">
        <level uniqueName="[DATE].[Month Name].[(All)]" sourceCaption="(All)" count="0"/>
        <level uniqueName="[DATE].[Month Name].[Month Name]" sourceCaption="Month Name" count="12">
          <ranges>
            <range startItem="0">
              <i n="[DATE].[Month Name].&amp;[Jan]" c="Jan"/>
              <i n="[DATE].[Month Name].&amp;[Feb]" c="Feb"/>
              <i n="[DATE].[Month Name].&amp;[Mar]" c="Mar"/>
              <i n="[DATE].[Month Name].&amp;[Apr]" c="Apr"/>
              <i n="[DATE].[Month Name].&amp;[May]" c="May"/>
              <i n="[DATE].[Month Name].&amp;[Jun]" c="Jun"/>
              <i n="[DATE].[Month Name].&amp;[Jul]" c="Jul"/>
              <i n="[DATE].[Month Name].&amp;[Aug]" c="Aug"/>
              <i n="[DATE].[Month Name].&amp;[Sep]" c="Sep"/>
              <i n="[DATE].[Month Name].&amp;[Oct]" c="Oct"/>
              <i n="[DATE].[Month Name].&amp;[Nov]" c="Nov"/>
              <i n="[DATE].[Month Name].&amp;[Dec]" c="Dec"/>
            </range>
          </ranges>
        </level>
      </levels>
      <selections count="1">
        <selection n="[DATE].[Month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ategory" sourceName="[products_table].[Category]">
  <pivotTables>
    <pivotTable tabId="15" name="BTCustomer"/>
    <pivotTable tabId="15" name="BTLocation"/>
    <pivotTable tabId="15" name="Product_KPI"/>
    <pivotTable tabId="15" name="ProductKPI3"/>
    <pivotTable tabId="15" name="TOP5 PRODUCTS"/>
    <pivotTable tabId="15" name="TPcustomerName"/>
    <pivotTable tabId="15" name="TPLocation"/>
    <pivotTable tabId="4" name="KPI"/>
    <pivotTable tabId="15" name="Agegroup"/>
    <pivotTable tabId="15" name="CustomerGender"/>
    <pivotTable tabId="11" name="pro_q"/>
    <pivotTable tabId="11" name="pro_total_revenue"/>
    <pivotTable tabId="11" name="pro_weekday1"/>
    <pivotTable tabId="11" name="pro_weekday2"/>
    <pivotTable tabId="15" name="ALL_PRODUCTS"/>
  </pivotTables>
  <data>
    <olap pivotCacheId="57">
      <levels count="2">
        <level uniqueName="[products_table].[Category].[(All)]" sourceCaption="(All)" count="0"/>
        <level uniqueName="[products_table].[Category].[Category]" sourceCaption="Category" count="8">
          <ranges>
            <range startItem="0">
              <i n="[products_table].[Category].&amp;[Alcoholic Beverage]" c="Alcoholic Beverage"/>
              <i n="[products_table].[Category].&amp;[Coffee]" c="Coffee"/>
              <i n="[products_table].[Category].&amp;[Energy Drink]" c="Energy Drink"/>
              <i n="[products_table].[Category].&amp;[Juice]" c="Juice"/>
              <i n="[products_table].[Category].&amp;[Soft Drink]" c="Soft Drink"/>
              <i n="[products_table].[Category].&amp;[Sports Drink]" c="Sports Drink"/>
              <i n="[products_table].[Category].&amp;[Tea]" c="Tea"/>
              <i n="[products_table].[Category].&amp;[Water]" c="Water"/>
            </range>
          </ranges>
        </level>
      </levels>
      <selections count="1">
        <selection n="[products_table].[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Name" cache="Slicer_Month_Name" caption="Month Name" startItem="3" level="1" style="SlicerStyleLight1 2" rowHeight="241300"/>
  <slicer name="Category" cache="Slicer_Category" caption="Category" level="1" style="SlicerStyleLight1 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Month Name 3" cache="Slicer_Month_Name" caption="Filter by Month" columnCount="3" level="1" style="SlicerStyleLight1 2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07/relationships/slicer" Target="../slicers/slicer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11.xml"/><Relationship Id="rId13" Type="http://schemas.openxmlformats.org/officeDocument/2006/relationships/pivotTable" Target="../pivotTables/pivotTable16.xml"/><Relationship Id="rId3" Type="http://schemas.openxmlformats.org/officeDocument/2006/relationships/pivotTable" Target="../pivotTables/pivotTable6.xml"/><Relationship Id="rId7" Type="http://schemas.openxmlformats.org/officeDocument/2006/relationships/pivotTable" Target="../pivotTables/pivotTable10.xml"/><Relationship Id="rId12" Type="http://schemas.openxmlformats.org/officeDocument/2006/relationships/pivotTable" Target="../pivotTables/pivotTable15.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ivotTable" Target="../pivotTables/pivotTable9.xml"/><Relationship Id="rId11" Type="http://schemas.openxmlformats.org/officeDocument/2006/relationships/pivotTable" Target="../pivotTables/pivotTable14.xml"/><Relationship Id="rId5" Type="http://schemas.openxmlformats.org/officeDocument/2006/relationships/pivotTable" Target="../pivotTables/pivotTable8.xml"/><Relationship Id="rId15" Type="http://schemas.openxmlformats.org/officeDocument/2006/relationships/drawing" Target="../drawings/drawing3.xml"/><Relationship Id="rId10" Type="http://schemas.openxmlformats.org/officeDocument/2006/relationships/pivotTable" Target="../pivotTables/pivotTable13.xml"/><Relationship Id="rId4" Type="http://schemas.openxmlformats.org/officeDocument/2006/relationships/pivotTable" Target="../pivotTables/pivotTable7.xml"/><Relationship Id="rId9" Type="http://schemas.openxmlformats.org/officeDocument/2006/relationships/pivotTable" Target="../pivotTables/pivotTable12.xml"/><Relationship Id="rId1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openxmlformats.org/officeDocument/2006/relationships/printerSettings" Target="../printerSettings/printerSettings6.bin"/><Relationship Id="rId5" Type="http://schemas.openxmlformats.org/officeDocument/2006/relationships/pivotTable" Target="../pivotTables/pivotTable21.xml"/><Relationship Id="rId4" Type="http://schemas.openxmlformats.org/officeDocument/2006/relationships/pivotTable" Target="../pivotTables/pivotTable20.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7:U18"/>
  <sheetViews>
    <sheetView workbookViewId="0">
      <selection activeCell="G14" sqref="G14"/>
    </sheetView>
  </sheetViews>
  <sheetFormatPr defaultRowHeight="15" x14ac:dyDescent="0.25"/>
  <cols>
    <col min="1" max="1" width="16.85546875" bestFit="1" customWidth="1"/>
    <col min="2" max="2" width="15.42578125" customWidth="1"/>
    <col min="3" max="3" width="11.42578125" customWidth="1"/>
    <col min="4" max="4" width="15.5703125" bestFit="1" customWidth="1"/>
    <col min="5" max="5" width="14.28515625" customWidth="1"/>
    <col min="6" max="6" width="11.85546875" customWidth="1"/>
    <col min="7" max="7" width="12.140625" customWidth="1"/>
    <col min="8" max="8" width="8.85546875" customWidth="1"/>
    <col min="9" max="9" width="13.140625" customWidth="1"/>
    <col min="10" max="10" width="10" customWidth="1"/>
    <col min="11" max="11" width="14" bestFit="1" customWidth="1"/>
    <col min="15" max="15" width="14.85546875" bestFit="1" customWidth="1"/>
    <col min="16" max="16" width="15.42578125" bestFit="1" customWidth="1"/>
    <col min="17" max="18" width="14" customWidth="1"/>
    <col min="19" max="20" width="14" bestFit="1" customWidth="1"/>
    <col min="21" max="21" width="14.85546875" bestFit="1" customWidth="1"/>
    <col min="22" max="23" width="14" bestFit="1" customWidth="1"/>
  </cols>
  <sheetData>
    <row r="7" spans="2:21" x14ac:dyDescent="0.25">
      <c r="B7" t="s">
        <v>0</v>
      </c>
      <c r="C7" t="s">
        <v>1</v>
      </c>
      <c r="D7" t="s">
        <v>2</v>
      </c>
      <c r="E7" t="s">
        <v>3</v>
      </c>
      <c r="F7" t="s">
        <v>5</v>
      </c>
      <c r="G7" t="s">
        <v>6</v>
      </c>
      <c r="H7" t="s">
        <v>7</v>
      </c>
      <c r="I7" t="s">
        <v>4</v>
      </c>
      <c r="J7" t="s">
        <v>111</v>
      </c>
      <c r="K7" t="s">
        <v>8</v>
      </c>
      <c r="O7" s="5" t="s">
        <v>9</v>
      </c>
      <c r="P7" t="s">
        <v>0</v>
      </c>
      <c r="Q7" t="s">
        <v>8</v>
      </c>
      <c r="U7" s="5" t="s">
        <v>9</v>
      </c>
    </row>
    <row r="8" spans="2:21" x14ac:dyDescent="0.25">
      <c r="B8" s="17">
        <v>5446809.4700000202</v>
      </c>
      <c r="C8" s="17">
        <v>3149297.4099999927</v>
      </c>
      <c r="D8" s="17">
        <v>2297512.0600000275</v>
      </c>
      <c r="E8" s="2">
        <v>0.42180878047126164</v>
      </c>
      <c r="F8" s="17">
        <v>438297.51000000123</v>
      </c>
      <c r="G8" s="2">
        <v>8.0468669303389667E-2</v>
      </c>
      <c r="H8" s="3">
        <v>100</v>
      </c>
      <c r="I8" s="17">
        <v>20000</v>
      </c>
      <c r="J8" s="1">
        <v>606148</v>
      </c>
      <c r="K8" s="7">
        <v>5254990</v>
      </c>
      <c r="O8" s="6" t="s">
        <v>10</v>
      </c>
      <c r="P8" s="1">
        <v>546574.63</v>
      </c>
      <c r="Q8" s="1">
        <v>422011</v>
      </c>
      <c r="U8" s="6" t="s">
        <v>10</v>
      </c>
    </row>
    <row r="9" spans="2:21" x14ac:dyDescent="0.25">
      <c r="C9" s="8"/>
      <c r="O9" s="6" t="s">
        <v>11</v>
      </c>
      <c r="P9" s="1">
        <v>526187</v>
      </c>
      <c r="Q9" s="1">
        <v>600510</v>
      </c>
      <c r="U9" s="6" t="s">
        <v>11</v>
      </c>
    </row>
    <row r="10" spans="2:21" x14ac:dyDescent="0.25">
      <c r="O10" s="6" t="s">
        <v>12</v>
      </c>
      <c r="P10" s="1">
        <v>548423.81999999995</v>
      </c>
      <c r="Q10" s="1">
        <v>418186</v>
      </c>
      <c r="U10" s="6" t="s">
        <v>12</v>
      </c>
    </row>
    <row r="11" spans="2:21" x14ac:dyDescent="0.25">
      <c r="O11" s="6" t="s">
        <v>13</v>
      </c>
      <c r="P11" s="1">
        <v>545095.25999999989</v>
      </c>
      <c r="Q11" s="1">
        <v>419431</v>
      </c>
      <c r="U11" s="6" t="s">
        <v>13</v>
      </c>
    </row>
    <row r="12" spans="2:21" x14ac:dyDescent="0.25">
      <c r="O12" s="6" t="s">
        <v>14</v>
      </c>
      <c r="P12" s="1">
        <v>536475.9</v>
      </c>
      <c r="Q12" s="1">
        <v>601307</v>
      </c>
      <c r="U12" s="6" t="s">
        <v>14</v>
      </c>
    </row>
    <row r="13" spans="2:21" x14ac:dyDescent="0.25">
      <c r="E13" t="s">
        <v>23</v>
      </c>
      <c r="F13" t="s">
        <v>24</v>
      </c>
      <c r="G13" t="s">
        <v>25</v>
      </c>
      <c r="O13" s="6" t="s">
        <v>15</v>
      </c>
      <c r="P13" s="1">
        <v>547475.30000000005</v>
      </c>
      <c r="Q13" s="1">
        <v>646080</v>
      </c>
      <c r="U13" s="6" t="s">
        <v>15</v>
      </c>
    </row>
    <row r="14" spans="2:21" x14ac:dyDescent="0.25">
      <c r="E14" s="11">
        <f>GETPIVOTDATA("[Measures].[TOTAL REVENUE]",$B$8)</f>
        <v>5446809.4700000202</v>
      </c>
      <c r="F14" s="7">
        <f>GETPIVOTDATA("[Measures].[TOTAL TARGET]",$K$8)</f>
        <v>5254990</v>
      </c>
      <c r="G14" s="10">
        <f>(E14-F14)/E14</f>
        <v>3.521684961747331E-2</v>
      </c>
      <c r="O14" s="6" t="s">
        <v>16</v>
      </c>
      <c r="P14" s="1">
        <v>565168.15000000014</v>
      </c>
      <c r="Q14" s="1">
        <v>445958</v>
      </c>
      <c r="U14" s="6" t="s">
        <v>16</v>
      </c>
    </row>
    <row r="15" spans="2:21" x14ac:dyDescent="0.25">
      <c r="O15" s="6" t="s">
        <v>17</v>
      </c>
      <c r="P15" s="1">
        <v>536180.92999999993</v>
      </c>
      <c r="Q15" s="1">
        <v>711271</v>
      </c>
      <c r="U15" s="6" t="s">
        <v>17</v>
      </c>
    </row>
    <row r="16" spans="2:21" x14ac:dyDescent="0.25">
      <c r="O16" s="6" t="s">
        <v>18</v>
      </c>
      <c r="P16" s="1">
        <v>537047.05999999982</v>
      </c>
      <c r="Q16" s="1">
        <v>485684</v>
      </c>
      <c r="U16" s="6" t="s">
        <v>18</v>
      </c>
    </row>
    <row r="17" spans="15:21" x14ac:dyDescent="0.25">
      <c r="O17" s="6" t="s">
        <v>19</v>
      </c>
      <c r="P17" s="1">
        <v>558181.42000000004</v>
      </c>
      <c r="Q17" s="1">
        <v>504552</v>
      </c>
      <c r="U17" s="6" t="s">
        <v>19</v>
      </c>
    </row>
    <row r="18" spans="15:21" x14ac:dyDescent="0.25">
      <c r="O18" s="6" t="s">
        <v>20</v>
      </c>
      <c r="P18" s="1">
        <v>5446809.4700000202</v>
      </c>
      <c r="Q18" s="1">
        <v>5254990</v>
      </c>
      <c r="U18" s="6" t="s">
        <v>20</v>
      </c>
    </row>
  </sheetData>
  <pageMargins left="0.7" right="0.7" top="0.75" bottom="0.75" header="0.3" footer="0.3"/>
  <pageSetup orientation="portrait"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F40"/>
  <sheetViews>
    <sheetView showGridLines="0" showRowColHeaders="0" tabSelected="1" zoomScale="72" zoomScaleNormal="72" workbookViewId="0">
      <selection activeCell="R27" sqref="R27"/>
    </sheetView>
  </sheetViews>
  <sheetFormatPr defaultColWidth="0" defaultRowHeight="15" zeroHeight="1" x14ac:dyDescent="0.25"/>
  <cols>
    <col min="1" max="1" width="7.140625" style="4" customWidth="1"/>
    <col min="2" max="2" width="8.42578125" style="4" customWidth="1"/>
    <col min="3" max="3" width="3.5703125" style="4" customWidth="1"/>
    <col min="4" max="9" width="8.42578125" style="4" customWidth="1"/>
    <col min="10" max="10" width="12.140625" style="4" customWidth="1"/>
    <col min="11" max="15" width="8.42578125" style="4" customWidth="1"/>
    <col min="16" max="16" width="9.42578125" style="4" customWidth="1"/>
    <col min="17" max="17" width="7.140625" style="4" customWidth="1"/>
    <col min="18" max="18" width="7.42578125" style="4" customWidth="1"/>
    <col min="19" max="26" width="8.42578125" style="4" customWidth="1"/>
    <col min="27" max="32" width="8.42578125" style="4" hidden="1" customWidth="1"/>
    <col min="33" max="16384" width="8.28515625" style="4" hidden="1"/>
  </cols>
  <sheetData>
    <row r="1" spans="5:26" x14ac:dyDescent="0.25"/>
    <row r="2" spans="5:26" x14ac:dyDescent="0.25"/>
    <row r="3" spans="5:26" x14ac:dyDescent="0.25"/>
    <row r="4" spans="5:26" x14ac:dyDescent="0.25"/>
    <row r="5" spans="5:26" x14ac:dyDescent="0.25"/>
    <row r="6" spans="5:26" ht="18.75" x14ac:dyDescent="0.3">
      <c r="Y6" s="54"/>
      <c r="Z6" s="54"/>
    </row>
    <row r="7" spans="5:26" ht="19.5" customHeight="1" x14ac:dyDescent="0.25">
      <c r="E7" s="37"/>
      <c r="F7" s="37"/>
      <c r="G7" s="37"/>
      <c r="H7" s="37"/>
      <c r="I7" s="37"/>
      <c r="J7" s="37"/>
      <c r="K7" s="37"/>
      <c r="L7" s="37"/>
      <c r="M7" s="37"/>
      <c r="N7" s="37"/>
      <c r="O7" s="37"/>
    </row>
    <row r="8" spans="5:26" ht="19.5" customHeight="1" x14ac:dyDescent="0.25">
      <c r="E8" s="36"/>
      <c r="F8" s="36"/>
      <c r="G8" s="36"/>
      <c r="H8" s="36"/>
      <c r="I8" s="36"/>
      <c r="J8" s="36"/>
      <c r="K8" s="36"/>
      <c r="L8" s="36"/>
      <c r="M8" s="36"/>
      <c r="N8" s="36"/>
      <c r="O8" s="37"/>
    </row>
    <row r="9" spans="5:26" ht="19.5" customHeight="1" x14ac:dyDescent="0.25">
      <c r="E9" s="36"/>
      <c r="F9" s="36"/>
      <c r="G9" s="36"/>
      <c r="H9" s="36"/>
      <c r="I9" s="36"/>
      <c r="J9" s="36"/>
      <c r="K9" s="36"/>
      <c r="L9" s="36"/>
      <c r="M9" s="36"/>
      <c r="N9" s="36"/>
      <c r="O9" s="37"/>
    </row>
    <row r="10" spans="5:26" ht="19.5" customHeight="1" x14ac:dyDescent="0.25">
      <c r="E10" s="36"/>
      <c r="F10" s="36"/>
      <c r="G10" s="36"/>
      <c r="H10" s="36"/>
      <c r="I10" s="36"/>
      <c r="J10" s="36"/>
      <c r="K10" s="36"/>
      <c r="L10" s="36"/>
      <c r="M10" s="36"/>
      <c r="N10" s="36"/>
      <c r="O10" s="37"/>
    </row>
    <row r="11" spans="5:26" ht="19.5" customHeight="1" x14ac:dyDescent="0.25">
      <c r="E11" s="36"/>
      <c r="F11" s="36"/>
      <c r="G11" s="36"/>
      <c r="H11" s="36"/>
      <c r="I11" s="36"/>
      <c r="J11" s="36"/>
      <c r="K11" s="36"/>
      <c r="L11" s="36"/>
      <c r="M11" s="36"/>
      <c r="N11" s="36"/>
      <c r="O11" s="37"/>
    </row>
    <row r="12" spans="5:26" ht="19.5" customHeight="1" x14ac:dyDescent="0.25">
      <c r="E12" s="36"/>
      <c r="F12" s="36"/>
      <c r="G12" s="36"/>
      <c r="H12" s="36"/>
      <c r="I12" s="36"/>
      <c r="J12" s="36"/>
      <c r="K12" s="36"/>
      <c r="L12" s="36"/>
      <c r="M12" s="36"/>
      <c r="N12" s="36"/>
      <c r="O12" s="37"/>
    </row>
    <row r="13" spans="5:26" ht="19.5" customHeight="1" x14ac:dyDescent="0.25">
      <c r="E13" s="36"/>
      <c r="F13" s="36"/>
      <c r="G13" s="36"/>
      <c r="H13" s="36"/>
      <c r="I13" s="36"/>
      <c r="J13" s="36"/>
      <c r="K13" s="36"/>
      <c r="L13" s="36"/>
      <c r="M13" s="36"/>
      <c r="N13" s="36"/>
      <c r="O13" s="37"/>
      <c r="X13" s="4" t="s">
        <v>95</v>
      </c>
    </row>
    <row r="14" spans="5:26" ht="19.5" customHeight="1" x14ac:dyDescent="0.25">
      <c r="E14" s="36"/>
      <c r="F14" s="36"/>
      <c r="G14" s="36"/>
      <c r="H14" s="36"/>
      <c r="I14" s="36"/>
      <c r="J14" s="36"/>
      <c r="K14" s="36"/>
      <c r="L14" s="36"/>
      <c r="M14" s="36"/>
      <c r="N14" s="36"/>
      <c r="O14" s="37"/>
    </row>
    <row r="15" spans="5:26" ht="19.5" customHeight="1" x14ac:dyDescent="0.25">
      <c r="E15" s="36"/>
      <c r="F15" s="36"/>
      <c r="G15" s="36"/>
      <c r="H15" s="36"/>
      <c r="I15" s="36"/>
      <c r="J15" s="36"/>
      <c r="K15" s="36"/>
      <c r="L15" s="36"/>
      <c r="M15" s="36"/>
      <c r="N15" s="36"/>
      <c r="O15" s="37"/>
    </row>
    <row r="16" spans="5:26" ht="19.5" customHeight="1" x14ac:dyDescent="0.25">
      <c r="E16" s="36"/>
      <c r="F16" s="36"/>
      <c r="G16" s="36"/>
      <c r="H16" s="36"/>
      <c r="I16" s="36"/>
      <c r="J16" s="36"/>
      <c r="K16" s="36"/>
      <c r="L16" s="36"/>
      <c r="M16" s="36"/>
      <c r="N16" s="36"/>
      <c r="O16" s="37"/>
    </row>
    <row r="17" spans="5:15" ht="19.5" customHeight="1" x14ac:dyDescent="0.25">
      <c r="E17" s="36"/>
      <c r="F17" s="36"/>
      <c r="G17" s="36"/>
      <c r="H17" s="36"/>
      <c r="I17" s="36"/>
      <c r="J17" s="36"/>
      <c r="K17" s="36"/>
      <c r="L17" s="36"/>
      <c r="M17" s="36"/>
      <c r="N17" s="36"/>
      <c r="O17" s="37"/>
    </row>
    <row r="18" spans="5:15" ht="19.5" customHeight="1" x14ac:dyDescent="0.25">
      <c r="E18" s="37"/>
      <c r="F18" s="37"/>
      <c r="G18" s="37"/>
      <c r="H18" s="37"/>
      <c r="I18" s="37"/>
      <c r="J18" s="37"/>
      <c r="K18" s="37"/>
      <c r="L18" s="37"/>
      <c r="M18" s="37"/>
      <c r="N18" s="37"/>
      <c r="O18" s="37"/>
    </row>
    <row r="19" spans="5:15" ht="19.5" customHeight="1" x14ac:dyDescent="0.25">
      <c r="E19" s="37"/>
      <c r="F19" s="37"/>
      <c r="G19" s="37"/>
      <c r="H19" s="37"/>
      <c r="I19" s="37"/>
      <c r="J19" s="37"/>
      <c r="K19" s="37"/>
      <c r="L19" s="37"/>
      <c r="M19" s="37"/>
      <c r="N19" s="37"/>
      <c r="O19" s="37"/>
    </row>
    <row r="20" spans="5:15" ht="19.5" customHeight="1" x14ac:dyDescent="0.25">
      <c r="E20" s="37"/>
      <c r="F20" s="37"/>
      <c r="G20" s="37"/>
      <c r="H20" s="37"/>
      <c r="I20" s="37"/>
      <c r="J20" s="37"/>
      <c r="K20" s="37"/>
      <c r="L20" s="37"/>
      <c r="M20" s="37"/>
      <c r="N20" s="37"/>
      <c r="O20" s="37"/>
    </row>
    <row r="21" spans="5:15" ht="19.5" customHeight="1" x14ac:dyDescent="0.25">
      <c r="E21" s="37"/>
      <c r="F21" s="37"/>
      <c r="G21" s="37"/>
      <c r="H21" s="37"/>
      <c r="I21" s="37"/>
      <c r="J21" s="37"/>
      <c r="K21" s="37"/>
      <c r="L21" s="37"/>
      <c r="M21" s="37"/>
      <c r="N21" s="37"/>
      <c r="O21" s="37"/>
    </row>
    <row r="22" spans="5:15" ht="19.5" customHeight="1" x14ac:dyDescent="0.25">
      <c r="E22" s="36"/>
      <c r="F22" s="36"/>
      <c r="G22" s="36"/>
      <c r="H22" s="36"/>
      <c r="I22" s="36"/>
      <c r="J22" s="36"/>
      <c r="K22" s="36"/>
      <c r="L22" s="36"/>
      <c r="M22" s="36"/>
      <c r="N22" s="36"/>
      <c r="O22" s="37"/>
    </row>
    <row r="23" spans="5:15" ht="19.5" customHeight="1" x14ac:dyDescent="0.25">
      <c r="E23" s="36"/>
      <c r="F23" s="36"/>
      <c r="G23" s="36"/>
      <c r="H23" s="36"/>
      <c r="I23" s="36"/>
      <c r="J23" s="36"/>
      <c r="K23" s="36"/>
      <c r="L23" s="36"/>
      <c r="M23" s="36"/>
      <c r="N23" s="36"/>
      <c r="O23" s="37"/>
    </row>
    <row r="24" spans="5:15" ht="19.5" customHeight="1" x14ac:dyDescent="0.25">
      <c r="E24" s="36"/>
      <c r="F24" s="36"/>
      <c r="G24" s="36"/>
      <c r="H24" s="36"/>
      <c r="I24" s="36"/>
      <c r="J24" s="36"/>
      <c r="K24" s="36"/>
      <c r="L24" s="36"/>
      <c r="M24" s="36"/>
      <c r="N24" s="36"/>
      <c r="O24" s="37"/>
    </row>
    <row r="25" spans="5:15" ht="19.5" customHeight="1" x14ac:dyDescent="0.25">
      <c r="E25" s="36"/>
      <c r="F25" s="36"/>
      <c r="G25" s="36"/>
      <c r="H25" s="36"/>
      <c r="I25" s="36"/>
      <c r="J25" s="36"/>
      <c r="K25" s="36"/>
      <c r="L25" s="36"/>
      <c r="M25" s="36"/>
      <c r="N25" s="36"/>
      <c r="O25" s="37"/>
    </row>
    <row r="26" spans="5:15" ht="19.5" customHeight="1" x14ac:dyDescent="0.25">
      <c r="E26" s="36"/>
      <c r="F26" s="36"/>
      <c r="G26" s="36"/>
      <c r="H26" s="36"/>
      <c r="I26" s="36"/>
      <c r="J26" s="36"/>
      <c r="K26" s="36"/>
      <c r="L26" s="36"/>
      <c r="M26" s="36"/>
      <c r="N26" s="36"/>
      <c r="O26" s="37"/>
    </row>
    <row r="27" spans="5:15" ht="19.5" customHeight="1" x14ac:dyDescent="0.25">
      <c r="E27" s="36"/>
      <c r="F27" s="36"/>
      <c r="G27" s="36"/>
      <c r="H27" s="36"/>
      <c r="I27" s="36"/>
      <c r="J27" s="36"/>
      <c r="K27" s="36"/>
      <c r="L27" s="36"/>
      <c r="M27" s="36"/>
      <c r="N27" s="36"/>
      <c r="O27" s="37"/>
    </row>
    <row r="28" spans="5:15" ht="19.5" customHeight="1" x14ac:dyDescent="0.25">
      <c r="E28" s="36"/>
      <c r="F28" s="36"/>
      <c r="G28" s="36"/>
      <c r="H28" s="36"/>
      <c r="I28" s="36"/>
      <c r="J28" s="36"/>
      <c r="K28" s="36"/>
      <c r="L28" s="36"/>
      <c r="M28" s="36"/>
      <c r="N28" s="36"/>
      <c r="O28" s="37"/>
    </row>
    <row r="29" spans="5:15" ht="19.5" hidden="1" customHeight="1" x14ac:dyDescent="0.25">
      <c r="E29" s="36"/>
      <c r="F29" s="36"/>
      <c r="G29" s="36"/>
      <c r="H29" s="36"/>
      <c r="I29" s="36"/>
      <c r="J29" s="36"/>
      <c r="K29" s="36"/>
      <c r="L29" s="36"/>
      <c r="M29" s="36"/>
      <c r="N29" s="36"/>
      <c r="O29" s="37"/>
    </row>
    <row r="30" spans="5:15" ht="19.5" hidden="1" customHeight="1" x14ac:dyDescent="0.25">
      <c r="E30" s="36"/>
      <c r="F30" s="36"/>
      <c r="G30" s="36"/>
      <c r="H30" s="36"/>
      <c r="I30" s="36"/>
      <c r="J30" s="36"/>
      <c r="K30" s="36"/>
      <c r="L30" s="36"/>
      <c r="M30" s="36"/>
      <c r="N30" s="36"/>
      <c r="O30" s="37"/>
    </row>
    <row r="31" spans="5:15" ht="19.5" hidden="1" customHeight="1" x14ac:dyDescent="0.25">
      <c r="E31" s="36"/>
      <c r="F31" s="36"/>
      <c r="G31" s="36"/>
      <c r="H31" s="36"/>
      <c r="I31" s="36"/>
      <c r="J31" s="36"/>
      <c r="K31" s="36"/>
      <c r="L31" s="36"/>
      <c r="M31" s="36"/>
      <c r="N31" s="36"/>
      <c r="O31" s="37"/>
    </row>
    <row r="32" spans="5:15" ht="19.5" hidden="1" customHeight="1" x14ac:dyDescent="0.25">
      <c r="E32" s="37"/>
      <c r="F32" s="37"/>
      <c r="G32" s="37"/>
      <c r="H32" s="37"/>
      <c r="I32" s="37"/>
      <c r="J32" s="37"/>
      <c r="K32" s="37"/>
      <c r="L32" s="37"/>
      <c r="M32" s="37"/>
      <c r="N32" s="37"/>
      <c r="O32" s="37"/>
    </row>
    <row r="33" spans="5:18" ht="19.5" hidden="1" customHeight="1" x14ac:dyDescent="0.25">
      <c r="E33" s="37"/>
      <c r="F33" s="37"/>
      <c r="G33" s="37"/>
      <c r="H33" s="37"/>
      <c r="I33" s="37"/>
      <c r="J33" s="37"/>
      <c r="K33" s="37"/>
      <c r="L33" s="37"/>
      <c r="M33" s="37"/>
      <c r="N33" s="37"/>
      <c r="O33" s="37"/>
    </row>
    <row r="34" spans="5:18" ht="19.5" hidden="1" customHeight="1" x14ac:dyDescent="0.25">
      <c r="E34" s="37"/>
      <c r="F34" s="37"/>
      <c r="G34" s="37"/>
      <c r="H34" s="37"/>
      <c r="I34" s="55"/>
      <c r="J34" s="55"/>
      <c r="K34" s="38"/>
      <c r="L34" s="37"/>
      <c r="M34" s="37"/>
      <c r="N34" s="37"/>
      <c r="O34" s="37"/>
    </row>
    <row r="35" spans="5:18" ht="19.5" hidden="1" customHeight="1" x14ac:dyDescent="0.25">
      <c r="I35" s="9"/>
      <c r="K35" s="9"/>
    </row>
    <row r="36" spans="5:18" ht="19.5" hidden="1" customHeight="1" x14ac:dyDescent="0.25"/>
    <row r="37" spans="5:18" ht="19.5" hidden="1" customHeight="1" x14ac:dyDescent="0.25"/>
    <row r="38" spans="5:18" hidden="1" x14ac:dyDescent="0.25"/>
    <row r="39" spans="5:18" hidden="1" x14ac:dyDescent="0.25"/>
    <row r="40" spans="5:18" hidden="1" x14ac:dyDescent="0.25">
      <c r="Q40" s="56"/>
      <c r="R40" s="56"/>
    </row>
  </sheetData>
  <mergeCells count="3">
    <mergeCell ref="Y6:Z6"/>
    <mergeCell ref="I34:J34"/>
    <mergeCell ref="Q40:R40"/>
  </mergeCells>
  <conditionalFormatting sqref="Y6:Z6">
    <cfRule type="expression" dxfId="114" priority="1">
      <formula>$Y$6&lt;0</formula>
    </cfRule>
    <cfRule type="expression" dxfId="113" priority="2">
      <formula>$Y$6&gt;0</formula>
    </cfRule>
  </conditionalFormatting>
  <pageMargins left="0.7" right="0.7" top="0.75" bottom="0.75" header="0.3" footer="0.3"/>
  <pageSetup scale="10"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Option Button 2">
              <controlPr defaultSize="0" autoFill="0" autoLine="0" autoPict="0">
                <anchor moveWithCells="1">
                  <from>
                    <xdr:col>9</xdr:col>
                    <xdr:colOff>733425</xdr:colOff>
                    <xdr:row>7</xdr:row>
                    <xdr:rowOff>57150</xdr:rowOff>
                  </from>
                  <to>
                    <xdr:col>10</xdr:col>
                    <xdr:colOff>247650</xdr:colOff>
                    <xdr:row>8</xdr:row>
                    <xdr:rowOff>85725</xdr:rowOff>
                  </to>
                </anchor>
              </controlPr>
            </control>
          </mc:Choice>
        </mc:AlternateContent>
        <mc:AlternateContent xmlns:mc="http://schemas.openxmlformats.org/markup-compatibility/2006">
          <mc:Choice Requires="x14">
            <control shapeId="7171" r:id="rId5" name="Option Button 3">
              <controlPr defaultSize="0" autoFill="0" autoLine="0" autoPict="0">
                <anchor moveWithCells="1">
                  <from>
                    <xdr:col>11</xdr:col>
                    <xdr:colOff>476250</xdr:colOff>
                    <xdr:row>7</xdr:row>
                    <xdr:rowOff>95250</xdr:rowOff>
                  </from>
                  <to>
                    <xdr:col>12</xdr:col>
                    <xdr:colOff>85725</xdr:colOff>
                    <xdr:row>8</xdr:row>
                    <xdr:rowOff>9525</xdr:rowOff>
                  </to>
                </anchor>
              </controlPr>
            </control>
          </mc:Choice>
        </mc:AlternateContent>
        <mc:AlternateContent xmlns:mc="http://schemas.openxmlformats.org/markup-compatibility/2006">
          <mc:Choice Requires="x14">
            <control shapeId="7174" r:id="rId6" name="Drop Down 6">
              <controlPr defaultSize="0" autoLine="0" autoPict="0">
                <anchor moveWithCells="1">
                  <from>
                    <xdr:col>15</xdr:col>
                    <xdr:colOff>142875</xdr:colOff>
                    <xdr:row>7</xdr:row>
                    <xdr:rowOff>104775</xdr:rowOff>
                  </from>
                  <to>
                    <xdr:col>17</xdr:col>
                    <xdr:colOff>66675</xdr:colOff>
                    <xdr:row>8</xdr:row>
                    <xdr:rowOff>28575</xdr:rowOff>
                  </to>
                </anchor>
              </controlPr>
            </control>
          </mc:Choice>
        </mc:AlternateContent>
        <mc:AlternateContent xmlns:mc="http://schemas.openxmlformats.org/markup-compatibility/2006">
          <mc:Choice Requires="x14">
            <control shapeId="7175" r:id="rId7" name="Option Button 7">
              <controlPr defaultSize="0" autoFill="0" autoLine="0" autoPict="0">
                <anchor moveWithCells="1">
                  <from>
                    <xdr:col>19</xdr:col>
                    <xdr:colOff>200025</xdr:colOff>
                    <xdr:row>11</xdr:row>
                    <xdr:rowOff>133350</xdr:rowOff>
                  </from>
                  <to>
                    <xdr:col>19</xdr:col>
                    <xdr:colOff>476250</xdr:colOff>
                    <xdr:row>12</xdr:row>
                    <xdr:rowOff>171450</xdr:rowOff>
                  </to>
                </anchor>
              </controlPr>
            </control>
          </mc:Choice>
        </mc:AlternateContent>
        <mc:AlternateContent xmlns:mc="http://schemas.openxmlformats.org/markup-compatibility/2006">
          <mc:Choice Requires="x14">
            <control shapeId="7176" r:id="rId8" name="Option Button 8">
              <controlPr defaultSize="0" autoFill="0" autoLine="0" autoPict="0">
                <anchor moveWithCells="1">
                  <from>
                    <xdr:col>21</xdr:col>
                    <xdr:colOff>304800</xdr:colOff>
                    <xdr:row>11</xdr:row>
                    <xdr:rowOff>123825</xdr:rowOff>
                  </from>
                  <to>
                    <xdr:col>22</xdr:col>
                    <xdr:colOff>19050</xdr:colOff>
                    <xdr:row>12</xdr:row>
                    <xdr:rowOff>161925</xdr:rowOff>
                  </to>
                </anchor>
              </controlPr>
            </control>
          </mc:Choice>
        </mc:AlternateContent>
        <mc:AlternateContent xmlns:mc="http://schemas.openxmlformats.org/markup-compatibility/2006">
          <mc:Choice Requires="x14">
            <control shapeId="7177" r:id="rId9" name="Group Box 9">
              <controlPr defaultSize="0" autoFill="0" autoPict="0">
                <anchor moveWithCells="1">
                  <from>
                    <xdr:col>18</xdr:col>
                    <xdr:colOff>85725</xdr:colOff>
                    <xdr:row>11</xdr:row>
                    <xdr:rowOff>66675</xdr:rowOff>
                  </from>
                  <to>
                    <xdr:col>22</xdr:col>
                    <xdr:colOff>57150</xdr:colOff>
                    <xdr:row>13</xdr:row>
                    <xdr:rowOff>28575</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38"/>
  <sheetViews>
    <sheetView showGridLines="0" showRowColHeaders="0" topLeftCell="F1" zoomScale="80" zoomScaleNormal="80" workbookViewId="0"/>
  </sheetViews>
  <sheetFormatPr defaultColWidth="0" defaultRowHeight="15" zeroHeight="1" x14ac:dyDescent="0.25"/>
  <cols>
    <col min="1" max="1" width="2.140625" style="4" hidden="1" customWidth="1"/>
    <col min="2" max="2" width="2" style="4" hidden="1" customWidth="1"/>
    <col min="3" max="3" width="9.140625" style="4" hidden="1" customWidth="1"/>
    <col min="4" max="4" width="2.7109375" style="4" hidden="1" customWidth="1"/>
    <col min="5" max="5" width="9.140625" style="4" hidden="1" customWidth="1"/>
    <col min="6" max="6" width="1.140625" style="4" customWidth="1"/>
    <col min="7" max="7" width="2.28515625" style="4" customWidth="1"/>
    <col min="8" max="8" width="3.7109375" style="4" customWidth="1"/>
    <col min="9" max="22" width="9.140625" style="4" customWidth="1"/>
    <col min="23" max="23" width="1.85546875" style="4" customWidth="1"/>
    <col min="24" max="24" width="1.28515625" style="4" hidden="1" customWidth="1"/>
    <col min="25" max="25" width="1.85546875" style="4" hidden="1" customWidth="1"/>
    <col min="26" max="16384" width="9.140625" style="4"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spans="11:12" x14ac:dyDescent="0.25"/>
    <row r="18" spans="11:12" x14ac:dyDescent="0.25"/>
    <row r="19" spans="11:12" x14ac:dyDescent="0.25"/>
    <row r="20" spans="11:12" x14ac:dyDescent="0.25"/>
    <row r="21" spans="11:12" x14ac:dyDescent="0.25"/>
    <row r="22" spans="11:12" ht="18.75" x14ac:dyDescent="0.3">
      <c r="K22" s="60">
        <f>ANALYSIS_1!G14</f>
        <v>3.521684961747331E-2</v>
      </c>
      <c r="L22" s="61"/>
    </row>
    <row r="23" spans="11:12" x14ac:dyDescent="0.25"/>
    <row r="24" spans="11:12" x14ac:dyDescent="0.25"/>
    <row r="25" spans="11:12" x14ac:dyDescent="0.25"/>
    <row r="26" spans="11:12" x14ac:dyDescent="0.25"/>
    <row r="27" spans="11:12" x14ac:dyDescent="0.25"/>
    <row r="28" spans="11:12" hidden="1" x14ac:dyDescent="0.25"/>
    <row r="29" spans="11:12" hidden="1" x14ac:dyDescent="0.25"/>
    <row r="30" spans="11:12" hidden="1" x14ac:dyDescent="0.25"/>
    <row r="31" spans="11:12" hidden="1" x14ac:dyDescent="0.25"/>
    <row r="32" spans="11:12" hidden="1" x14ac:dyDescent="0.25"/>
    <row r="33" spans="10:15" hidden="1" x14ac:dyDescent="0.25"/>
    <row r="34" spans="10:15" hidden="1" x14ac:dyDescent="0.25">
      <c r="K34" s="4" t="s">
        <v>21</v>
      </c>
      <c r="M34" s="4" t="s">
        <v>22</v>
      </c>
    </row>
    <row r="35" spans="10:15" ht="18.75" hidden="1" x14ac:dyDescent="0.3">
      <c r="J35" s="59">
        <f>GETPIVOTDATA("[Measures].[TOTAL REVENUE]",ANALYSIS_1!$B$8)</f>
        <v>5446809.4700000202</v>
      </c>
      <c r="K35" s="59"/>
      <c r="L35" s="59"/>
      <c r="M35" s="58">
        <f>GETPIVOTDATA("[Measures].[TOTAL TARGET]",ANALYSIS_1!$K$8)</f>
        <v>5254990</v>
      </c>
      <c r="N35" s="58"/>
      <c r="O35" s="12">
        <f>(J35-M35)/J35</f>
        <v>3.521684961747331E-2</v>
      </c>
    </row>
    <row r="36" spans="10:15" hidden="1" x14ac:dyDescent="0.25">
      <c r="K36" s="56"/>
      <c r="L36" s="56"/>
    </row>
    <row r="37" spans="10:15" hidden="1" x14ac:dyDescent="0.25">
      <c r="K37" s="57"/>
      <c r="L37" s="57"/>
      <c r="M37" s="9"/>
    </row>
    <row r="38" spans="10:15" hidden="1" x14ac:dyDescent="0.25">
      <c r="K38" s="9"/>
      <c r="M38" s="9"/>
    </row>
  </sheetData>
  <mergeCells count="5">
    <mergeCell ref="K36:L36"/>
    <mergeCell ref="K37:L37"/>
    <mergeCell ref="M35:N35"/>
    <mergeCell ref="J35:L35"/>
    <mergeCell ref="K22:L22"/>
  </mergeCells>
  <conditionalFormatting sqref="O35">
    <cfRule type="expression" dxfId="112" priority="4">
      <formula>"$O$35 =&gt;0"</formula>
    </cfRule>
  </conditionalFormatting>
  <conditionalFormatting sqref="O34">
    <cfRule type="expression" dxfId="111" priority="3">
      <formula>$O$35="-"</formula>
    </cfRule>
  </conditionalFormatting>
  <conditionalFormatting sqref="K22:L22">
    <cfRule type="expression" dxfId="110" priority="1">
      <formula>$K$22&lt;0</formula>
    </cfRule>
    <cfRule type="expression" dxfId="109" priority="2">
      <formula>$K$22&gt;0</formula>
    </cfRule>
  </conditionalFormatting>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E4:CF111"/>
  <sheetViews>
    <sheetView topLeftCell="BL4" zoomScale="70" zoomScaleNormal="70" workbookViewId="0">
      <selection activeCell="BX24" sqref="BX24"/>
    </sheetView>
  </sheetViews>
  <sheetFormatPr defaultRowHeight="15" x14ac:dyDescent="0.25"/>
  <cols>
    <col min="5" max="5" width="17.42578125" customWidth="1"/>
    <col min="6" max="6" width="20.28515625" bestFit="1" customWidth="1"/>
    <col min="9" max="9" width="17.85546875" customWidth="1"/>
    <col min="10" max="10" width="20.28515625" bestFit="1" customWidth="1"/>
    <col min="12" max="12" width="11.7109375" bestFit="1" customWidth="1"/>
    <col min="13" max="13" width="15" customWidth="1"/>
    <col min="14" max="14" width="20.28515625" bestFit="1" customWidth="1"/>
    <col min="16" max="16" width="12.5703125" customWidth="1"/>
    <col min="17" max="17" width="15" customWidth="1"/>
    <col min="18" max="18" width="20.28515625" bestFit="1" customWidth="1"/>
    <col min="21" max="21" width="17.7109375" customWidth="1"/>
    <col min="22" max="22" width="16" bestFit="1" customWidth="1"/>
    <col min="23" max="23" width="11.7109375" customWidth="1"/>
    <col min="24" max="24" width="21.140625" customWidth="1"/>
    <col min="25" max="25" width="20.28515625" customWidth="1"/>
    <col min="26" max="26" width="18.28515625" customWidth="1"/>
    <col min="27" max="27" width="5.85546875" customWidth="1"/>
    <col min="28" max="28" width="6.7109375" customWidth="1"/>
    <col min="30" max="30" width="19.140625" customWidth="1"/>
    <col min="31" max="31" width="20.28515625" customWidth="1"/>
    <col min="35" max="35" width="19.140625" bestFit="1" customWidth="1"/>
    <col min="36" max="36" width="33" bestFit="1" customWidth="1"/>
    <col min="37" max="37" width="9.140625" style="4"/>
    <col min="39" max="39" width="15" customWidth="1"/>
    <col min="40" max="40" width="18.28515625" customWidth="1"/>
    <col min="42" max="42" width="9.140625" style="45"/>
    <col min="45" max="45" width="18.85546875" bestFit="1" customWidth="1"/>
    <col min="46" max="46" width="18.28515625" bestFit="1" customWidth="1"/>
    <col min="50" max="50" width="18.85546875" bestFit="1" customWidth="1"/>
    <col min="51" max="51" width="20.28515625" bestFit="1" customWidth="1"/>
    <col min="54" max="54" width="13.140625" customWidth="1"/>
    <col min="55" max="55" width="17.28515625" bestFit="1" customWidth="1"/>
    <col min="56" max="56" width="13.5703125" bestFit="1" customWidth="1"/>
    <col min="58" max="58" width="9.140625" style="45"/>
    <col min="60" max="60" width="9.140625" style="51"/>
    <col min="62" max="62" width="11.7109375" customWidth="1"/>
    <col min="63" max="63" width="16" customWidth="1"/>
    <col min="64" max="64" width="18.140625" customWidth="1"/>
    <col min="65" max="65" width="12.42578125" bestFit="1" customWidth="1"/>
    <col min="68" max="68" width="9.140625" style="50"/>
    <col min="72" max="72" width="21.140625" customWidth="1"/>
    <col min="73" max="73" width="20.28515625" bestFit="1" customWidth="1"/>
    <col min="74" max="74" width="10.140625" bestFit="1" customWidth="1"/>
    <col min="82" max="82" width="21.7109375" customWidth="1"/>
    <col min="83" max="83" width="20.28515625" bestFit="1" customWidth="1"/>
    <col min="84" max="84" width="11.5703125" customWidth="1"/>
  </cols>
  <sheetData>
    <row r="4" spans="5:84" x14ac:dyDescent="0.25">
      <c r="BM4" t="s">
        <v>92</v>
      </c>
      <c r="BN4">
        <f>GETPIVOTDATA("[Measures].[products]",$BJ$10)</f>
        <v>100</v>
      </c>
      <c r="BW4" t="s">
        <v>54</v>
      </c>
      <c r="BX4">
        <v>1</v>
      </c>
    </row>
    <row r="5" spans="5:84" x14ac:dyDescent="0.25">
      <c r="L5" t="s">
        <v>54</v>
      </c>
      <c r="M5" s="39">
        <v>1</v>
      </c>
      <c r="P5" t="s">
        <v>57</v>
      </c>
      <c r="BM5" t="s">
        <v>93</v>
      </c>
      <c r="BN5" s="49">
        <f>GETPIVOTDATA("[Measures].[Return RATE]",$BJ$10)</f>
        <v>8.0280723519668459E-2</v>
      </c>
    </row>
    <row r="6" spans="5:84" x14ac:dyDescent="0.25">
      <c r="L6" t="s">
        <v>55</v>
      </c>
      <c r="M6" s="39">
        <v>2</v>
      </c>
      <c r="P6" t="s">
        <v>56</v>
      </c>
      <c r="BM6" t="s">
        <v>94</v>
      </c>
      <c r="BN6" s="49">
        <f>GETPIVOTDATA("[Measures].[REFUND RATE]",$BJ$10)</f>
        <v>8.0468669303389667E-2</v>
      </c>
    </row>
    <row r="9" spans="5:84" x14ac:dyDescent="0.25">
      <c r="E9" t="s">
        <v>61</v>
      </c>
      <c r="I9" t="s">
        <v>62</v>
      </c>
      <c r="M9" t="s">
        <v>63</v>
      </c>
      <c r="Q9" t="s">
        <v>70</v>
      </c>
    </row>
    <row r="10" spans="5:84" x14ac:dyDescent="0.25">
      <c r="E10" s="5" t="s">
        <v>60</v>
      </c>
      <c r="F10" t="s">
        <v>2</v>
      </c>
      <c r="I10" s="5" t="s">
        <v>60</v>
      </c>
      <c r="J10" t="s">
        <v>2</v>
      </c>
      <c r="M10" s="5" t="s">
        <v>56</v>
      </c>
      <c r="N10" t="s">
        <v>2</v>
      </c>
      <c r="Q10" s="5" t="s">
        <v>56</v>
      </c>
      <c r="R10" t="s">
        <v>2</v>
      </c>
      <c r="U10" t="s">
        <v>74</v>
      </c>
      <c r="V10" t="s">
        <v>75</v>
      </c>
      <c r="W10" t="s">
        <v>1</v>
      </c>
      <c r="X10" t="s">
        <v>0</v>
      </c>
      <c r="Y10" t="s">
        <v>2</v>
      </c>
      <c r="Z10" t="s">
        <v>3</v>
      </c>
      <c r="AD10" s="5" t="s">
        <v>77</v>
      </c>
      <c r="AE10" t="s">
        <v>2</v>
      </c>
      <c r="AI10" s="5" t="s">
        <v>77</v>
      </c>
      <c r="AJ10" t="s">
        <v>83</v>
      </c>
      <c r="AM10" s="5" t="s">
        <v>84</v>
      </c>
      <c r="AN10" t="s">
        <v>3</v>
      </c>
      <c r="AS10" s="5" t="s">
        <v>87</v>
      </c>
      <c r="AT10" t="s">
        <v>3</v>
      </c>
      <c r="AX10" s="5" t="s">
        <v>87</v>
      </c>
      <c r="AY10" t="s">
        <v>2</v>
      </c>
      <c r="BB10" t="str">
        <f>AX10</f>
        <v>Month Name</v>
      </c>
      <c r="BC10" t="str">
        <f>AY10</f>
        <v>PROFIT MARGIN</v>
      </c>
      <c r="BD10" t="s">
        <v>88</v>
      </c>
      <c r="BJ10" t="s">
        <v>89</v>
      </c>
      <c r="BK10" t="s">
        <v>90</v>
      </c>
      <c r="BL10" t="s">
        <v>91</v>
      </c>
      <c r="BT10" s="5" t="s">
        <v>96</v>
      </c>
      <c r="BU10" t="s">
        <v>2</v>
      </c>
      <c r="BV10" t="s">
        <v>112</v>
      </c>
      <c r="CD10" s="5" t="s">
        <v>96</v>
      </c>
      <c r="CE10" t="s">
        <v>2</v>
      </c>
      <c r="CF10" t="s">
        <v>111</v>
      </c>
    </row>
    <row r="11" spans="5:84" x14ac:dyDescent="0.25">
      <c r="E11" t="s">
        <v>148</v>
      </c>
      <c r="F11" s="53">
        <v>8477.4799999999977</v>
      </c>
      <c r="I11" t="s">
        <v>140</v>
      </c>
      <c r="J11" s="53">
        <v>130.20000000000073</v>
      </c>
      <c r="M11" t="s">
        <v>118</v>
      </c>
      <c r="N11" s="53">
        <v>134907.56</v>
      </c>
      <c r="Q11" t="s">
        <v>68</v>
      </c>
      <c r="R11" s="53">
        <v>86589.619999999952</v>
      </c>
      <c r="U11" s="41">
        <v>600</v>
      </c>
      <c r="V11" s="3">
        <v>20</v>
      </c>
      <c r="W11" s="52">
        <v>3149297.4099999927</v>
      </c>
      <c r="X11" s="52">
        <v>5446809.4700000202</v>
      </c>
      <c r="Y11" s="52">
        <v>2297512.0600000275</v>
      </c>
      <c r="Z11" s="43">
        <v>0.42180878047126164</v>
      </c>
      <c r="AD11" t="s">
        <v>78</v>
      </c>
      <c r="AE11" s="53">
        <v>77466.27</v>
      </c>
      <c r="AI11" t="s">
        <v>78</v>
      </c>
      <c r="AJ11" s="3">
        <v>19.263157894736842</v>
      </c>
      <c r="AM11" t="s">
        <v>85</v>
      </c>
      <c r="AN11" s="43">
        <v>0.41984927419387513</v>
      </c>
      <c r="AS11" t="s">
        <v>26</v>
      </c>
      <c r="AT11" s="46"/>
      <c r="AX11" t="s">
        <v>26</v>
      </c>
      <c r="AY11" s="47">
        <v>177715.38000000006</v>
      </c>
      <c r="BB11" t="str">
        <f t="shared" ref="BB11:BC23" si="0">AX11</f>
        <v>Jan</v>
      </c>
      <c r="BC11">
        <f t="shared" si="0"/>
        <v>177715.38000000006</v>
      </c>
      <c r="BD11">
        <f t="shared" ref="BD11:BD23" si="1">AY11</f>
        <v>177715.38000000006</v>
      </c>
      <c r="BJ11" s="3">
        <v>100</v>
      </c>
      <c r="BK11" s="44">
        <v>8.0280723519668459E-2</v>
      </c>
      <c r="BL11" s="44">
        <v>8.0468669303389667E-2</v>
      </c>
      <c r="BT11" t="s">
        <v>144</v>
      </c>
      <c r="BU11" s="53">
        <v>83284.599999999977</v>
      </c>
      <c r="BV11" s="3">
        <f>VLOOKUP($BT11,$CD$11:$CF$110,3,FALSE)</f>
        <v>6262</v>
      </c>
      <c r="BW11" s="47"/>
      <c r="CD11" t="s">
        <v>97</v>
      </c>
      <c r="CE11" s="53">
        <v>32486.640000000032</v>
      </c>
      <c r="CF11" s="48">
        <v>5352</v>
      </c>
    </row>
    <row r="12" spans="5:84" x14ac:dyDescent="0.25">
      <c r="E12" t="s">
        <v>149</v>
      </c>
      <c r="F12" s="53">
        <v>7569.0199999999959</v>
      </c>
      <c r="I12" t="s">
        <v>141</v>
      </c>
      <c r="J12" s="53">
        <v>912.82000000000062</v>
      </c>
      <c r="M12" t="s">
        <v>151</v>
      </c>
      <c r="N12" s="53">
        <v>132555.79000000024</v>
      </c>
      <c r="Q12" t="s">
        <v>65</v>
      </c>
      <c r="R12" s="53">
        <v>91811.079999999856</v>
      </c>
      <c r="AD12" t="s">
        <v>79</v>
      </c>
      <c r="AE12" s="53">
        <v>396623.19999999949</v>
      </c>
      <c r="AI12" t="s">
        <v>79</v>
      </c>
      <c r="AJ12" s="3">
        <v>25.87962962962963</v>
      </c>
      <c r="AM12" t="s">
        <v>86</v>
      </c>
      <c r="AN12" s="43">
        <v>0.42367301015907582</v>
      </c>
      <c r="AS12" t="s">
        <v>27</v>
      </c>
      <c r="AT12" s="46">
        <v>4.8435059685822762E-2</v>
      </c>
      <c r="AX12" t="s">
        <v>27</v>
      </c>
      <c r="AY12" s="47">
        <v>177756.57000000004</v>
      </c>
      <c r="BB12" t="str">
        <f t="shared" si="0"/>
        <v>Feb</v>
      </c>
      <c r="BC12">
        <f t="shared" si="0"/>
        <v>177756.57000000004</v>
      </c>
      <c r="BD12">
        <f t="shared" si="1"/>
        <v>177756.57000000004</v>
      </c>
      <c r="BL12" s="2"/>
      <c r="BT12" t="s">
        <v>145</v>
      </c>
      <c r="BU12" s="53">
        <v>82987.239999999991</v>
      </c>
      <c r="BV12" s="3">
        <f t="shared" ref="BV12:BV16" si="2">VLOOKUP($BT12,$CD$11:$CF$110,3,FALSE)</f>
        <v>6671</v>
      </c>
      <c r="BW12" s="47"/>
      <c r="CD12" t="s">
        <v>153</v>
      </c>
      <c r="CE12" s="53">
        <v>45964.799999999974</v>
      </c>
      <c r="CF12" s="48">
        <v>6080</v>
      </c>
    </row>
    <row r="13" spans="5:84" x14ac:dyDescent="0.25">
      <c r="E13" t="s">
        <v>129</v>
      </c>
      <c r="F13" s="53">
        <v>7236.9200000000019</v>
      </c>
      <c r="I13" t="s">
        <v>58</v>
      </c>
      <c r="J13" s="53">
        <v>992.27999999999975</v>
      </c>
      <c r="M13" t="s">
        <v>66</v>
      </c>
      <c r="N13" s="53">
        <v>132061.01999999973</v>
      </c>
      <c r="Q13" t="s">
        <v>69</v>
      </c>
      <c r="R13" s="53">
        <v>96221.15</v>
      </c>
      <c r="AD13" t="s">
        <v>80</v>
      </c>
      <c r="AE13" s="53">
        <v>419234.04999999842</v>
      </c>
      <c r="AI13" t="s">
        <v>80</v>
      </c>
      <c r="AJ13" s="3">
        <v>35.928571428571431</v>
      </c>
      <c r="AM13" t="s">
        <v>20</v>
      </c>
      <c r="AN13" s="43">
        <v>0.42180878047126164</v>
      </c>
      <c r="AS13" t="s">
        <v>28</v>
      </c>
      <c r="AT13" s="46">
        <v>4.0967477877669439E-2</v>
      </c>
      <c r="AX13" t="s">
        <v>28</v>
      </c>
      <c r="AY13" s="47">
        <v>204515.86999999941</v>
      </c>
      <c r="BB13" t="str">
        <f t="shared" si="0"/>
        <v>Mar</v>
      </c>
      <c r="BC13">
        <f t="shared" si="0"/>
        <v>204515.86999999941</v>
      </c>
      <c r="BD13">
        <f t="shared" si="1"/>
        <v>204515.86999999941</v>
      </c>
      <c r="BT13" t="s">
        <v>146</v>
      </c>
      <c r="BU13" s="53">
        <v>84506.489999999932</v>
      </c>
      <c r="BV13" s="3">
        <f t="shared" si="2"/>
        <v>6137</v>
      </c>
      <c r="BW13" s="47"/>
      <c r="CD13" t="s">
        <v>154</v>
      </c>
      <c r="CE13" s="53">
        <v>48243.930000000008</v>
      </c>
      <c r="CF13" s="48">
        <v>6209</v>
      </c>
    </row>
    <row r="14" spans="5:84" x14ac:dyDescent="0.25">
      <c r="E14" t="s">
        <v>59</v>
      </c>
      <c r="F14" s="53">
        <v>7191.9699999999975</v>
      </c>
      <c r="I14" t="s">
        <v>142</v>
      </c>
      <c r="J14" s="53">
        <v>1362.7800000000007</v>
      </c>
      <c r="M14" t="s">
        <v>152</v>
      </c>
      <c r="N14" s="53">
        <v>131335.97000000015</v>
      </c>
      <c r="Q14" t="s">
        <v>64</v>
      </c>
      <c r="R14" s="53">
        <v>101212.63000000015</v>
      </c>
      <c r="U14" t="str">
        <f>U10</f>
        <v>No.Customers</v>
      </c>
      <c r="V14" t="str">
        <f t="shared" ref="V14:Z15" si="3">V10</f>
        <v>No.locations</v>
      </c>
      <c r="W14" t="str">
        <f t="shared" si="3"/>
        <v>COGS</v>
      </c>
      <c r="X14" t="str">
        <f t="shared" si="3"/>
        <v>TOTAL REVENUE</v>
      </c>
      <c r="Y14" t="str">
        <f t="shared" si="3"/>
        <v>PROFIT MARGIN</v>
      </c>
      <c r="Z14" t="str">
        <f t="shared" si="3"/>
        <v>%Profit margin</v>
      </c>
      <c r="AD14" t="s">
        <v>81</v>
      </c>
      <c r="AE14" s="53">
        <v>489567.43000000133</v>
      </c>
      <c r="AI14" t="s">
        <v>81</v>
      </c>
      <c r="AJ14" s="3">
        <v>45.6875</v>
      </c>
      <c r="AS14" t="s">
        <v>29</v>
      </c>
      <c r="AT14" s="46">
        <v>-1.5006206317490455E-2</v>
      </c>
      <c r="AX14" t="s">
        <v>29</v>
      </c>
      <c r="AY14" s="47">
        <v>192977.04000000018</v>
      </c>
      <c r="BB14" t="str">
        <f t="shared" si="0"/>
        <v>Apr</v>
      </c>
      <c r="BC14">
        <f t="shared" si="0"/>
        <v>192977.04000000018</v>
      </c>
      <c r="BD14">
        <f t="shared" si="1"/>
        <v>192977.04000000018</v>
      </c>
      <c r="BT14" t="s">
        <v>147</v>
      </c>
      <c r="BU14" s="53">
        <v>95024.850000000035</v>
      </c>
      <c r="BV14" s="3">
        <f t="shared" si="2"/>
        <v>6861</v>
      </c>
      <c r="BW14" s="47"/>
      <c r="CD14" t="s">
        <v>98</v>
      </c>
      <c r="CE14" s="53">
        <v>51917.31</v>
      </c>
      <c r="CF14" s="48">
        <v>5529</v>
      </c>
    </row>
    <row r="15" spans="5:84" x14ac:dyDescent="0.25">
      <c r="E15" t="s">
        <v>150</v>
      </c>
      <c r="F15" s="53">
        <v>6966.5800000000008</v>
      </c>
      <c r="I15" t="s">
        <v>143</v>
      </c>
      <c r="J15" s="53">
        <v>1387.2399999999998</v>
      </c>
      <c r="M15" t="s">
        <v>67</v>
      </c>
      <c r="N15" s="53">
        <v>128176.22000000032</v>
      </c>
      <c r="Q15" t="s">
        <v>123</v>
      </c>
      <c r="R15" s="53">
        <v>104453.84999999986</v>
      </c>
      <c r="U15">
        <f>U11</f>
        <v>600</v>
      </c>
      <c r="V15">
        <f t="shared" si="3"/>
        <v>20</v>
      </c>
      <c r="W15" s="40">
        <f t="shared" si="3"/>
        <v>3149297.4099999927</v>
      </c>
      <c r="X15" s="40">
        <f t="shared" si="3"/>
        <v>5446809.4700000202</v>
      </c>
      <c r="Y15" s="40">
        <f t="shared" si="3"/>
        <v>2297512.0600000275</v>
      </c>
      <c r="Z15" s="43">
        <f t="shared" si="3"/>
        <v>0.42180878047126164</v>
      </c>
      <c r="AD15" t="s">
        <v>82</v>
      </c>
      <c r="AE15" s="53">
        <v>914621.10999999498</v>
      </c>
      <c r="AI15" t="s">
        <v>82</v>
      </c>
      <c r="AJ15" s="3">
        <v>61.600858369098709</v>
      </c>
      <c r="AS15" t="s">
        <v>30</v>
      </c>
      <c r="AT15" s="46">
        <v>-5.4524587743308376E-3</v>
      </c>
      <c r="AX15" t="s">
        <v>30</v>
      </c>
      <c r="AY15" s="47">
        <v>205642.85000000033</v>
      </c>
      <c r="BB15" t="str">
        <f t="shared" si="0"/>
        <v>May</v>
      </c>
      <c r="BC15">
        <f t="shared" si="0"/>
        <v>205642.85000000033</v>
      </c>
      <c r="BD15">
        <f t="shared" si="1"/>
        <v>205642.85000000033</v>
      </c>
      <c r="BT15" t="s">
        <v>99</v>
      </c>
      <c r="BU15" s="53">
        <v>78081.849999999962</v>
      </c>
      <c r="BV15" s="3">
        <f t="shared" si="2"/>
        <v>6545</v>
      </c>
      <c r="BW15" s="47"/>
      <c r="CD15" t="s">
        <v>130</v>
      </c>
      <c r="CE15" s="53">
        <v>4089.289999999979</v>
      </c>
      <c r="CF15" s="48">
        <v>6931</v>
      </c>
    </row>
    <row r="16" spans="5:84" x14ac:dyDescent="0.25">
      <c r="E16" t="s">
        <v>20</v>
      </c>
      <c r="F16" s="53">
        <v>37441.970000000023</v>
      </c>
      <c r="I16" t="s">
        <v>20</v>
      </c>
      <c r="J16" s="53">
        <v>4785.3200000000033</v>
      </c>
      <c r="M16" t="s">
        <v>20</v>
      </c>
      <c r="N16" s="53">
        <v>659036.56000000262</v>
      </c>
      <c r="Q16" t="s">
        <v>20</v>
      </c>
      <c r="R16" s="53">
        <v>480288.32999999996</v>
      </c>
      <c r="AD16" t="s">
        <v>20</v>
      </c>
      <c r="AE16" s="53">
        <v>2297512.0600000275</v>
      </c>
      <c r="AI16" t="s">
        <v>20</v>
      </c>
      <c r="AJ16" s="3">
        <v>45.643333333333331</v>
      </c>
      <c r="AS16" t="s">
        <v>31</v>
      </c>
      <c r="AT16" s="46">
        <v>3.2614440847599348E-3</v>
      </c>
      <c r="AX16" t="s">
        <v>31</v>
      </c>
      <c r="AY16" s="47">
        <v>195489.95000000042</v>
      </c>
      <c r="BB16" t="str">
        <f t="shared" si="0"/>
        <v>Jun</v>
      </c>
      <c r="BC16">
        <f t="shared" si="0"/>
        <v>195489.95000000042</v>
      </c>
      <c r="BD16">
        <f t="shared" si="1"/>
        <v>195489.95000000042</v>
      </c>
      <c r="BT16" t="s">
        <v>20</v>
      </c>
      <c r="BU16" s="53">
        <v>423885.0299999995</v>
      </c>
      <c r="BV16" s="3" t="e">
        <f t="shared" si="2"/>
        <v>#N/A</v>
      </c>
      <c r="CD16" t="s">
        <v>155</v>
      </c>
      <c r="CE16" s="53">
        <v>18856.529999999948</v>
      </c>
      <c r="CF16" s="48">
        <v>6349</v>
      </c>
    </row>
    <row r="17" spans="5:84" x14ac:dyDescent="0.25">
      <c r="AS17" t="s">
        <v>32</v>
      </c>
      <c r="AT17" s="46">
        <v>-1.8304820969087143E-2</v>
      </c>
      <c r="AX17" t="s">
        <v>32</v>
      </c>
      <c r="AY17" s="47">
        <v>182737.19000000047</v>
      </c>
      <c r="BB17" t="str">
        <f t="shared" si="0"/>
        <v>Jul</v>
      </c>
      <c r="BC17">
        <f t="shared" si="0"/>
        <v>182737.19000000047</v>
      </c>
      <c r="BD17">
        <f t="shared" si="1"/>
        <v>182737.19000000047</v>
      </c>
      <c r="CD17" t="s">
        <v>156</v>
      </c>
      <c r="CE17" s="53">
        <v>53319.199999999997</v>
      </c>
      <c r="CF17" s="48">
        <v>5840</v>
      </c>
    </row>
    <row r="18" spans="5:84" x14ac:dyDescent="0.25">
      <c r="AS18" t="s">
        <v>33</v>
      </c>
      <c r="AT18" s="46">
        <v>1.9234248398956169E-2</v>
      </c>
      <c r="AX18" t="s">
        <v>33</v>
      </c>
      <c r="AY18" s="47">
        <v>208599.36000000034</v>
      </c>
      <c r="BB18" t="str">
        <f t="shared" si="0"/>
        <v>Aug</v>
      </c>
      <c r="BC18">
        <f t="shared" si="0"/>
        <v>208599.36000000034</v>
      </c>
      <c r="BD18">
        <f t="shared" si="1"/>
        <v>208599.36000000034</v>
      </c>
      <c r="CD18" t="s">
        <v>131</v>
      </c>
      <c r="CE18" s="53">
        <v>11872.29999999993</v>
      </c>
      <c r="CF18" s="48">
        <v>5522</v>
      </c>
    </row>
    <row r="19" spans="5:84" x14ac:dyDescent="0.25">
      <c r="AS19" t="s">
        <v>34</v>
      </c>
      <c r="AT19" s="46">
        <v>-1.7951868310583782E-3</v>
      </c>
      <c r="AX19" t="s">
        <v>34</v>
      </c>
      <c r="AY19" s="47">
        <v>190084.82000000039</v>
      </c>
      <c r="BB19" t="str">
        <f t="shared" si="0"/>
        <v>Sep</v>
      </c>
      <c r="BC19">
        <f t="shared" si="0"/>
        <v>190084.82000000039</v>
      </c>
      <c r="BD19">
        <f t="shared" si="1"/>
        <v>190084.82000000039</v>
      </c>
      <c r="CD19" t="s">
        <v>99</v>
      </c>
      <c r="CE19" s="53">
        <v>78081.849999999962</v>
      </c>
      <c r="CF19" s="48">
        <v>6545</v>
      </c>
    </row>
    <row r="20" spans="5:84" x14ac:dyDescent="0.25">
      <c r="E20" t="s">
        <v>71</v>
      </c>
      <c r="I20" s="42" t="s">
        <v>72</v>
      </c>
      <c r="J20" s="42"/>
      <c r="K20" s="42"/>
      <c r="L20" s="42"/>
      <c r="M20" s="42" t="s">
        <v>73</v>
      </c>
      <c r="Q20" s="42" t="s">
        <v>76</v>
      </c>
      <c r="AS20" t="s">
        <v>35</v>
      </c>
      <c r="AT20" s="46">
        <v>-3.2328947705118419E-2</v>
      </c>
      <c r="AX20" t="s">
        <v>35</v>
      </c>
      <c r="AY20" s="47">
        <v>190384.21999999968</v>
      </c>
      <c r="BB20" t="str">
        <f t="shared" si="0"/>
        <v>Oct</v>
      </c>
      <c r="BC20">
        <f t="shared" si="0"/>
        <v>190384.21999999968</v>
      </c>
      <c r="BD20">
        <f t="shared" si="1"/>
        <v>190384.21999999968</v>
      </c>
      <c r="CD20" t="s">
        <v>157</v>
      </c>
      <c r="CE20" s="53">
        <v>2366.7600000000239</v>
      </c>
      <c r="CF20" s="48">
        <v>5379</v>
      </c>
    </row>
    <row r="21" spans="5:84" x14ac:dyDescent="0.25">
      <c r="E21" t="str">
        <f>IF($M$5=1,E10,I10)</f>
        <v>FULLNAME</v>
      </c>
      <c r="F21" t="str">
        <f>IF($M$5=1,F10,J10)</f>
        <v>PROFIT MARGIN</v>
      </c>
      <c r="I21" t="str">
        <f>IF($M$5=1,M10,Q10)</f>
        <v>Location</v>
      </c>
      <c r="J21" t="str">
        <f>IF($M$5=1,N10,R10)</f>
        <v>PROFIT MARGIN</v>
      </c>
      <c r="M21" t="str">
        <f>IF($M$6=1,E21,I21)</f>
        <v>Location</v>
      </c>
      <c r="N21" t="str">
        <f>IF($M$6=1,F21,J21)</f>
        <v>PROFIT MARGIN</v>
      </c>
      <c r="Q21" t="str">
        <f>IF(M5=1,"Top 5 Profitable","Top 5 Less  Profitable ")&amp;IF(M6=1," Customer","Location")</f>
        <v>Top 5 ProfitableLocation</v>
      </c>
      <c r="AS21" t="s">
        <v>36</v>
      </c>
      <c r="AT21" s="46">
        <v>2.0601305144100535E-3</v>
      </c>
      <c r="AX21" t="s">
        <v>36</v>
      </c>
      <c r="AY21" s="47">
        <v>192253.24999999942</v>
      </c>
      <c r="BB21" t="str">
        <f t="shared" si="0"/>
        <v>Nov</v>
      </c>
      <c r="BC21">
        <f t="shared" si="0"/>
        <v>192253.24999999942</v>
      </c>
      <c r="BD21">
        <f t="shared" si="1"/>
        <v>192253.24999999942</v>
      </c>
      <c r="CD21" t="s">
        <v>132</v>
      </c>
      <c r="CE21" s="53">
        <v>-10037.319999999978</v>
      </c>
      <c r="CF21" s="48">
        <v>5339</v>
      </c>
    </row>
    <row r="22" spans="5:84" x14ac:dyDescent="0.25">
      <c r="E22" t="str">
        <f t="shared" ref="E22:F26" si="4">IF($M$5=1,E11,I11)</f>
        <v>John Brown</v>
      </c>
      <c r="F22" s="40">
        <f t="shared" si="4"/>
        <v>8477.4799999999977</v>
      </c>
      <c r="I22" t="str">
        <f t="shared" ref="I22:J26" si="5">IF($M$5=1,M11,Q11)</f>
        <v>Washington</v>
      </c>
      <c r="J22">
        <f t="shared" si="5"/>
        <v>134907.56</v>
      </c>
      <c r="M22" t="str">
        <f t="shared" ref="M22:N26" si="6">IF($M$6=1,E22,I22)</f>
        <v>Washington</v>
      </c>
      <c r="N22" s="40">
        <f t="shared" si="6"/>
        <v>134907.56</v>
      </c>
      <c r="Q22" t="str">
        <f>IF(M6=1,"Customer overtime","Total Sales Location")</f>
        <v>Total Sales Location</v>
      </c>
      <c r="AS22" t="s">
        <v>37</v>
      </c>
      <c r="AT22" s="46">
        <v>-2.202529715339532E-2</v>
      </c>
      <c r="AX22" t="s">
        <v>37</v>
      </c>
      <c r="AY22" s="47">
        <v>179355.56000000011</v>
      </c>
      <c r="BB22" t="str">
        <f t="shared" si="0"/>
        <v>Dec</v>
      </c>
      <c r="BC22">
        <f t="shared" si="0"/>
        <v>179355.56000000011</v>
      </c>
      <c r="BD22">
        <f t="shared" si="1"/>
        <v>179355.56000000011</v>
      </c>
      <c r="CD22" t="s">
        <v>147</v>
      </c>
      <c r="CE22" s="53">
        <v>95024.850000000035</v>
      </c>
      <c r="CF22" s="48">
        <v>6861</v>
      </c>
    </row>
    <row r="23" spans="5:84" x14ac:dyDescent="0.25">
      <c r="E23" t="str">
        <f t="shared" si="4"/>
        <v>Paul Noble</v>
      </c>
      <c r="F23" s="40">
        <f t="shared" si="4"/>
        <v>7569.0199999999959</v>
      </c>
      <c r="I23" t="str">
        <f t="shared" si="5"/>
        <v>California</v>
      </c>
      <c r="J23">
        <f t="shared" si="5"/>
        <v>132555.79000000024</v>
      </c>
      <c r="M23" t="str">
        <f t="shared" si="6"/>
        <v>California</v>
      </c>
      <c r="N23" s="40">
        <f t="shared" si="6"/>
        <v>132555.79000000024</v>
      </c>
      <c r="Q23">
        <f>IF(M6=1,GETPIVOTDATA("[Measures].[No.Customers]",$U$10),GETPIVOTDATA("[Measures].[No.locations]",$U$10))</f>
        <v>20</v>
      </c>
      <c r="AS23" t="s">
        <v>20</v>
      </c>
      <c r="AT23" s="44"/>
      <c r="AX23" t="s">
        <v>20</v>
      </c>
      <c r="AY23" s="47">
        <v>2297512.0600000275</v>
      </c>
      <c r="BB23" t="str">
        <f t="shared" si="0"/>
        <v>Grand Total</v>
      </c>
      <c r="BC23">
        <f t="shared" si="0"/>
        <v>2297512.0600000275</v>
      </c>
      <c r="BD23">
        <f t="shared" si="1"/>
        <v>2297512.0600000275</v>
      </c>
      <c r="CD23" t="s">
        <v>128</v>
      </c>
      <c r="CE23" s="53">
        <v>38203.169999999984</v>
      </c>
      <c r="CF23" s="48">
        <v>6621</v>
      </c>
    </row>
    <row r="24" spans="5:84" x14ac:dyDescent="0.25">
      <c r="E24" t="str">
        <f t="shared" si="4"/>
        <v>Laura Gross</v>
      </c>
      <c r="F24" s="40">
        <f t="shared" si="4"/>
        <v>7236.9200000000019</v>
      </c>
      <c r="I24" t="str">
        <f t="shared" si="5"/>
        <v>Michigan</v>
      </c>
      <c r="J24">
        <f t="shared" si="5"/>
        <v>132061.01999999973</v>
      </c>
      <c r="M24" t="str">
        <f t="shared" si="6"/>
        <v>Michigan</v>
      </c>
      <c r="N24" s="40">
        <f t="shared" si="6"/>
        <v>132061.01999999973</v>
      </c>
      <c r="BT24" t="str">
        <f>BT10</f>
        <v>Product Name</v>
      </c>
      <c r="BU24" t="str">
        <f>IF($BX$4=1,BU10,BV10)</f>
        <v>PROFIT MARGIN</v>
      </c>
      <c r="CD24" t="s">
        <v>158</v>
      </c>
      <c r="CE24" s="53">
        <v>53613.000000000022</v>
      </c>
      <c r="CF24" s="48">
        <v>6475</v>
      </c>
    </row>
    <row r="25" spans="5:84" x14ac:dyDescent="0.25">
      <c r="E25" t="str">
        <f t="shared" si="4"/>
        <v>Judith Simmons</v>
      </c>
      <c r="F25" s="40">
        <f t="shared" si="4"/>
        <v>7191.9699999999975</v>
      </c>
      <c r="I25" t="str">
        <f t="shared" si="5"/>
        <v>Virginia</v>
      </c>
      <c r="J25">
        <f t="shared" si="5"/>
        <v>131335.97000000015</v>
      </c>
      <c r="M25" t="str">
        <f t="shared" si="6"/>
        <v>Virginia</v>
      </c>
      <c r="N25" s="40">
        <f t="shared" si="6"/>
        <v>131335.97000000015</v>
      </c>
      <c r="BT25" t="str">
        <f t="shared" ref="BT25:BT29" si="7">BT11</f>
        <v>Onto Dew</v>
      </c>
      <c r="BU25" s="8">
        <f t="shared" ref="BU25:BU29" si="8">IF($BX$4=1,BU11,BV11)</f>
        <v>83284.599999999977</v>
      </c>
      <c r="CD25" t="s">
        <v>159</v>
      </c>
      <c r="CE25" s="53">
        <v>-29069.040000000001</v>
      </c>
      <c r="CF25" s="48">
        <v>6776</v>
      </c>
    </row>
    <row r="26" spans="5:84" x14ac:dyDescent="0.25">
      <c r="E26" t="str">
        <f t="shared" si="4"/>
        <v>Kristine Barrett</v>
      </c>
      <c r="F26" s="40">
        <f t="shared" si="4"/>
        <v>6966.5800000000008</v>
      </c>
      <c r="I26" t="str">
        <f t="shared" si="5"/>
        <v>Missouri</v>
      </c>
      <c r="J26">
        <f t="shared" si="5"/>
        <v>128176.22000000032</v>
      </c>
      <c r="M26" t="str">
        <f t="shared" si="6"/>
        <v>Missouri</v>
      </c>
      <c r="N26" s="40">
        <f t="shared" si="6"/>
        <v>128176.22000000032</v>
      </c>
      <c r="BT26" t="str">
        <f t="shared" si="7"/>
        <v>Eight Brew</v>
      </c>
      <c r="BU26" s="8">
        <f t="shared" si="8"/>
        <v>82987.239999999991</v>
      </c>
      <c r="CD26" t="s">
        <v>160</v>
      </c>
      <c r="CE26" s="53">
        <v>44743.859999999971</v>
      </c>
      <c r="CF26" s="48">
        <v>5586</v>
      </c>
    </row>
    <row r="27" spans="5:84" x14ac:dyDescent="0.25">
      <c r="BT27" t="str">
        <f t="shared" si="7"/>
        <v>Common Splash</v>
      </c>
      <c r="BU27" s="8">
        <f t="shared" si="8"/>
        <v>84506.489999999932</v>
      </c>
      <c r="CD27" t="s">
        <v>161</v>
      </c>
      <c r="CE27" s="53">
        <v>-9326.5600000000122</v>
      </c>
      <c r="CF27" s="48">
        <v>6568</v>
      </c>
    </row>
    <row r="28" spans="5:84" x14ac:dyDescent="0.25">
      <c r="BT28" t="str">
        <f t="shared" si="7"/>
        <v>Begin Brew</v>
      </c>
      <c r="BU28" s="8">
        <f t="shared" si="8"/>
        <v>95024.850000000035</v>
      </c>
      <c r="CD28" t="s">
        <v>100</v>
      </c>
      <c r="CE28" s="53">
        <v>-2557.7999999999956</v>
      </c>
      <c r="CF28" s="48">
        <v>5220</v>
      </c>
    </row>
    <row r="29" spans="5:84" x14ac:dyDescent="0.25">
      <c r="BT29" t="str">
        <f t="shared" si="7"/>
        <v>Attorney Mist</v>
      </c>
      <c r="BU29" s="8">
        <f t="shared" si="8"/>
        <v>78081.849999999962</v>
      </c>
      <c r="CD29" t="s">
        <v>146</v>
      </c>
      <c r="CE29" s="53">
        <v>84506.489999999932</v>
      </c>
      <c r="CF29" s="48">
        <v>6137</v>
      </c>
    </row>
    <row r="30" spans="5:84" x14ac:dyDescent="0.25">
      <c r="CD30" t="s">
        <v>119</v>
      </c>
      <c r="CE30" s="53">
        <v>5787.580000000009</v>
      </c>
      <c r="CF30" s="48">
        <v>6157</v>
      </c>
    </row>
    <row r="31" spans="5:84" x14ac:dyDescent="0.25">
      <c r="CD31" t="s">
        <v>162</v>
      </c>
      <c r="CE31" s="53">
        <v>-14038.900000000009</v>
      </c>
      <c r="CF31" s="48">
        <v>6815</v>
      </c>
    </row>
    <row r="32" spans="5:84" x14ac:dyDescent="0.25">
      <c r="CD32" t="s">
        <v>101</v>
      </c>
      <c r="CE32" s="53">
        <v>18729.619999999988</v>
      </c>
      <c r="CF32" s="48">
        <v>6526</v>
      </c>
    </row>
    <row r="33" spans="82:84" x14ac:dyDescent="0.25">
      <c r="CD33" t="s">
        <v>127</v>
      </c>
      <c r="CE33" s="53">
        <v>31367.100000000009</v>
      </c>
      <c r="CF33" s="48">
        <v>5503</v>
      </c>
    </row>
    <row r="34" spans="82:84" x14ac:dyDescent="0.25">
      <c r="CD34" t="s">
        <v>163</v>
      </c>
      <c r="CE34" s="53">
        <v>13233.920000000009</v>
      </c>
      <c r="CF34" s="48">
        <v>5908</v>
      </c>
    </row>
    <row r="35" spans="82:84" x14ac:dyDescent="0.25">
      <c r="CD35" t="s">
        <v>102</v>
      </c>
      <c r="CE35" s="53">
        <v>34303.500000000022</v>
      </c>
      <c r="CF35" s="48">
        <v>5775</v>
      </c>
    </row>
    <row r="36" spans="82:84" x14ac:dyDescent="0.25">
      <c r="CD36" t="s">
        <v>164</v>
      </c>
      <c r="CE36" s="53">
        <v>31380.58</v>
      </c>
      <c r="CF36" s="48">
        <v>5822</v>
      </c>
    </row>
    <row r="37" spans="82:84" x14ac:dyDescent="0.25">
      <c r="CD37" t="s">
        <v>165</v>
      </c>
      <c r="CE37" s="53">
        <v>-1947.5200000000059</v>
      </c>
      <c r="CF37" s="48">
        <v>5728</v>
      </c>
    </row>
    <row r="38" spans="82:84" x14ac:dyDescent="0.25">
      <c r="CD38" t="s">
        <v>145</v>
      </c>
      <c r="CE38" s="53">
        <v>82987.239999999991</v>
      </c>
      <c r="CF38" s="48">
        <v>6671</v>
      </c>
    </row>
    <row r="39" spans="82:84" x14ac:dyDescent="0.25">
      <c r="CD39" t="s">
        <v>166</v>
      </c>
      <c r="CE39" s="53">
        <v>39498.199999999997</v>
      </c>
      <c r="CF39" s="48">
        <v>6230</v>
      </c>
    </row>
    <row r="40" spans="82:84" x14ac:dyDescent="0.25">
      <c r="CD40" t="s">
        <v>167</v>
      </c>
      <c r="CE40" s="53">
        <v>50200.709999999963</v>
      </c>
      <c r="CF40" s="48">
        <v>5817</v>
      </c>
    </row>
    <row r="41" spans="82:84" x14ac:dyDescent="0.25">
      <c r="CD41" t="s">
        <v>168</v>
      </c>
      <c r="CE41" s="53">
        <v>43165.919999999984</v>
      </c>
      <c r="CF41" s="48">
        <v>6202</v>
      </c>
    </row>
    <row r="42" spans="82:84" x14ac:dyDescent="0.25">
      <c r="CD42" t="s">
        <v>126</v>
      </c>
      <c r="CE42" s="53">
        <v>13602.679999999986</v>
      </c>
      <c r="CF42" s="48">
        <v>5252</v>
      </c>
    </row>
    <row r="43" spans="82:84" x14ac:dyDescent="0.25">
      <c r="CD43" t="s">
        <v>169</v>
      </c>
      <c r="CE43" s="53">
        <v>2004.299999999952</v>
      </c>
      <c r="CF43" s="48">
        <v>6681</v>
      </c>
    </row>
    <row r="44" spans="82:84" x14ac:dyDescent="0.25">
      <c r="CD44" t="s">
        <v>125</v>
      </c>
      <c r="CE44" s="53">
        <v>13022.850000000009</v>
      </c>
      <c r="CF44" s="48">
        <v>5107</v>
      </c>
    </row>
    <row r="45" spans="82:84" x14ac:dyDescent="0.25">
      <c r="CD45" t="s">
        <v>170</v>
      </c>
      <c r="CE45" s="53">
        <v>16381.75</v>
      </c>
      <c r="CF45" s="48">
        <v>6325</v>
      </c>
    </row>
    <row r="46" spans="82:84" x14ac:dyDescent="0.25">
      <c r="CD46" t="s">
        <v>103</v>
      </c>
      <c r="CE46" s="53">
        <v>43903.63</v>
      </c>
      <c r="CF46" s="48">
        <v>6263</v>
      </c>
    </row>
    <row r="47" spans="82:84" x14ac:dyDescent="0.25">
      <c r="CD47" t="s">
        <v>133</v>
      </c>
      <c r="CE47" s="53">
        <v>10907.520000000008</v>
      </c>
      <c r="CF47" s="48">
        <v>6992</v>
      </c>
    </row>
    <row r="48" spans="82:84" x14ac:dyDescent="0.25">
      <c r="CD48" t="s">
        <v>171</v>
      </c>
      <c r="CE48" s="53">
        <v>28777.41</v>
      </c>
      <c r="CF48" s="48">
        <v>6033</v>
      </c>
    </row>
    <row r="49" spans="82:84" x14ac:dyDescent="0.25">
      <c r="CD49" t="s">
        <v>120</v>
      </c>
      <c r="CE49" s="53">
        <v>-1571.1300000000556</v>
      </c>
      <c r="CF49" s="48">
        <v>5819</v>
      </c>
    </row>
    <row r="50" spans="82:84" x14ac:dyDescent="0.25">
      <c r="CD50" t="s">
        <v>172</v>
      </c>
      <c r="CE50" s="53">
        <v>-21740.939999999981</v>
      </c>
      <c r="CF50" s="48">
        <v>6194</v>
      </c>
    </row>
    <row r="51" spans="82:84" x14ac:dyDescent="0.25">
      <c r="CD51" t="s">
        <v>173</v>
      </c>
      <c r="CE51" s="53">
        <v>6318.1299999999919</v>
      </c>
      <c r="CF51" s="48">
        <v>6943</v>
      </c>
    </row>
    <row r="52" spans="82:84" x14ac:dyDescent="0.25">
      <c r="CD52" t="s">
        <v>174</v>
      </c>
      <c r="CE52" s="53">
        <v>-13781.949999999986</v>
      </c>
      <c r="CF52" s="48">
        <v>5915</v>
      </c>
    </row>
    <row r="53" spans="82:84" x14ac:dyDescent="0.25">
      <c r="CD53" t="s">
        <v>104</v>
      </c>
      <c r="CE53" s="53">
        <v>-8467.2000000000335</v>
      </c>
      <c r="CF53" s="48">
        <v>5760</v>
      </c>
    </row>
    <row r="54" spans="82:84" x14ac:dyDescent="0.25">
      <c r="CD54" t="s">
        <v>175</v>
      </c>
      <c r="CE54" s="53">
        <v>24069.160000000011</v>
      </c>
      <c r="CF54" s="48">
        <v>6761</v>
      </c>
    </row>
    <row r="55" spans="82:84" x14ac:dyDescent="0.25">
      <c r="CD55" t="s">
        <v>117</v>
      </c>
      <c r="CE55" s="53">
        <v>15387.719999999994</v>
      </c>
      <c r="CF55" s="48">
        <v>6749</v>
      </c>
    </row>
    <row r="56" spans="82:84" x14ac:dyDescent="0.25">
      <c r="CD56" t="s">
        <v>176</v>
      </c>
      <c r="CE56" s="53">
        <v>11575.520000000019</v>
      </c>
      <c r="CF56" s="48">
        <v>6577</v>
      </c>
    </row>
    <row r="57" spans="82:84" x14ac:dyDescent="0.25">
      <c r="CD57" t="s">
        <v>177</v>
      </c>
      <c r="CE57" s="53">
        <v>12376.54</v>
      </c>
      <c r="CF57" s="48">
        <v>6127</v>
      </c>
    </row>
    <row r="58" spans="82:84" x14ac:dyDescent="0.25">
      <c r="CD58" t="s">
        <v>178</v>
      </c>
      <c r="CE58" s="53">
        <v>2761.2499999999782</v>
      </c>
      <c r="CF58" s="48">
        <v>5875</v>
      </c>
    </row>
    <row r="59" spans="82:84" x14ac:dyDescent="0.25">
      <c r="CD59" t="s">
        <v>179</v>
      </c>
      <c r="CE59" s="53">
        <v>63904.020000000055</v>
      </c>
      <c r="CF59" s="48">
        <v>6063</v>
      </c>
    </row>
    <row r="60" spans="82:84" x14ac:dyDescent="0.25">
      <c r="CD60" t="s">
        <v>180</v>
      </c>
      <c r="CE60" s="53">
        <v>43574.720000000016</v>
      </c>
      <c r="CF60" s="48">
        <v>5558</v>
      </c>
    </row>
    <row r="61" spans="82:84" x14ac:dyDescent="0.25">
      <c r="CD61" t="s">
        <v>181</v>
      </c>
      <c r="CE61" s="53">
        <v>31736.320000000058</v>
      </c>
      <c r="CF61" s="48">
        <v>5888</v>
      </c>
    </row>
    <row r="62" spans="82:84" x14ac:dyDescent="0.25">
      <c r="CD62" t="s">
        <v>134</v>
      </c>
      <c r="CE62" s="53">
        <v>-1112.8299999999945</v>
      </c>
      <c r="CF62" s="48">
        <v>5857</v>
      </c>
    </row>
    <row r="63" spans="82:84" x14ac:dyDescent="0.25">
      <c r="CD63" t="s">
        <v>116</v>
      </c>
      <c r="CE63" s="53">
        <v>36733.600000000057</v>
      </c>
      <c r="CF63" s="48">
        <v>6290</v>
      </c>
    </row>
    <row r="64" spans="82:84" x14ac:dyDescent="0.25">
      <c r="CD64" t="s">
        <v>182</v>
      </c>
      <c r="CE64" s="53">
        <v>-18969.600000000046</v>
      </c>
      <c r="CF64" s="48">
        <v>5928</v>
      </c>
    </row>
    <row r="65" spans="82:84" x14ac:dyDescent="0.25">
      <c r="CD65" t="s">
        <v>105</v>
      </c>
      <c r="CE65" s="53">
        <v>42187.60000000002</v>
      </c>
      <c r="CF65" s="48">
        <v>5795</v>
      </c>
    </row>
    <row r="66" spans="82:84" x14ac:dyDescent="0.25">
      <c r="CD66" t="s">
        <v>135</v>
      </c>
      <c r="CE66" s="53">
        <v>11787.310000000005</v>
      </c>
      <c r="CF66" s="48">
        <v>4891</v>
      </c>
    </row>
    <row r="67" spans="82:84" x14ac:dyDescent="0.25">
      <c r="CD67" t="s">
        <v>183</v>
      </c>
      <c r="CE67" s="53">
        <v>26067.999999999978</v>
      </c>
      <c r="CF67" s="48">
        <v>6860</v>
      </c>
    </row>
    <row r="68" spans="82:84" x14ac:dyDescent="0.25">
      <c r="CD68" t="s">
        <v>115</v>
      </c>
      <c r="CE68" s="53">
        <v>8106.2399999999907</v>
      </c>
      <c r="CF68" s="48">
        <v>6333</v>
      </c>
    </row>
    <row r="69" spans="82:84" x14ac:dyDescent="0.25">
      <c r="CD69" t="s">
        <v>144</v>
      </c>
      <c r="CE69" s="53">
        <v>83284.599999999977</v>
      </c>
      <c r="CF69" s="48">
        <v>6262</v>
      </c>
    </row>
    <row r="70" spans="82:84" x14ac:dyDescent="0.25">
      <c r="CD70" t="s">
        <v>184</v>
      </c>
      <c r="CE70" s="53">
        <v>51479.960000000043</v>
      </c>
      <c r="CF70" s="48">
        <v>6938</v>
      </c>
    </row>
    <row r="71" spans="82:84" x14ac:dyDescent="0.25">
      <c r="CD71" t="s">
        <v>136</v>
      </c>
      <c r="CE71" s="53">
        <v>10467.999999999993</v>
      </c>
      <c r="CF71" s="48">
        <v>5234</v>
      </c>
    </row>
    <row r="72" spans="82:84" x14ac:dyDescent="0.25">
      <c r="CD72" t="s">
        <v>185</v>
      </c>
      <c r="CE72" s="53">
        <v>25255.650000000016</v>
      </c>
      <c r="CF72" s="48">
        <v>5385</v>
      </c>
    </row>
    <row r="73" spans="82:84" x14ac:dyDescent="0.25">
      <c r="CD73" t="s">
        <v>186</v>
      </c>
      <c r="CE73" s="53">
        <v>9939.5999999999913</v>
      </c>
      <c r="CF73" s="48">
        <v>6024</v>
      </c>
    </row>
    <row r="74" spans="82:84" x14ac:dyDescent="0.25">
      <c r="CD74" t="s">
        <v>106</v>
      </c>
      <c r="CE74" s="53">
        <v>38978.390000000021</v>
      </c>
      <c r="CF74" s="48">
        <v>5809</v>
      </c>
    </row>
    <row r="75" spans="82:84" x14ac:dyDescent="0.25">
      <c r="CD75" t="s">
        <v>187</v>
      </c>
      <c r="CE75" s="53">
        <v>-7303.8000000000393</v>
      </c>
      <c r="CF75" s="48">
        <v>5180</v>
      </c>
    </row>
    <row r="76" spans="82:84" x14ac:dyDescent="0.25">
      <c r="CD76" t="s">
        <v>188</v>
      </c>
      <c r="CE76" s="53">
        <v>26923.569999999989</v>
      </c>
      <c r="CF76" s="48">
        <v>6161</v>
      </c>
    </row>
    <row r="77" spans="82:84" x14ac:dyDescent="0.25">
      <c r="CD77" t="s">
        <v>189</v>
      </c>
      <c r="CE77" s="53">
        <v>28375.229999999974</v>
      </c>
      <c r="CF77" s="48">
        <v>7041</v>
      </c>
    </row>
    <row r="78" spans="82:84" x14ac:dyDescent="0.25">
      <c r="CD78" t="s">
        <v>190</v>
      </c>
      <c r="CE78" s="53">
        <v>24412.700000000026</v>
      </c>
      <c r="CF78" s="48">
        <v>5486</v>
      </c>
    </row>
    <row r="79" spans="82:84" x14ac:dyDescent="0.25">
      <c r="CD79" t="s">
        <v>191</v>
      </c>
      <c r="CE79" s="53">
        <v>4272.7199999999975</v>
      </c>
      <c r="CF79" s="48">
        <v>5622</v>
      </c>
    </row>
    <row r="80" spans="82:84" x14ac:dyDescent="0.25">
      <c r="CD80" t="s">
        <v>107</v>
      </c>
      <c r="CE80" s="53">
        <v>-16258.440000000002</v>
      </c>
      <c r="CF80" s="48">
        <v>7458</v>
      </c>
    </row>
    <row r="81" spans="82:84" x14ac:dyDescent="0.25">
      <c r="CD81" t="s">
        <v>108</v>
      </c>
      <c r="CE81" s="53">
        <v>8442.900000000016</v>
      </c>
      <c r="CF81" s="48">
        <v>5310</v>
      </c>
    </row>
    <row r="82" spans="82:84" x14ac:dyDescent="0.25">
      <c r="CD82" t="s">
        <v>192</v>
      </c>
      <c r="CE82" s="53">
        <v>23774.260000000002</v>
      </c>
      <c r="CF82" s="48">
        <v>6478</v>
      </c>
    </row>
    <row r="83" spans="82:84" x14ac:dyDescent="0.25">
      <c r="CD83" t="s">
        <v>124</v>
      </c>
      <c r="CE83" s="53">
        <v>58611.329999999973</v>
      </c>
      <c r="CF83" s="48">
        <v>5867</v>
      </c>
    </row>
    <row r="84" spans="82:84" x14ac:dyDescent="0.25">
      <c r="CD84" t="s">
        <v>137</v>
      </c>
      <c r="CE84" s="53">
        <v>-1094.7799999999843</v>
      </c>
      <c r="CF84" s="48">
        <v>5762</v>
      </c>
    </row>
    <row r="85" spans="82:84" x14ac:dyDescent="0.25">
      <c r="CD85" t="s">
        <v>193</v>
      </c>
      <c r="CE85" s="53">
        <v>18444.999999999993</v>
      </c>
      <c r="CF85" s="48">
        <v>5950</v>
      </c>
    </row>
    <row r="86" spans="82:84" x14ac:dyDescent="0.25">
      <c r="CD86" t="s">
        <v>194</v>
      </c>
      <c r="CE86" s="53">
        <v>63091.859999999986</v>
      </c>
      <c r="CF86" s="48">
        <v>5163</v>
      </c>
    </row>
    <row r="87" spans="82:84" x14ac:dyDescent="0.25">
      <c r="CD87" t="s">
        <v>195</v>
      </c>
      <c r="CE87" s="53">
        <v>29725.620000000014</v>
      </c>
      <c r="CF87" s="48">
        <v>5969</v>
      </c>
    </row>
    <row r="88" spans="82:84" x14ac:dyDescent="0.25">
      <c r="CD88" t="s">
        <v>196</v>
      </c>
      <c r="CE88" s="53">
        <v>47952.000000000015</v>
      </c>
      <c r="CF88" s="48">
        <v>5400</v>
      </c>
    </row>
    <row r="89" spans="82:84" x14ac:dyDescent="0.25">
      <c r="CD89" t="s">
        <v>197</v>
      </c>
      <c r="CE89" s="53">
        <v>56300.05</v>
      </c>
      <c r="CF89" s="48">
        <v>6221</v>
      </c>
    </row>
    <row r="90" spans="82:84" x14ac:dyDescent="0.25">
      <c r="CD90" t="s">
        <v>198</v>
      </c>
      <c r="CE90" s="53">
        <v>22807.919999999976</v>
      </c>
      <c r="CF90" s="48">
        <v>6554</v>
      </c>
    </row>
    <row r="91" spans="82:84" x14ac:dyDescent="0.25">
      <c r="CD91" t="s">
        <v>199</v>
      </c>
      <c r="CE91" s="53">
        <v>56525.640000000014</v>
      </c>
      <c r="CF91" s="48">
        <v>6438</v>
      </c>
    </row>
    <row r="92" spans="82:84" x14ac:dyDescent="0.25">
      <c r="CD92" t="s">
        <v>114</v>
      </c>
      <c r="CE92" s="53">
        <v>32065.139999999952</v>
      </c>
      <c r="CF92" s="48">
        <v>5862</v>
      </c>
    </row>
    <row r="93" spans="82:84" x14ac:dyDescent="0.25">
      <c r="CD93" t="s">
        <v>138</v>
      </c>
      <c r="CE93" s="53">
        <v>685.07999999998719</v>
      </c>
      <c r="CF93" s="48">
        <v>5709</v>
      </c>
    </row>
    <row r="94" spans="82:84" x14ac:dyDescent="0.25">
      <c r="CD94" t="s">
        <v>139</v>
      </c>
      <c r="CE94" s="53">
        <v>-50135.640000000021</v>
      </c>
      <c r="CF94" s="48">
        <v>7666</v>
      </c>
    </row>
    <row r="95" spans="82:84" x14ac:dyDescent="0.25">
      <c r="CD95" t="s">
        <v>121</v>
      </c>
      <c r="CE95" s="53">
        <v>-25109.370000000024</v>
      </c>
      <c r="CF95" s="48">
        <v>5853</v>
      </c>
    </row>
    <row r="96" spans="82:84" x14ac:dyDescent="0.25">
      <c r="CD96" t="s">
        <v>200</v>
      </c>
      <c r="CE96" s="53">
        <v>2791.3200000000033</v>
      </c>
      <c r="CF96" s="48">
        <v>6646</v>
      </c>
    </row>
    <row r="97" spans="82:84" x14ac:dyDescent="0.25">
      <c r="CD97" t="s">
        <v>201</v>
      </c>
      <c r="CE97" s="53">
        <v>-39515.370000000003</v>
      </c>
      <c r="CF97" s="48">
        <v>5637</v>
      </c>
    </row>
    <row r="98" spans="82:84" x14ac:dyDescent="0.25">
      <c r="CD98" t="s">
        <v>202</v>
      </c>
      <c r="CE98" s="53">
        <v>27251.010000000009</v>
      </c>
      <c r="CF98" s="48">
        <v>5713</v>
      </c>
    </row>
    <row r="99" spans="82:84" x14ac:dyDescent="0.25">
      <c r="CD99" t="s">
        <v>109</v>
      </c>
      <c r="CE99" s="53">
        <v>21262.580000000013</v>
      </c>
      <c r="CF99" s="48">
        <v>5438</v>
      </c>
    </row>
    <row r="100" spans="82:84" x14ac:dyDescent="0.25">
      <c r="CD100" t="s">
        <v>113</v>
      </c>
      <c r="CE100" s="53">
        <v>16798.080000000002</v>
      </c>
      <c r="CF100" s="48">
        <v>5384</v>
      </c>
    </row>
    <row r="101" spans="82:84" x14ac:dyDescent="0.25">
      <c r="CD101" t="s">
        <v>110</v>
      </c>
      <c r="CE101" s="53">
        <v>74447.250000000029</v>
      </c>
      <c r="CF101" s="48">
        <v>5839</v>
      </c>
    </row>
    <row r="102" spans="82:84" x14ac:dyDescent="0.25">
      <c r="CD102" t="s">
        <v>203</v>
      </c>
      <c r="CE102" s="53">
        <v>74371.949999999953</v>
      </c>
      <c r="CF102" s="48">
        <v>6255</v>
      </c>
    </row>
    <row r="103" spans="82:84" x14ac:dyDescent="0.25">
      <c r="CD103" t="s">
        <v>204</v>
      </c>
      <c r="CE103" s="53">
        <v>-60.990000000012515</v>
      </c>
      <c r="CF103" s="48">
        <v>6099</v>
      </c>
    </row>
    <row r="104" spans="82:84" x14ac:dyDescent="0.25">
      <c r="CD104" t="s">
        <v>205</v>
      </c>
      <c r="CE104" s="53">
        <v>26684.99999999996</v>
      </c>
      <c r="CF104" s="48">
        <v>5930</v>
      </c>
    </row>
    <row r="105" spans="82:84" x14ac:dyDescent="0.25">
      <c r="CD105" t="s">
        <v>206</v>
      </c>
      <c r="CE105" s="53">
        <v>46112.94</v>
      </c>
      <c r="CF105" s="48">
        <v>6378</v>
      </c>
    </row>
    <row r="106" spans="82:84" x14ac:dyDescent="0.25">
      <c r="CD106" t="s">
        <v>122</v>
      </c>
      <c r="CE106" s="53">
        <v>-1748.7000000000335</v>
      </c>
      <c r="CF106" s="48">
        <v>6030</v>
      </c>
    </row>
    <row r="107" spans="82:84" x14ac:dyDescent="0.25">
      <c r="CD107" t="s">
        <v>207</v>
      </c>
      <c r="CE107" s="53">
        <v>-4890.8900000000067</v>
      </c>
      <c r="CF107" s="48">
        <v>6191</v>
      </c>
    </row>
    <row r="108" spans="82:84" x14ac:dyDescent="0.25">
      <c r="CD108" t="s">
        <v>208</v>
      </c>
      <c r="CE108" s="53">
        <v>54830.159999999974</v>
      </c>
      <c r="CF108" s="48">
        <v>5934</v>
      </c>
    </row>
    <row r="109" spans="82:84" x14ac:dyDescent="0.25">
      <c r="CD109" t="s">
        <v>209</v>
      </c>
      <c r="CE109" s="53">
        <v>21655.43999999993</v>
      </c>
      <c r="CF109" s="48">
        <v>6332</v>
      </c>
    </row>
    <row r="110" spans="82:84" x14ac:dyDescent="0.25">
      <c r="CD110" t="s">
        <v>210</v>
      </c>
      <c r="CE110" s="53">
        <v>9097.2600000000093</v>
      </c>
      <c r="CF110" s="48">
        <v>6231</v>
      </c>
    </row>
    <row r="111" spans="82:84" x14ac:dyDescent="0.25">
      <c r="CD111" t="s">
        <v>20</v>
      </c>
      <c r="CE111" s="53">
        <v>2297512.0600000275</v>
      </c>
      <c r="CF111" s="48">
        <v>606148</v>
      </c>
    </row>
  </sheetData>
  <pageMargins left="0.7" right="0.7" top="0.75" bottom="0.75" header="0.3" footer="0.3"/>
  <pageSetup orientation="portrait" r:id="rId14"/>
  <drawing r:id="rId1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6"/>
  <sheetViews>
    <sheetView showGridLines="0" showRowColHeaders="0" zoomScale="80" zoomScaleNormal="80" workbookViewId="0">
      <selection activeCell="R7" sqref="R7"/>
    </sheetView>
  </sheetViews>
  <sheetFormatPr defaultColWidth="0" defaultRowHeight="15" zeroHeight="1" x14ac:dyDescent="0.25"/>
  <cols>
    <col min="1" max="1" width="8.28515625" style="4" customWidth="1"/>
    <col min="2" max="2" width="8.42578125" style="4" customWidth="1"/>
    <col min="3" max="3" width="3.5703125" style="4" customWidth="1"/>
    <col min="4" max="4" width="2.85546875" style="4" customWidth="1"/>
    <col min="5" max="14" width="1.5703125" style="4" customWidth="1"/>
    <col min="15" max="15" width="8.42578125" style="4" customWidth="1"/>
    <col min="16" max="16" width="9.42578125" style="4" customWidth="1"/>
    <col min="17" max="17" width="7.140625" style="4" customWidth="1"/>
    <col min="18" max="18" width="7.42578125" style="4" customWidth="1"/>
    <col min="19" max="32" width="8.42578125" style="4" customWidth="1"/>
    <col min="33" max="33" width="1.28515625" style="4" customWidth="1"/>
    <col min="34" max="16384" width="8.28515625" style="4" hidden="1"/>
  </cols>
  <sheetData>
    <row r="1" spans="5:26" x14ac:dyDescent="0.25"/>
    <row r="2" spans="5:26" x14ac:dyDescent="0.25"/>
    <row r="3" spans="5:26" x14ac:dyDescent="0.25"/>
    <row r="4" spans="5:26" x14ac:dyDescent="0.25"/>
    <row r="5" spans="5:26" ht="18.75" x14ac:dyDescent="0.3">
      <c r="Y5" s="54">
        <f>'ANALYSIS 2'!W4</f>
        <v>3.6502347292767488E-2</v>
      </c>
      <c r="Z5" s="54"/>
    </row>
    <row r="6" spans="5:26" x14ac:dyDescent="0.25"/>
    <row r="7" spans="5:26" x14ac:dyDescent="0.25"/>
    <row r="8" spans="5:26" x14ac:dyDescent="0.25"/>
    <row r="9" spans="5:26" ht="5.45" customHeight="1" x14ac:dyDescent="0.25">
      <c r="E9" s="30">
        <f t="shared" ref="E9:E16" si="0">E10+10</f>
        <v>91</v>
      </c>
      <c r="F9" s="30">
        <f t="shared" ref="F9:F17" si="1">F10+10</f>
        <v>92</v>
      </c>
      <c r="G9" s="30">
        <f t="shared" ref="G9:G17" si="2">G10+10</f>
        <v>93</v>
      </c>
      <c r="H9" s="30">
        <f t="shared" ref="H9:H17" si="3">H10+10</f>
        <v>94</v>
      </c>
      <c r="I9" s="30">
        <f t="shared" ref="I9:I17" si="4">I10+10</f>
        <v>95</v>
      </c>
      <c r="J9" s="30">
        <f t="shared" ref="J9:J17" si="5">J10+10</f>
        <v>96</v>
      </c>
      <c r="K9" s="30">
        <f t="shared" ref="K9:K17" si="6">K10+10</f>
        <v>97</v>
      </c>
      <c r="L9" s="30">
        <f t="shared" ref="L9:L17" si="7">L10+10</f>
        <v>98</v>
      </c>
      <c r="M9" s="30">
        <f t="shared" ref="M9:M17" si="8">M10+10</f>
        <v>99</v>
      </c>
      <c r="N9" s="30">
        <f t="shared" ref="N9:N17" si="9">N10+10</f>
        <v>100</v>
      </c>
    </row>
    <row r="10" spans="5:26" ht="5.45" customHeight="1" x14ac:dyDescent="0.25">
      <c r="E10" s="30">
        <f t="shared" si="0"/>
        <v>81</v>
      </c>
      <c r="F10" s="30">
        <f t="shared" si="1"/>
        <v>82</v>
      </c>
      <c r="G10" s="30">
        <f t="shared" si="2"/>
        <v>83</v>
      </c>
      <c r="H10" s="30">
        <f t="shared" si="3"/>
        <v>84</v>
      </c>
      <c r="I10" s="30">
        <f t="shared" si="4"/>
        <v>85</v>
      </c>
      <c r="J10" s="30">
        <f t="shared" si="5"/>
        <v>86</v>
      </c>
      <c r="K10" s="30">
        <f t="shared" si="6"/>
        <v>87</v>
      </c>
      <c r="L10" s="30">
        <f t="shared" si="7"/>
        <v>88</v>
      </c>
      <c r="M10" s="30">
        <f t="shared" si="8"/>
        <v>89</v>
      </c>
      <c r="N10" s="30">
        <f t="shared" si="9"/>
        <v>90</v>
      </c>
    </row>
    <row r="11" spans="5:26" ht="5.45" customHeight="1" x14ac:dyDescent="0.25">
      <c r="E11" s="30">
        <f t="shared" si="0"/>
        <v>71</v>
      </c>
      <c r="F11" s="30">
        <f t="shared" si="1"/>
        <v>72</v>
      </c>
      <c r="G11" s="30">
        <f t="shared" si="2"/>
        <v>73</v>
      </c>
      <c r="H11" s="30">
        <f t="shared" si="3"/>
        <v>74</v>
      </c>
      <c r="I11" s="30">
        <f t="shared" si="4"/>
        <v>75</v>
      </c>
      <c r="J11" s="30">
        <f t="shared" si="5"/>
        <v>76</v>
      </c>
      <c r="K11" s="30">
        <f t="shared" si="6"/>
        <v>77</v>
      </c>
      <c r="L11" s="30">
        <f t="shared" si="7"/>
        <v>78</v>
      </c>
      <c r="M11" s="30">
        <f t="shared" si="8"/>
        <v>79</v>
      </c>
      <c r="N11" s="30">
        <f t="shared" si="9"/>
        <v>80</v>
      </c>
    </row>
    <row r="12" spans="5:26" ht="5.45" customHeight="1" x14ac:dyDescent="0.25">
      <c r="E12" s="30">
        <f t="shared" si="0"/>
        <v>61</v>
      </c>
      <c r="F12" s="30">
        <f t="shared" si="1"/>
        <v>62</v>
      </c>
      <c r="G12" s="30">
        <f t="shared" si="2"/>
        <v>63</v>
      </c>
      <c r="H12" s="30">
        <f t="shared" si="3"/>
        <v>64</v>
      </c>
      <c r="I12" s="30">
        <f t="shared" si="4"/>
        <v>65</v>
      </c>
      <c r="J12" s="30">
        <f t="shared" si="5"/>
        <v>66</v>
      </c>
      <c r="K12" s="30">
        <f t="shared" si="6"/>
        <v>67</v>
      </c>
      <c r="L12" s="30">
        <f t="shared" si="7"/>
        <v>68</v>
      </c>
      <c r="M12" s="30">
        <f t="shared" si="8"/>
        <v>69</v>
      </c>
      <c r="N12" s="30">
        <f t="shared" si="9"/>
        <v>70</v>
      </c>
    </row>
    <row r="13" spans="5:26" ht="5.45" customHeight="1" x14ac:dyDescent="0.25">
      <c r="E13" s="30">
        <f t="shared" si="0"/>
        <v>51</v>
      </c>
      <c r="F13" s="30">
        <f t="shared" si="1"/>
        <v>52</v>
      </c>
      <c r="G13" s="30">
        <f t="shared" si="2"/>
        <v>53</v>
      </c>
      <c r="H13" s="30">
        <f t="shared" si="3"/>
        <v>54</v>
      </c>
      <c r="I13" s="30">
        <f t="shared" si="4"/>
        <v>55</v>
      </c>
      <c r="J13" s="30">
        <f t="shared" si="5"/>
        <v>56</v>
      </c>
      <c r="K13" s="30">
        <f t="shared" si="6"/>
        <v>57</v>
      </c>
      <c r="L13" s="30">
        <f t="shared" si="7"/>
        <v>58</v>
      </c>
      <c r="M13" s="30">
        <f t="shared" si="8"/>
        <v>59</v>
      </c>
      <c r="N13" s="30">
        <f t="shared" si="9"/>
        <v>60</v>
      </c>
    </row>
    <row r="14" spans="5:26" ht="5.45" customHeight="1" x14ac:dyDescent="0.25">
      <c r="E14" s="30">
        <f t="shared" si="0"/>
        <v>41</v>
      </c>
      <c r="F14" s="30">
        <f t="shared" si="1"/>
        <v>42</v>
      </c>
      <c r="G14" s="30">
        <f t="shared" si="2"/>
        <v>43</v>
      </c>
      <c r="H14" s="30">
        <f t="shared" si="3"/>
        <v>44</v>
      </c>
      <c r="I14" s="30">
        <f t="shared" si="4"/>
        <v>45</v>
      </c>
      <c r="J14" s="30">
        <f t="shared" si="5"/>
        <v>46</v>
      </c>
      <c r="K14" s="30">
        <f t="shared" si="6"/>
        <v>47</v>
      </c>
      <c r="L14" s="30">
        <f t="shared" si="7"/>
        <v>48</v>
      </c>
      <c r="M14" s="30">
        <f t="shared" si="8"/>
        <v>49</v>
      </c>
      <c r="N14" s="30">
        <f t="shared" si="9"/>
        <v>50</v>
      </c>
    </row>
    <row r="15" spans="5:26" ht="5.45" customHeight="1" x14ac:dyDescent="0.25">
      <c r="E15" s="30">
        <f t="shared" si="0"/>
        <v>31</v>
      </c>
      <c r="F15" s="30">
        <f t="shared" si="1"/>
        <v>32</v>
      </c>
      <c r="G15" s="30">
        <f t="shared" si="2"/>
        <v>33</v>
      </c>
      <c r="H15" s="30">
        <f t="shared" si="3"/>
        <v>34</v>
      </c>
      <c r="I15" s="30">
        <f t="shared" si="4"/>
        <v>35</v>
      </c>
      <c r="J15" s="30">
        <f t="shared" si="5"/>
        <v>36</v>
      </c>
      <c r="K15" s="30">
        <f t="shared" si="6"/>
        <v>37</v>
      </c>
      <c r="L15" s="30">
        <f t="shared" si="7"/>
        <v>38</v>
      </c>
      <c r="M15" s="30">
        <f t="shared" si="8"/>
        <v>39</v>
      </c>
      <c r="N15" s="30">
        <f t="shared" si="9"/>
        <v>40</v>
      </c>
    </row>
    <row r="16" spans="5:26" ht="5.45" customHeight="1" x14ac:dyDescent="0.25">
      <c r="E16" s="30">
        <f t="shared" si="0"/>
        <v>21</v>
      </c>
      <c r="F16" s="30">
        <f t="shared" si="1"/>
        <v>22</v>
      </c>
      <c r="G16" s="30">
        <f t="shared" si="2"/>
        <v>23</v>
      </c>
      <c r="H16" s="30">
        <f t="shared" si="3"/>
        <v>24</v>
      </c>
      <c r="I16" s="30">
        <f t="shared" si="4"/>
        <v>25</v>
      </c>
      <c r="J16" s="30">
        <f t="shared" si="5"/>
        <v>26</v>
      </c>
      <c r="K16" s="30">
        <f t="shared" si="6"/>
        <v>27</v>
      </c>
      <c r="L16" s="30">
        <f t="shared" si="7"/>
        <v>28</v>
      </c>
      <c r="M16" s="30">
        <f t="shared" si="8"/>
        <v>29</v>
      </c>
      <c r="N16" s="30">
        <f t="shared" si="9"/>
        <v>30</v>
      </c>
    </row>
    <row r="17" spans="5:14" ht="5.45" customHeight="1" x14ac:dyDescent="0.25">
      <c r="E17" s="30">
        <f>E18+10</f>
        <v>11</v>
      </c>
      <c r="F17" s="30">
        <f t="shared" si="1"/>
        <v>12</v>
      </c>
      <c r="G17" s="30">
        <f t="shared" si="2"/>
        <v>13</v>
      </c>
      <c r="H17" s="30">
        <f t="shared" si="3"/>
        <v>14</v>
      </c>
      <c r="I17" s="30">
        <f t="shared" si="4"/>
        <v>15</v>
      </c>
      <c r="J17" s="30">
        <f t="shared" si="5"/>
        <v>16</v>
      </c>
      <c r="K17" s="30">
        <f t="shared" si="6"/>
        <v>17</v>
      </c>
      <c r="L17" s="30">
        <f t="shared" si="7"/>
        <v>18</v>
      </c>
      <c r="M17" s="30">
        <f t="shared" si="8"/>
        <v>19</v>
      </c>
      <c r="N17" s="30">
        <f t="shared" si="9"/>
        <v>20</v>
      </c>
    </row>
    <row r="18" spans="5:14" ht="5.45" customHeight="1" x14ac:dyDescent="0.25">
      <c r="E18" s="30">
        <v>1</v>
      </c>
      <c r="F18" s="30">
        <f>E18+1</f>
        <v>2</v>
      </c>
      <c r="G18" s="30">
        <f t="shared" ref="G18:N18" si="10">F18+1</f>
        <v>3</v>
      </c>
      <c r="H18" s="30">
        <f t="shared" si="10"/>
        <v>4</v>
      </c>
      <c r="I18" s="30">
        <f t="shared" si="10"/>
        <v>5</v>
      </c>
      <c r="J18" s="30">
        <f t="shared" si="10"/>
        <v>6</v>
      </c>
      <c r="K18" s="30">
        <f t="shared" si="10"/>
        <v>7</v>
      </c>
      <c r="L18" s="30">
        <f t="shared" si="10"/>
        <v>8</v>
      </c>
      <c r="M18" s="30">
        <f t="shared" si="10"/>
        <v>9</v>
      </c>
      <c r="N18" s="30">
        <f t="shared" si="10"/>
        <v>10</v>
      </c>
    </row>
    <row r="19" spans="5:14" ht="5.45" customHeight="1" x14ac:dyDescent="0.25"/>
    <row r="20" spans="5:14" ht="5.45" customHeight="1" x14ac:dyDescent="0.25"/>
    <row r="21" spans="5:14" ht="5.45" customHeight="1" x14ac:dyDescent="0.25"/>
    <row r="22" spans="5:14" ht="5.45" customHeight="1" x14ac:dyDescent="0.25"/>
    <row r="23" spans="5:14" ht="5.45" customHeight="1" x14ac:dyDescent="0.25">
      <c r="E23" s="30">
        <f t="shared" ref="E23:E30" si="11">E24+10</f>
        <v>91</v>
      </c>
      <c r="F23" s="30">
        <f t="shared" ref="F23:F30" si="12">F24+10</f>
        <v>92</v>
      </c>
      <c r="G23" s="30">
        <f t="shared" ref="G23:G30" si="13">G24+10</f>
        <v>93</v>
      </c>
      <c r="H23" s="30">
        <f t="shared" ref="H23:H30" si="14">H24+10</f>
        <v>94</v>
      </c>
      <c r="I23" s="30">
        <f t="shared" ref="I23:I30" si="15">I24+10</f>
        <v>95</v>
      </c>
      <c r="J23" s="30">
        <f t="shared" ref="J23:J30" si="16">J24+10</f>
        <v>96</v>
      </c>
      <c r="K23" s="30">
        <f t="shared" ref="K23:K30" si="17">K24+10</f>
        <v>97</v>
      </c>
      <c r="L23" s="30">
        <f t="shared" ref="L23:L30" si="18">L24+10</f>
        <v>98</v>
      </c>
      <c r="M23" s="30">
        <f t="shared" ref="M23:M30" si="19">M24+10</f>
        <v>99</v>
      </c>
      <c r="N23" s="30">
        <f t="shared" ref="N23:N30" si="20">N24+10</f>
        <v>100</v>
      </c>
    </row>
    <row r="24" spans="5:14" ht="5.45" customHeight="1" x14ac:dyDescent="0.25">
      <c r="E24" s="30">
        <f t="shared" si="11"/>
        <v>81</v>
      </c>
      <c r="F24" s="30">
        <f t="shared" si="12"/>
        <v>82</v>
      </c>
      <c r="G24" s="30">
        <f t="shared" si="13"/>
        <v>83</v>
      </c>
      <c r="H24" s="30">
        <f t="shared" si="14"/>
        <v>84</v>
      </c>
      <c r="I24" s="30">
        <f t="shared" si="15"/>
        <v>85</v>
      </c>
      <c r="J24" s="30">
        <f t="shared" si="16"/>
        <v>86</v>
      </c>
      <c r="K24" s="30">
        <f t="shared" si="17"/>
        <v>87</v>
      </c>
      <c r="L24" s="30">
        <f t="shared" si="18"/>
        <v>88</v>
      </c>
      <c r="M24" s="30">
        <f t="shared" si="19"/>
        <v>89</v>
      </c>
      <c r="N24" s="30">
        <f t="shared" si="20"/>
        <v>90</v>
      </c>
    </row>
    <row r="25" spans="5:14" ht="5.45" customHeight="1" x14ac:dyDescent="0.25">
      <c r="E25" s="30">
        <f t="shared" si="11"/>
        <v>71</v>
      </c>
      <c r="F25" s="30">
        <f t="shared" si="12"/>
        <v>72</v>
      </c>
      <c r="G25" s="30">
        <f t="shared" si="13"/>
        <v>73</v>
      </c>
      <c r="H25" s="30">
        <f t="shared" si="14"/>
        <v>74</v>
      </c>
      <c r="I25" s="30">
        <f t="shared" si="15"/>
        <v>75</v>
      </c>
      <c r="J25" s="30">
        <f t="shared" si="16"/>
        <v>76</v>
      </c>
      <c r="K25" s="30">
        <f t="shared" si="17"/>
        <v>77</v>
      </c>
      <c r="L25" s="30">
        <f t="shared" si="18"/>
        <v>78</v>
      </c>
      <c r="M25" s="30">
        <f t="shared" si="19"/>
        <v>79</v>
      </c>
      <c r="N25" s="30">
        <f t="shared" si="20"/>
        <v>80</v>
      </c>
    </row>
    <row r="26" spans="5:14" ht="5.45" customHeight="1" x14ac:dyDescent="0.25">
      <c r="E26" s="30">
        <f t="shared" si="11"/>
        <v>61</v>
      </c>
      <c r="F26" s="30">
        <f t="shared" si="12"/>
        <v>62</v>
      </c>
      <c r="G26" s="30">
        <f t="shared" si="13"/>
        <v>63</v>
      </c>
      <c r="H26" s="30">
        <f t="shared" si="14"/>
        <v>64</v>
      </c>
      <c r="I26" s="30">
        <f t="shared" si="15"/>
        <v>65</v>
      </c>
      <c r="J26" s="30">
        <f t="shared" si="16"/>
        <v>66</v>
      </c>
      <c r="K26" s="30">
        <f t="shared" si="17"/>
        <v>67</v>
      </c>
      <c r="L26" s="30">
        <f t="shared" si="18"/>
        <v>68</v>
      </c>
      <c r="M26" s="30">
        <f t="shared" si="19"/>
        <v>69</v>
      </c>
      <c r="N26" s="30">
        <f t="shared" si="20"/>
        <v>70</v>
      </c>
    </row>
    <row r="27" spans="5:14" ht="5.45" customHeight="1" x14ac:dyDescent="0.25">
      <c r="E27" s="30">
        <f t="shared" si="11"/>
        <v>51</v>
      </c>
      <c r="F27" s="30">
        <f t="shared" si="12"/>
        <v>52</v>
      </c>
      <c r="G27" s="30">
        <f t="shared" si="13"/>
        <v>53</v>
      </c>
      <c r="H27" s="30">
        <f t="shared" si="14"/>
        <v>54</v>
      </c>
      <c r="I27" s="30">
        <f t="shared" si="15"/>
        <v>55</v>
      </c>
      <c r="J27" s="30">
        <f t="shared" si="16"/>
        <v>56</v>
      </c>
      <c r="K27" s="30">
        <f t="shared" si="17"/>
        <v>57</v>
      </c>
      <c r="L27" s="30">
        <f t="shared" si="18"/>
        <v>58</v>
      </c>
      <c r="M27" s="30">
        <f t="shared" si="19"/>
        <v>59</v>
      </c>
      <c r="N27" s="30">
        <f t="shared" si="20"/>
        <v>60</v>
      </c>
    </row>
    <row r="28" spans="5:14" ht="5.45" customHeight="1" x14ac:dyDescent="0.25">
      <c r="E28" s="30">
        <f t="shared" si="11"/>
        <v>41</v>
      </c>
      <c r="F28" s="30">
        <f t="shared" si="12"/>
        <v>42</v>
      </c>
      <c r="G28" s="30">
        <f t="shared" si="13"/>
        <v>43</v>
      </c>
      <c r="H28" s="30">
        <f t="shared" si="14"/>
        <v>44</v>
      </c>
      <c r="I28" s="30">
        <f t="shared" si="15"/>
        <v>45</v>
      </c>
      <c r="J28" s="30">
        <f t="shared" si="16"/>
        <v>46</v>
      </c>
      <c r="K28" s="30">
        <f t="shared" si="17"/>
        <v>47</v>
      </c>
      <c r="L28" s="30">
        <f t="shared" si="18"/>
        <v>48</v>
      </c>
      <c r="M28" s="30">
        <f t="shared" si="19"/>
        <v>49</v>
      </c>
      <c r="N28" s="30">
        <f t="shared" si="20"/>
        <v>50</v>
      </c>
    </row>
    <row r="29" spans="5:14" ht="5.45" customHeight="1" x14ac:dyDescent="0.25">
      <c r="E29" s="30">
        <f t="shared" si="11"/>
        <v>31</v>
      </c>
      <c r="F29" s="30">
        <f t="shared" si="12"/>
        <v>32</v>
      </c>
      <c r="G29" s="30">
        <f t="shared" si="13"/>
        <v>33</v>
      </c>
      <c r="H29" s="30">
        <f t="shared" si="14"/>
        <v>34</v>
      </c>
      <c r="I29" s="30">
        <f t="shared" si="15"/>
        <v>35</v>
      </c>
      <c r="J29" s="30">
        <f t="shared" si="16"/>
        <v>36</v>
      </c>
      <c r="K29" s="30">
        <f t="shared" si="17"/>
        <v>37</v>
      </c>
      <c r="L29" s="30">
        <f t="shared" si="18"/>
        <v>38</v>
      </c>
      <c r="M29" s="30">
        <f t="shared" si="19"/>
        <v>39</v>
      </c>
      <c r="N29" s="30">
        <f t="shared" si="20"/>
        <v>40</v>
      </c>
    </row>
    <row r="30" spans="5:14" ht="5.45" customHeight="1" x14ac:dyDescent="0.25">
      <c r="E30" s="30">
        <f t="shared" si="11"/>
        <v>21</v>
      </c>
      <c r="F30" s="30">
        <f t="shared" si="12"/>
        <v>22</v>
      </c>
      <c r="G30" s="30">
        <f t="shared" si="13"/>
        <v>23</v>
      </c>
      <c r="H30" s="30">
        <f t="shared" si="14"/>
        <v>24</v>
      </c>
      <c r="I30" s="30">
        <f t="shared" si="15"/>
        <v>25</v>
      </c>
      <c r="J30" s="30">
        <f t="shared" si="16"/>
        <v>26</v>
      </c>
      <c r="K30" s="30">
        <f t="shared" si="17"/>
        <v>27</v>
      </c>
      <c r="L30" s="30">
        <f t="shared" si="18"/>
        <v>28</v>
      </c>
      <c r="M30" s="30">
        <f t="shared" si="19"/>
        <v>29</v>
      </c>
      <c r="N30" s="30">
        <f t="shared" si="20"/>
        <v>30</v>
      </c>
    </row>
    <row r="31" spans="5:14" ht="5.45" customHeight="1" x14ac:dyDescent="0.25">
      <c r="E31" s="30">
        <f>E32+10</f>
        <v>11</v>
      </c>
      <c r="F31" s="30">
        <f t="shared" ref="F31:N31" si="21">F32+10</f>
        <v>12</v>
      </c>
      <c r="G31" s="30">
        <f t="shared" si="21"/>
        <v>13</v>
      </c>
      <c r="H31" s="30">
        <f t="shared" si="21"/>
        <v>14</v>
      </c>
      <c r="I31" s="30">
        <f t="shared" si="21"/>
        <v>15</v>
      </c>
      <c r="J31" s="30">
        <f t="shared" si="21"/>
        <v>16</v>
      </c>
      <c r="K31" s="30">
        <f t="shared" si="21"/>
        <v>17</v>
      </c>
      <c r="L31" s="30">
        <f t="shared" si="21"/>
        <v>18</v>
      </c>
      <c r="M31" s="30">
        <f t="shared" si="21"/>
        <v>19</v>
      </c>
      <c r="N31" s="30">
        <f t="shared" si="21"/>
        <v>20</v>
      </c>
    </row>
    <row r="32" spans="5:14" ht="5.45" customHeight="1" x14ac:dyDescent="0.25">
      <c r="E32" s="30">
        <v>1</v>
      </c>
      <c r="F32" s="30">
        <f>E32+1</f>
        <v>2</v>
      </c>
      <c r="G32" s="30">
        <f t="shared" ref="G32:N32" si="22">F32+1</f>
        <v>3</v>
      </c>
      <c r="H32" s="30">
        <f t="shared" si="22"/>
        <v>4</v>
      </c>
      <c r="I32" s="30">
        <f t="shared" si="22"/>
        <v>5</v>
      </c>
      <c r="J32" s="30">
        <f t="shared" si="22"/>
        <v>6</v>
      </c>
      <c r="K32" s="30">
        <f t="shared" si="22"/>
        <v>7</v>
      </c>
      <c r="L32" s="30">
        <f t="shared" si="22"/>
        <v>8</v>
      </c>
      <c r="M32" s="30">
        <f t="shared" si="22"/>
        <v>9</v>
      </c>
      <c r="N32" s="30">
        <f t="shared" si="22"/>
        <v>10</v>
      </c>
    </row>
    <row r="33" spans="9:18" x14ac:dyDescent="0.25"/>
    <row r="34" spans="9:18" x14ac:dyDescent="0.25"/>
    <row r="35" spans="9:18" x14ac:dyDescent="0.25">
      <c r="I35" s="57"/>
      <c r="J35" s="57"/>
      <c r="K35" s="9"/>
    </row>
    <row r="36" spans="9:18" x14ac:dyDescent="0.25">
      <c r="I36" s="9"/>
      <c r="K36" s="9"/>
    </row>
    <row r="37" spans="9:18" x14ac:dyDescent="0.25"/>
    <row r="38" spans="9:18" x14ac:dyDescent="0.25"/>
    <row r="39" spans="9:18" x14ac:dyDescent="0.25"/>
    <row r="40" spans="9:18" x14ac:dyDescent="0.25"/>
    <row r="41" spans="9:18" x14ac:dyDescent="0.25">
      <c r="Q41" s="56"/>
      <c r="R41" s="56"/>
    </row>
    <row r="42" spans="9:18" x14ac:dyDescent="0.25"/>
    <row r="43" spans="9:18" x14ac:dyDescent="0.25"/>
    <row r="44" spans="9:18" x14ac:dyDescent="0.25"/>
    <row r="45" spans="9:18" x14ac:dyDescent="0.25"/>
    <row r="46" spans="9:18" ht="7.5" customHeight="1" x14ac:dyDescent="0.25"/>
  </sheetData>
  <mergeCells count="3">
    <mergeCell ref="I35:J35"/>
    <mergeCell ref="Y5:Z5"/>
    <mergeCell ref="Q41:R41"/>
  </mergeCells>
  <conditionalFormatting sqref="Y5:Z5">
    <cfRule type="expression" dxfId="95" priority="1">
      <formula>$Y$5&lt;0</formula>
    </cfRule>
    <cfRule type="expression" dxfId="94" priority="2">
      <formula>$Y$5&gt;0</formula>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cellIs" priority="4" operator="lessThanOrEqual" id="{EDB4568A-AFC3-4600-B91B-CDB9E31A9905}">
            <xm:f>Sheet2!$C$3*100</xm:f>
            <x14:dxf>
              <fill>
                <patternFill>
                  <bgColor theme="4"/>
                </patternFill>
              </fill>
            </x14:dxf>
          </x14:cfRule>
          <xm:sqref>E23:N32</xm:sqref>
        </x14:conditionalFormatting>
        <x14:conditionalFormatting xmlns:xm="http://schemas.microsoft.com/office/excel/2006/main">
          <x14:cfRule type="cellIs" priority="3" operator="lessThanOrEqual" id="{2C06D848-ED0A-424E-9993-E78363505BDF}">
            <xm:f>Sheet2!$C$4*100</xm:f>
            <x14:dxf>
              <fill>
                <patternFill>
                  <bgColor theme="4" tint="-0.24994659260841701"/>
                </patternFill>
              </fill>
            </x14:dxf>
          </x14:cfRule>
          <xm:sqref>E9:N18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G3:AJ19"/>
  <sheetViews>
    <sheetView showGridLines="0" topLeftCell="F1" workbookViewId="0">
      <selection activeCell="Q5" sqref="Q5"/>
    </sheetView>
  </sheetViews>
  <sheetFormatPr defaultRowHeight="15" x14ac:dyDescent="0.25"/>
  <cols>
    <col min="7" max="7" width="10.7109375" customWidth="1"/>
    <col min="8" max="8" width="15.42578125" bestFit="1" customWidth="1"/>
    <col min="9" max="9" width="14" customWidth="1"/>
    <col min="10" max="10" width="11.85546875" bestFit="1" customWidth="1"/>
    <col min="12" max="12" width="15.28515625" bestFit="1" customWidth="1"/>
    <col min="13" max="13" width="16.7109375" bestFit="1" customWidth="1"/>
    <col min="19" max="19" width="9.140625" style="23"/>
    <col min="21" max="21" width="15.42578125" customWidth="1"/>
    <col min="22" max="23" width="14" bestFit="1" customWidth="1"/>
    <col min="27" max="27" width="9.5703125" customWidth="1"/>
    <col min="28" max="28" width="15.42578125" bestFit="1" customWidth="1"/>
    <col min="29" max="29" width="14" bestFit="1" customWidth="1"/>
    <col min="31" max="31" width="9.140625" style="33"/>
    <col min="33" max="33" width="9.28515625" customWidth="1"/>
    <col min="34" max="34" width="15.42578125" bestFit="1" customWidth="1"/>
    <col min="35" max="35" width="10.42578125" customWidth="1"/>
    <col min="36" max="36" width="11.42578125" bestFit="1" customWidth="1"/>
  </cols>
  <sheetData>
    <row r="3" spans="7:36" x14ac:dyDescent="0.25">
      <c r="G3" s="13" t="s">
        <v>41</v>
      </c>
      <c r="H3" s="14" t="s">
        <v>0</v>
      </c>
      <c r="I3" s="14" t="s">
        <v>8</v>
      </c>
      <c r="K3" s="19" t="str">
        <f>G3</f>
        <v>Month</v>
      </c>
      <c r="L3" s="19" t="str">
        <f t="shared" ref="L3:M3" si="0">H3</f>
        <v>TOTAL REVENUE</v>
      </c>
      <c r="M3" s="19" t="str">
        <f t="shared" si="0"/>
        <v>TOTAL TARGET</v>
      </c>
      <c r="N3" s="20" t="s">
        <v>40</v>
      </c>
      <c r="P3" s="19" t="str">
        <f>K3</f>
        <v>Month</v>
      </c>
      <c r="Q3" s="20" t="s">
        <v>42</v>
      </c>
      <c r="U3" s="14" t="s">
        <v>0</v>
      </c>
      <c r="V3" s="14" t="s">
        <v>8</v>
      </c>
      <c r="W3" t="s">
        <v>42</v>
      </c>
      <c r="AA3" s="22" t="s">
        <v>41</v>
      </c>
      <c r="AB3" s="14" t="s">
        <v>0</v>
      </c>
      <c r="AC3" s="14" t="s">
        <v>8</v>
      </c>
      <c r="AG3" s="22" t="s">
        <v>41</v>
      </c>
      <c r="AH3" s="14" t="s">
        <v>0</v>
      </c>
      <c r="AI3" s="14" t="s">
        <v>21</v>
      </c>
    </row>
    <row r="4" spans="7:36" x14ac:dyDescent="0.25">
      <c r="G4" s="15" t="s">
        <v>26</v>
      </c>
      <c r="H4" s="18">
        <v>444162.52000000014</v>
      </c>
      <c r="I4" s="18">
        <v>439042</v>
      </c>
      <c r="K4" s="16" t="str">
        <f t="shared" ref="K4:K15" si="1">G4</f>
        <v>Jan</v>
      </c>
      <c r="L4" s="18">
        <f t="shared" ref="L4:L15" si="2">H4</f>
        <v>444162.52000000014</v>
      </c>
      <c r="M4" s="18">
        <f t="shared" ref="M4:M15" si="3">I4</f>
        <v>439042</v>
      </c>
      <c r="N4" s="18" t="str">
        <f t="shared" ref="N4:N15" si="4">IF(L4=LARGE_1,L4,IF(M4=LARGE_2,M4,""))</f>
        <v/>
      </c>
      <c r="P4" s="16" t="str">
        <f t="shared" ref="P4:P15" si="5">K4</f>
        <v>Jan</v>
      </c>
      <c r="Q4" s="21">
        <f>(L4-M4)/M4</f>
        <v>1.1662938853230749E-2</v>
      </c>
      <c r="U4" s="18">
        <v>5446809.4700000202</v>
      </c>
      <c r="V4" s="18">
        <v>5254990</v>
      </c>
      <c r="W4" s="24">
        <f>(GETPIVOTDATA("[Measures].[TOTAL REVENUE]",$U$3)-GETPIVOTDATA("[Measures].[TOTAL TARGET]",$U$3))/GETPIVOTDATA("[Measures].[TOTAL TARGET]",$U$3)</f>
        <v>3.6502347292767488E-2</v>
      </c>
      <c r="AA4" s="15" t="s">
        <v>43</v>
      </c>
      <c r="AB4" s="27">
        <v>0.7149649995008911</v>
      </c>
      <c r="AC4" s="27">
        <v>0.6644730056574798</v>
      </c>
      <c r="AG4" s="15" t="s">
        <v>47</v>
      </c>
      <c r="AH4" s="31">
        <v>1336248.3099999984</v>
      </c>
      <c r="AI4" s="35"/>
    </row>
    <row r="5" spans="7:36" x14ac:dyDescent="0.25">
      <c r="G5" s="15" t="s">
        <v>27</v>
      </c>
      <c r="H5" s="18">
        <v>423741.52000000037</v>
      </c>
      <c r="I5" s="18">
        <v>431279</v>
      </c>
      <c r="K5" s="16" t="str">
        <f t="shared" si="1"/>
        <v>Feb</v>
      </c>
      <c r="L5" s="18">
        <f t="shared" si="2"/>
        <v>423741.52000000037</v>
      </c>
      <c r="M5" s="18">
        <f t="shared" si="3"/>
        <v>431279</v>
      </c>
      <c r="N5" s="18" t="str">
        <f t="shared" si="4"/>
        <v/>
      </c>
      <c r="P5" s="16" t="str">
        <f t="shared" si="5"/>
        <v>Feb</v>
      </c>
      <c r="Q5" s="21">
        <f t="shared" ref="Q5:Q15" si="6">(L5-M5)/M5</f>
        <v>-1.7477039225187483E-2</v>
      </c>
      <c r="AA5" s="15" t="s">
        <v>44</v>
      </c>
      <c r="AB5" s="27">
        <v>0.2850350004991079</v>
      </c>
      <c r="AC5" s="27">
        <v>0.33552699434252015</v>
      </c>
      <c r="AG5" s="15" t="s">
        <v>48</v>
      </c>
      <c r="AH5" s="31">
        <v>1384874.5400000024</v>
      </c>
      <c r="AI5" s="35">
        <v>3.6390115247370451E-2</v>
      </c>
    </row>
    <row r="6" spans="7:36" x14ac:dyDescent="0.25">
      <c r="G6" s="15" t="s">
        <v>28</v>
      </c>
      <c r="H6" s="18">
        <v>468344.26999999949</v>
      </c>
      <c r="I6" s="18">
        <v>445591</v>
      </c>
      <c r="K6" s="16" t="str">
        <f t="shared" si="1"/>
        <v>Mar</v>
      </c>
      <c r="L6" s="18">
        <f t="shared" si="2"/>
        <v>468344.26999999949</v>
      </c>
      <c r="M6" s="18">
        <f t="shared" si="3"/>
        <v>445591</v>
      </c>
      <c r="N6" s="18" t="str">
        <f t="shared" si="4"/>
        <v/>
      </c>
      <c r="P6" s="16" t="str">
        <f t="shared" si="5"/>
        <v>Mar</v>
      </c>
      <c r="Q6" s="21">
        <f t="shared" si="6"/>
        <v>5.1063127397096203E-2</v>
      </c>
      <c r="AG6" s="15" t="s">
        <v>49</v>
      </c>
      <c r="AH6" s="31">
        <v>1362939.5400000014</v>
      </c>
      <c r="AI6" s="35">
        <v>-1.5838979897775357E-2</v>
      </c>
    </row>
    <row r="7" spans="7:36" ht="23.25" x14ac:dyDescent="0.35">
      <c r="G7" s="15" t="s">
        <v>29</v>
      </c>
      <c r="H7" s="18">
        <v>448652.76000000007</v>
      </c>
      <c r="I7" s="18">
        <v>453071</v>
      </c>
      <c r="K7" s="16" t="str">
        <f t="shared" si="1"/>
        <v>Apr</v>
      </c>
      <c r="L7" s="18">
        <f t="shared" si="2"/>
        <v>448652.76000000007</v>
      </c>
      <c r="M7" s="18">
        <f t="shared" si="3"/>
        <v>453071</v>
      </c>
      <c r="N7" s="18" t="str">
        <f t="shared" si="4"/>
        <v/>
      </c>
      <c r="P7" s="16" t="str">
        <f t="shared" si="5"/>
        <v>Apr</v>
      </c>
      <c r="Q7" s="21">
        <f t="shared" si="6"/>
        <v>-9.7517607615581932E-3</v>
      </c>
      <c r="U7" s="26">
        <f>GETPIVOTDATA("[Measures].[TOTAL REVENUE]",$U$3)</f>
        <v>5446809.4700000202</v>
      </c>
      <c r="V7" s="26">
        <f>GETPIVOTDATA("[Measures].[TOTAL TARGET]",$U$3)</f>
        <v>5254990</v>
      </c>
      <c r="W7" s="25">
        <f>W4</f>
        <v>3.6502347292767488E-2</v>
      </c>
      <c r="AG7" s="15" t="s">
        <v>50</v>
      </c>
      <c r="AH7" s="31">
        <v>1362747.0800000008</v>
      </c>
      <c r="AI7" s="35">
        <v>-1.4120949194904202E-4</v>
      </c>
    </row>
    <row r="8" spans="7:36" x14ac:dyDescent="0.25">
      <c r="G8" s="15" t="s">
        <v>30</v>
      </c>
      <c r="H8" s="18">
        <v>480720.64000000001</v>
      </c>
      <c r="I8" s="18">
        <v>444167</v>
      </c>
      <c r="K8" s="16" t="str">
        <f t="shared" si="1"/>
        <v>May</v>
      </c>
      <c r="L8" s="18">
        <f t="shared" si="2"/>
        <v>480720.64000000001</v>
      </c>
      <c r="M8" s="18">
        <f t="shared" si="3"/>
        <v>444167</v>
      </c>
      <c r="N8" s="18" t="str">
        <f t="shared" si="4"/>
        <v/>
      </c>
      <c r="P8" s="16" t="str">
        <f t="shared" si="5"/>
        <v>May</v>
      </c>
      <c r="Q8" s="21">
        <f t="shared" si="6"/>
        <v>8.2297063942165932E-2</v>
      </c>
      <c r="AA8" s="22" t="s">
        <v>41</v>
      </c>
      <c r="AB8" s="14" t="s">
        <v>0</v>
      </c>
      <c r="AC8" s="14" t="s">
        <v>8</v>
      </c>
    </row>
    <row r="9" spans="7:36" x14ac:dyDescent="0.25">
      <c r="G9" s="15" t="s">
        <v>31</v>
      </c>
      <c r="H9" s="18">
        <v>455501.13999999996</v>
      </c>
      <c r="I9" s="18">
        <v>421979</v>
      </c>
      <c r="K9" s="16" t="str">
        <f t="shared" si="1"/>
        <v>Jun</v>
      </c>
      <c r="L9" s="18">
        <f t="shared" si="2"/>
        <v>455501.13999999996</v>
      </c>
      <c r="M9" s="18">
        <f t="shared" si="3"/>
        <v>421979</v>
      </c>
      <c r="N9" s="18" t="str">
        <f t="shared" si="4"/>
        <v/>
      </c>
      <c r="P9" s="16" t="str">
        <f t="shared" si="5"/>
        <v>Jun</v>
      </c>
      <c r="Q9" s="21">
        <f t="shared" si="6"/>
        <v>7.9440303901378878E-2</v>
      </c>
      <c r="AA9" s="15" t="s">
        <v>43</v>
      </c>
      <c r="AB9" s="31">
        <v>3894278.1300000134</v>
      </c>
      <c r="AC9" s="27">
        <v>0.6644730056574798</v>
      </c>
      <c r="AG9" s="34" t="s">
        <v>53</v>
      </c>
    </row>
    <row r="10" spans="7:36" x14ac:dyDescent="0.25">
      <c r="G10" s="15" t="s">
        <v>32</v>
      </c>
      <c r="H10" s="18">
        <v>433725.86000000045</v>
      </c>
      <c r="I10" s="18">
        <v>456718</v>
      </c>
      <c r="K10" s="16" t="str">
        <f t="shared" si="1"/>
        <v>Jul</v>
      </c>
      <c r="L10" s="18">
        <f t="shared" si="2"/>
        <v>433725.86000000045</v>
      </c>
      <c r="M10" s="18">
        <f t="shared" si="3"/>
        <v>456718</v>
      </c>
      <c r="N10" s="18" t="str">
        <f t="shared" si="4"/>
        <v/>
      </c>
      <c r="P10" s="16" t="str">
        <f t="shared" si="5"/>
        <v>Jul</v>
      </c>
      <c r="Q10" s="21">
        <f t="shared" si="6"/>
        <v>-5.0342092932618265E-2</v>
      </c>
      <c r="AA10" s="15" t="s">
        <v>44</v>
      </c>
      <c r="AB10" s="31">
        <v>1552531.3400000015</v>
      </c>
      <c r="AC10" s="27">
        <v>0.33552699434252015</v>
      </c>
    </row>
    <row r="11" spans="7:36" x14ac:dyDescent="0.25">
      <c r="G11" s="15" t="s">
        <v>33</v>
      </c>
      <c r="H11" s="18">
        <v>485766.24999999977</v>
      </c>
      <c r="I11" s="18">
        <v>431727</v>
      </c>
      <c r="K11" s="16" t="str">
        <f t="shared" si="1"/>
        <v>Aug</v>
      </c>
      <c r="L11" s="18">
        <f t="shared" si="2"/>
        <v>485766.24999999977</v>
      </c>
      <c r="M11" s="18">
        <f t="shared" si="3"/>
        <v>431727</v>
      </c>
      <c r="N11" s="18">
        <f t="shared" si="4"/>
        <v>485766.24999999977</v>
      </c>
      <c r="P11" s="16" t="str">
        <f t="shared" si="5"/>
        <v>Aug</v>
      </c>
      <c r="Q11" s="21">
        <f t="shared" si="6"/>
        <v>0.12516995694038077</v>
      </c>
      <c r="AG11" t="str">
        <f>AG3</f>
        <v>Month</v>
      </c>
      <c r="AH11" t="str">
        <f>AH3</f>
        <v>TOTAL REVENUE</v>
      </c>
      <c r="AI11" t="s">
        <v>51</v>
      </c>
      <c r="AJ11" t="s">
        <v>52</v>
      </c>
    </row>
    <row r="12" spans="7:36" x14ac:dyDescent="0.25">
      <c r="G12" s="15" t="s">
        <v>34</v>
      </c>
      <c r="H12" s="18">
        <v>443447.4300000004</v>
      </c>
      <c r="I12" s="18">
        <v>446912</v>
      </c>
      <c r="K12" s="16" t="str">
        <f t="shared" si="1"/>
        <v>Sep</v>
      </c>
      <c r="L12" s="18">
        <f t="shared" si="2"/>
        <v>443447.4300000004</v>
      </c>
      <c r="M12" s="18">
        <f t="shared" si="3"/>
        <v>446912</v>
      </c>
      <c r="N12" s="18" t="str">
        <f t="shared" si="4"/>
        <v/>
      </c>
      <c r="P12" s="16" t="str">
        <f t="shared" si="5"/>
        <v>Sep</v>
      </c>
      <c r="Q12" s="21">
        <f t="shared" si="6"/>
        <v>-7.7522420521256973E-3</v>
      </c>
      <c r="AG12" t="str">
        <f t="shared" ref="AG12:AH12" si="7">AG4</f>
        <v>Q-1</v>
      </c>
      <c r="AH12" s="32">
        <f t="shared" si="7"/>
        <v>1336248.3099999984</v>
      </c>
      <c r="AI12" s="32" t="str">
        <f>IF(AH12&gt;AJ12,AH12,"")</f>
        <v/>
      </c>
      <c r="AJ12" s="32">
        <f>AVERAGE($AH$12:$AH$15)</f>
        <v>1361702.3675000006</v>
      </c>
    </row>
    <row r="13" spans="7:36" x14ac:dyDescent="0.25">
      <c r="G13" s="15" t="s">
        <v>35</v>
      </c>
      <c r="H13" s="18">
        <v>458984.37999999971</v>
      </c>
      <c r="I13" s="18">
        <v>414360</v>
      </c>
      <c r="K13" s="16" t="str">
        <f t="shared" si="1"/>
        <v>Oct</v>
      </c>
      <c r="L13" s="18">
        <f t="shared" si="2"/>
        <v>458984.37999999971</v>
      </c>
      <c r="M13" s="18">
        <f t="shared" si="3"/>
        <v>414360</v>
      </c>
      <c r="N13" s="18" t="str">
        <f t="shared" si="4"/>
        <v/>
      </c>
      <c r="P13" s="16" t="str">
        <f t="shared" si="5"/>
        <v>Oct</v>
      </c>
      <c r="Q13" s="21">
        <f t="shared" si="6"/>
        <v>0.10769470991408368</v>
      </c>
      <c r="AG13" t="str">
        <f t="shared" ref="AG13:AH13" si="8">AG5</f>
        <v>Q-2</v>
      </c>
      <c r="AH13" s="32">
        <f t="shared" si="8"/>
        <v>1384874.5400000024</v>
      </c>
      <c r="AI13" s="32">
        <f t="shared" ref="AI13:AI15" si="9">IF(AH13&gt;AJ13,AH13,"")</f>
        <v>1384874.5400000024</v>
      </c>
      <c r="AJ13" s="32">
        <f t="shared" ref="AJ13:AJ15" si="10">AVERAGE($AH$12:$AH$15)</f>
        <v>1361702.3675000006</v>
      </c>
    </row>
    <row r="14" spans="7:36" x14ac:dyDescent="0.25">
      <c r="G14" s="15" t="s">
        <v>36</v>
      </c>
      <c r="H14" s="18">
        <v>462537.40999999939</v>
      </c>
      <c r="I14" s="18">
        <v>413371</v>
      </c>
      <c r="K14" s="16" t="str">
        <f t="shared" si="1"/>
        <v>Nov</v>
      </c>
      <c r="L14" s="18">
        <f t="shared" si="2"/>
        <v>462537.40999999939</v>
      </c>
      <c r="M14" s="18">
        <f t="shared" si="3"/>
        <v>413371</v>
      </c>
      <c r="N14" s="18" t="str">
        <f t="shared" si="4"/>
        <v/>
      </c>
      <c r="P14" s="16" t="str">
        <f t="shared" si="5"/>
        <v>Nov</v>
      </c>
      <c r="Q14" s="21">
        <f t="shared" si="6"/>
        <v>0.11894015303443975</v>
      </c>
      <c r="AG14" t="str">
        <f t="shared" ref="AG14:AH14" si="11">AG6</f>
        <v>Q-3</v>
      </c>
      <c r="AH14" s="32">
        <f t="shared" si="11"/>
        <v>1362939.5400000014</v>
      </c>
      <c r="AI14">
        <f t="shared" si="9"/>
        <v>1362939.5400000014</v>
      </c>
      <c r="AJ14" s="32">
        <f t="shared" si="10"/>
        <v>1361702.3675000006</v>
      </c>
    </row>
    <row r="15" spans="7:36" x14ac:dyDescent="0.25">
      <c r="G15" s="15" t="s">
        <v>37</v>
      </c>
      <c r="H15" s="18">
        <v>441225.2900000001</v>
      </c>
      <c r="I15" s="18">
        <v>456773</v>
      </c>
      <c r="K15" s="16" t="str">
        <f t="shared" si="1"/>
        <v>Dec</v>
      </c>
      <c r="L15" s="18">
        <f t="shared" si="2"/>
        <v>441225.2900000001</v>
      </c>
      <c r="M15" s="18">
        <f t="shared" si="3"/>
        <v>456773</v>
      </c>
      <c r="N15" s="18" t="str">
        <f t="shared" si="4"/>
        <v/>
      </c>
      <c r="P15" s="16" t="str">
        <f t="shared" si="5"/>
        <v>Dec</v>
      </c>
      <c r="Q15" s="21">
        <f t="shared" si="6"/>
        <v>-3.4038154619471607E-2</v>
      </c>
      <c r="AG15" t="str">
        <f t="shared" ref="AG15:AH15" si="12">AG7</f>
        <v>Q-4</v>
      </c>
      <c r="AH15" s="32">
        <f t="shared" si="12"/>
        <v>1362747.0800000008</v>
      </c>
      <c r="AI15">
        <f t="shared" si="9"/>
        <v>1362747.0800000008</v>
      </c>
      <c r="AJ15" s="32">
        <f t="shared" si="10"/>
        <v>1361702.3675000006</v>
      </c>
    </row>
    <row r="18" spans="11:13" x14ac:dyDescent="0.25">
      <c r="K18">
        <v>1</v>
      </c>
      <c r="L18">
        <f>LARGE(L4:L15,$K18)</f>
        <v>485766.24999999977</v>
      </c>
      <c r="M18" t="s">
        <v>38</v>
      </c>
    </row>
    <row r="19" spans="11:13" x14ac:dyDescent="0.25">
      <c r="K19">
        <v>2</v>
      </c>
      <c r="L19">
        <f>LARGE(L4:L15,$K19)</f>
        <v>480720.64000000001</v>
      </c>
      <c r="M19" t="s">
        <v>39</v>
      </c>
    </row>
  </sheetData>
  <conditionalFormatting sqref="W4">
    <cfRule type="expression" dxfId="91" priority="3">
      <formula>$W$4&gt;0</formula>
    </cfRule>
  </conditionalFormatting>
  <conditionalFormatting sqref="W7">
    <cfRule type="expression" dxfId="90" priority="1">
      <formula>$W$7&lt;0</formula>
    </cfRule>
    <cfRule type="expression" dxfId="89" priority="2">
      <formula>$W$7&gt;0</formula>
    </cfRule>
  </conditionalFormatting>
  <pageMargins left="0.7" right="0.7" top="0.75" bottom="0.75" header="0.3" footer="0.3"/>
  <pageSetup orientation="portrait"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3:N20"/>
  <sheetViews>
    <sheetView workbookViewId="0">
      <selection activeCell="D7" sqref="D7"/>
    </sheetView>
  </sheetViews>
  <sheetFormatPr defaultRowHeight="15" x14ac:dyDescent="0.25"/>
  <cols>
    <col min="2" max="2" width="10.28515625" customWidth="1"/>
    <col min="3" max="3" width="11.42578125" bestFit="1" customWidth="1"/>
    <col min="5" max="14" width="1.5703125" customWidth="1"/>
  </cols>
  <sheetData>
    <row r="3" spans="2:14" x14ac:dyDescent="0.25">
      <c r="B3" t="s">
        <v>45</v>
      </c>
      <c r="C3" s="10">
        <f>GETPIVOTDATA("[Measures].[TOTAL REVENUE]",'ANALYSIS 2'!$AA$3,"[DATE].[weektype]","[DATE].[weektype].&amp;[Weekday]")</f>
        <v>0.7149649995008911</v>
      </c>
    </row>
    <row r="4" spans="2:14" x14ac:dyDescent="0.25">
      <c r="B4" t="s">
        <v>46</v>
      </c>
      <c r="C4" s="10">
        <f>GETPIVOTDATA("[Measures].[TOTAL REVENUE]",'ANALYSIS 2'!$AA$3,"[DATE].[weektype]","[DATE].[weektype].&amp;[Weekend]")</f>
        <v>0.2850350004991079</v>
      </c>
    </row>
    <row r="6" spans="2:14" x14ac:dyDescent="0.25">
      <c r="B6" t="s">
        <v>45</v>
      </c>
      <c r="C6" s="32">
        <f>GETPIVOTDATA("[Measures].[TOTAL REVENUE]",'ANALYSIS 2'!$AA$8,"[DATE].[weektype]","[DATE].[weektype].&amp;[Weekday]")</f>
        <v>3894278.1300000134</v>
      </c>
    </row>
    <row r="7" spans="2:14" x14ac:dyDescent="0.25">
      <c r="B7" t="s">
        <v>46</v>
      </c>
      <c r="C7" s="32">
        <f>GETPIVOTDATA("[Measures].[TOTAL REVENUE]",'ANALYSIS 2'!$AA$8,"[DATE].[weektype]","[DATE].[weektype].&amp;[Weekend]")</f>
        <v>1552531.3400000015</v>
      </c>
      <c r="E7" s="29"/>
    </row>
    <row r="9" spans="2:14" x14ac:dyDescent="0.25">
      <c r="F9" s="28"/>
    </row>
    <row r="11" spans="2:14" ht="7.5" customHeight="1" x14ac:dyDescent="0.25">
      <c r="E11" s="30">
        <f t="shared" ref="E11:E18" si="0">E12+10</f>
        <v>91</v>
      </c>
      <c r="F11" s="30">
        <f t="shared" ref="F11:F18" si="1">F12+10</f>
        <v>92</v>
      </c>
      <c r="G11" s="30">
        <f t="shared" ref="G11:G18" si="2">G12+10</f>
        <v>93</v>
      </c>
      <c r="H11" s="30">
        <f t="shared" ref="H11:H18" si="3">H12+10</f>
        <v>94</v>
      </c>
      <c r="I11" s="30">
        <f t="shared" ref="I11:I18" si="4">I12+10</f>
        <v>95</v>
      </c>
      <c r="J11" s="30">
        <f t="shared" ref="J11:J18" si="5">J12+10</f>
        <v>96</v>
      </c>
      <c r="K11" s="30">
        <f t="shared" ref="K11:K18" si="6">K12+10</f>
        <v>97</v>
      </c>
      <c r="L11" s="30">
        <f t="shared" ref="L11:L18" si="7">L12+10</f>
        <v>98</v>
      </c>
      <c r="M11" s="30">
        <f t="shared" ref="M11:M18" si="8">M12+10</f>
        <v>99</v>
      </c>
      <c r="N11" s="30">
        <f t="shared" ref="N11:N18" si="9">N12+10</f>
        <v>100</v>
      </c>
    </row>
    <row r="12" spans="2:14" ht="7.5" customHeight="1" x14ac:dyDescent="0.25">
      <c r="E12" s="30">
        <f t="shared" si="0"/>
        <v>81</v>
      </c>
      <c r="F12" s="30">
        <f t="shared" si="1"/>
        <v>82</v>
      </c>
      <c r="G12" s="30">
        <f t="shared" si="2"/>
        <v>83</v>
      </c>
      <c r="H12" s="30">
        <f t="shared" si="3"/>
        <v>84</v>
      </c>
      <c r="I12" s="30">
        <f t="shared" si="4"/>
        <v>85</v>
      </c>
      <c r="J12" s="30">
        <f t="shared" si="5"/>
        <v>86</v>
      </c>
      <c r="K12" s="30">
        <f t="shared" si="6"/>
        <v>87</v>
      </c>
      <c r="L12" s="30">
        <f t="shared" si="7"/>
        <v>88</v>
      </c>
      <c r="M12" s="30">
        <f t="shared" si="8"/>
        <v>89</v>
      </c>
      <c r="N12" s="30">
        <f t="shared" si="9"/>
        <v>90</v>
      </c>
    </row>
    <row r="13" spans="2:14" ht="7.5" customHeight="1" x14ac:dyDescent="0.25">
      <c r="E13" s="30">
        <f t="shared" si="0"/>
        <v>71</v>
      </c>
      <c r="F13" s="30">
        <f t="shared" si="1"/>
        <v>72</v>
      </c>
      <c r="G13" s="30">
        <f t="shared" si="2"/>
        <v>73</v>
      </c>
      <c r="H13" s="30">
        <f t="shared" si="3"/>
        <v>74</v>
      </c>
      <c r="I13" s="30">
        <f t="shared" si="4"/>
        <v>75</v>
      </c>
      <c r="J13" s="30">
        <f t="shared" si="5"/>
        <v>76</v>
      </c>
      <c r="K13" s="30">
        <f t="shared" si="6"/>
        <v>77</v>
      </c>
      <c r="L13" s="30">
        <f t="shared" si="7"/>
        <v>78</v>
      </c>
      <c r="M13" s="30">
        <f t="shared" si="8"/>
        <v>79</v>
      </c>
      <c r="N13" s="30">
        <f t="shared" si="9"/>
        <v>80</v>
      </c>
    </row>
    <row r="14" spans="2:14" ht="7.5" customHeight="1" x14ac:dyDescent="0.25">
      <c r="E14" s="30">
        <f t="shared" si="0"/>
        <v>61</v>
      </c>
      <c r="F14" s="30">
        <f t="shared" si="1"/>
        <v>62</v>
      </c>
      <c r="G14" s="30">
        <f t="shared" si="2"/>
        <v>63</v>
      </c>
      <c r="H14" s="30">
        <f t="shared" si="3"/>
        <v>64</v>
      </c>
      <c r="I14" s="30">
        <f t="shared" si="4"/>
        <v>65</v>
      </c>
      <c r="J14" s="30">
        <f t="shared" si="5"/>
        <v>66</v>
      </c>
      <c r="K14" s="30">
        <f t="shared" si="6"/>
        <v>67</v>
      </c>
      <c r="L14" s="30">
        <f t="shared" si="7"/>
        <v>68</v>
      </c>
      <c r="M14" s="30">
        <f t="shared" si="8"/>
        <v>69</v>
      </c>
      <c r="N14" s="30">
        <f t="shared" si="9"/>
        <v>70</v>
      </c>
    </row>
    <row r="15" spans="2:14" ht="7.5" customHeight="1" x14ac:dyDescent="0.25">
      <c r="E15" s="30">
        <f t="shared" si="0"/>
        <v>51</v>
      </c>
      <c r="F15" s="30">
        <f t="shared" si="1"/>
        <v>52</v>
      </c>
      <c r="G15" s="30">
        <f t="shared" si="2"/>
        <v>53</v>
      </c>
      <c r="H15" s="30">
        <f t="shared" si="3"/>
        <v>54</v>
      </c>
      <c r="I15" s="30">
        <f t="shared" si="4"/>
        <v>55</v>
      </c>
      <c r="J15" s="30">
        <f t="shared" si="5"/>
        <v>56</v>
      </c>
      <c r="K15" s="30">
        <f t="shared" si="6"/>
        <v>57</v>
      </c>
      <c r="L15" s="30">
        <f t="shared" si="7"/>
        <v>58</v>
      </c>
      <c r="M15" s="30">
        <f t="shared" si="8"/>
        <v>59</v>
      </c>
      <c r="N15" s="30">
        <f t="shared" si="9"/>
        <v>60</v>
      </c>
    </row>
    <row r="16" spans="2:14" ht="7.5" customHeight="1" x14ac:dyDescent="0.25">
      <c r="E16" s="30">
        <f t="shared" si="0"/>
        <v>41</v>
      </c>
      <c r="F16" s="30">
        <f t="shared" si="1"/>
        <v>42</v>
      </c>
      <c r="G16" s="30">
        <f t="shared" si="2"/>
        <v>43</v>
      </c>
      <c r="H16" s="30">
        <f t="shared" si="3"/>
        <v>44</v>
      </c>
      <c r="I16" s="30">
        <f t="shared" si="4"/>
        <v>45</v>
      </c>
      <c r="J16" s="30">
        <f t="shared" si="5"/>
        <v>46</v>
      </c>
      <c r="K16" s="30">
        <f t="shared" si="6"/>
        <v>47</v>
      </c>
      <c r="L16" s="30">
        <f t="shared" si="7"/>
        <v>48</v>
      </c>
      <c r="M16" s="30">
        <f t="shared" si="8"/>
        <v>49</v>
      </c>
      <c r="N16" s="30">
        <f t="shared" si="9"/>
        <v>50</v>
      </c>
    </row>
    <row r="17" spans="5:14" ht="7.5" customHeight="1" x14ac:dyDescent="0.25">
      <c r="E17" s="30">
        <f t="shared" si="0"/>
        <v>31</v>
      </c>
      <c r="F17" s="30">
        <f t="shared" si="1"/>
        <v>32</v>
      </c>
      <c r="G17" s="30">
        <f t="shared" si="2"/>
        <v>33</v>
      </c>
      <c r="H17" s="30">
        <f t="shared" si="3"/>
        <v>34</v>
      </c>
      <c r="I17" s="30">
        <f t="shared" si="4"/>
        <v>35</v>
      </c>
      <c r="J17" s="30">
        <f t="shared" si="5"/>
        <v>36</v>
      </c>
      <c r="K17" s="30">
        <f t="shared" si="6"/>
        <v>37</v>
      </c>
      <c r="L17" s="30">
        <f t="shared" si="7"/>
        <v>38</v>
      </c>
      <c r="M17" s="30">
        <f t="shared" si="8"/>
        <v>39</v>
      </c>
      <c r="N17" s="30">
        <f t="shared" si="9"/>
        <v>40</v>
      </c>
    </row>
    <row r="18" spans="5:14" ht="7.5" customHeight="1" x14ac:dyDescent="0.25">
      <c r="E18" s="30">
        <f t="shared" si="0"/>
        <v>21</v>
      </c>
      <c r="F18" s="30">
        <f t="shared" si="1"/>
        <v>22</v>
      </c>
      <c r="G18" s="30">
        <f t="shared" si="2"/>
        <v>23</v>
      </c>
      <c r="H18" s="30">
        <f t="shared" si="3"/>
        <v>24</v>
      </c>
      <c r="I18" s="30">
        <f t="shared" si="4"/>
        <v>25</v>
      </c>
      <c r="J18" s="30">
        <f t="shared" si="5"/>
        <v>26</v>
      </c>
      <c r="K18" s="30">
        <f t="shared" si="6"/>
        <v>27</v>
      </c>
      <c r="L18" s="30">
        <f t="shared" si="7"/>
        <v>28</v>
      </c>
      <c r="M18" s="30">
        <f t="shared" si="8"/>
        <v>29</v>
      </c>
      <c r="N18" s="30">
        <f t="shared" si="9"/>
        <v>30</v>
      </c>
    </row>
    <row r="19" spans="5:14" ht="7.5" customHeight="1" x14ac:dyDescent="0.25">
      <c r="E19" s="30">
        <f>E20+10</f>
        <v>11</v>
      </c>
      <c r="F19" s="30">
        <f t="shared" ref="F19:N19" si="10">F20+10</f>
        <v>12</v>
      </c>
      <c r="G19" s="30">
        <f t="shared" si="10"/>
        <v>13</v>
      </c>
      <c r="H19" s="30">
        <f t="shared" si="10"/>
        <v>14</v>
      </c>
      <c r="I19" s="30">
        <f t="shared" si="10"/>
        <v>15</v>
      </c>
      <c r="J19" s="30">
        <f t="shared" si="10"/>
        <v>16</v>
      </c>
      <c r="K19" s="30">
        <f t="shared" si="10"/>
        <v>17</v>
      </c>
      <c r="L19" s="30">
        <f t="shared" si="10"/>
        <v>18</v>
      </c>
      <c r="M19" s="30">
        <f t="shared" si="10"/>
        <v>19</v>
      </c>
      <c r="N19" s="30">
        <f t="shared" si="10"/>
        <v>20</v>
      </c>
    </row>
    <row r="20" spans="5:14" ht="7.5" customHeight="1" x14ac:dyDescent="0.25">
      <c r="E20" s="30">
        <v>1</v>
      </c>
      <c r="F20" s="30">
        <f>E20+1</f>
        <v>2</v>
      </c>
      <c r="G20" s="30">
        <f t="shared" ref="G20:M20" si="11">F20+1</f>
        <v>3</v>
      </c>
      <c r="H20" s="30">
        <f t="shared" si="11"/>
        <v>4</v>
      </c>
      <c r="I20" s="30">
        <f t="shared" si="11"/>
        <v>5</v>
      </c>
      <c r="J20" s="30">
        <f t="shared" si="11"/>
        <v>6</v>
      </c>
      <c r="K20" s="30">
        <f t="shared" si="11"/>
        <v>7</v>
      </c>
      <c r="L20" s="30">
        <f t="shared" si="11"/>
        <v>8</v>
      </c>
      <c r="M20" s="30">
        <f t="shared" si="11"/>
        <v>9</v>
      </c>
      <c r="N20" s="30">
        <f>M20+1</f>
        <v>10</v>
      </c>
    </row>
  </sheetData>
  <conditionalFormatting sqref="E11:N20">
    <cfRule type="cellIs" dxfId="1" priority="2" operator="lessThanOrEqual">
      <formula>$C$3*100</formula>
    </cfRule>
    <cfRule type="cellIs" dxfId="0" priority="3" operator="lessThanOrEqual">
      <formula>$C$3*100</formula>
    </cfRule>
  </conditionalFormatting>
  <conditionalFormatting sqref="G11:P20">
    <cfRule type="cellIs" priority="1" operator="lessThanOrEqual">
      <formula>$C$4*100</formula>
    </cfRule>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Props1.xml><?xml version="1.0" encoding="utf-8"?>
<ds:datastoreItem xmlns:ds="http://schemas.openxmlformats.org/officeDocument/2006/customXml" ds:itemID="{4240FB40-616B-4906-9E70-EF78E9E6769F}">
  <ds:schemaRefs/>
</ds:datastoreItem>
</file>

<file path=customXml/itemProps2.xml><?xml version="1.0" encoding="utf-8"?>
<ds:datastoreItem xmlns:ds="http://schemas.openxmlformats.org/officeDocument/2006/customXml" ds:itemID="{FB9DF5DD-DB04-41A7-8B75-44C292F73EBD}">
  <ds:schemaRefs/>
</ds:datastoreItem>
</file>

<file path=customXml/itemProps3.xml><?xml version="1.0" encoding="utf-8"?>
<ds:datastoreItem xmlns:ds="http://schemas.openxmlformats.org/officeDocument/2006/customXml" ds:itemID="{29AA17F5-1ED2-4C0B-9072-6CECE1953459}">
  <ds:schemaRefs/>
</ds:datastoreItem>
</file>

<file path=customXml/itemProps4.xml><?xml version="1.0" encoding="utf-8"?>
<ds:datastoreItem xmlns:ds="http://schemas.openxmlformats.org/officeDocument/2006/customXml" ds:itemID="{D4D6A202-92F4-48AB-A067-2E65B1726109}">
  <ds:schemaRefs/>
</ds:datastoreItem>
</file>

<file path=customXml/itemProps5.xml><?xml version="1.0" encoding="utf-8"?>
<ds:datastoreItem xmlns:ds="http://schemas.openxmlformats.org/officeDocument/2006/customXml" ds:itemID="{CA154E02-1E07-4F71-B868-0A52CB1D808C}">
  <ds:schemaRefs/>
</ds:datastoreItem>
</file>

<file path=customXml/itemProps6.xml><?xml version="1.0" encoding="utf-8"?>
<ds:datastoreItem xmlns:ds="http://schemas.openxmlformats.org/officeDocument/2006/customXml" ds:itemID="{D9268F19-4428-43D7-B7D0-1529548201BD}">
  <ds:schemaRefs/>
</ds:datastoreItem>
</file>

<file path=customXml/itemProps7.xml><?xml version="1.0" encoding="utf-8"?>
<ds:datastoreItem xmlns:ds="http://schemas.openxmlformats.org/officeDocument/2006/customXml" ds:itemID="{772FBA67-4714-458D-AC02-9A67947FB9A1}">
  <ds:schemaRefs/>
</ds:datastoreItem>
</file>

<file path=customXml/itemProps8.xml><?xml version="1.0" encoding="utf-8"?>
<ds:datastoreItem xmlns:ds="http://schemas.openxmlformats.org/officeDocument/2006/customXml" ds:itemID="{DC05EEB9-89C9-49C2-85E8-5B966B705648}">
  <ds:schemaRefs/>
</ds:datastoreItem>
</file>

<file path=customXml/itemProps9.xml><?xml version="1.0" encoding="utf-8"?>
<ds:datastoreItem xmlns:ds="http://schemas.openxmlformats.org/officeDocument/2006/customXml" ds:itemID="{858CA800-83C4-4E78-B647-2132D1C19642}">
  <ds:schemaRefs/>
</ds:datastoreItem>
</file>

<file path=customXml/itemProps10.xml><?xml version="1.0" encoding="utf-8"?>
<ds:datastoreItem xmlns:ds="http://schemas.openxmlformats.org/officeDocument/2006/customXml" ds:itemID="{AECE9E94-FD3F-44C8-B06C-9F2461B8AFFD}">
  <ds:schemaRefs/>
</ds:datastoreItem>
</file>

<file path=customXml/itemProps11.xml><?xml version="1.0" encoding="utf-8"?>
<ds:datastoreItem xmlns:ds="http://schemas.openxmlformats.org/officeDocument/2006/customXml" ds:itemID="{E8668DF4-433B-4FD8-8C02-5EF5921BA4AA}">
  <ds:schemaRefs/>
</ds:datastoreItem>
</file>

<file path=customXml/itemProps12.xml><?xml version="1.0" encoding="utf-8"?>
<ds:datastoreItem xmlns:ds="http://schemas.openxmlformats.org/officeDocument/2006/customXml" ds:itemID="{D65BBDC0-45F9-4787-AFC0-311FF9255D41}">
  <ds:schemaRefs/>
</ds:datastoreItem>
</file>

<file path=customXml/itemProps13.xml><?xml version="1.0" encoding="utf-8"?>
<ds:datastoreItem xmlns:ds="http://schemas.openxmlformats.org/officeDocument/2006/customXml" ds:itemID="{1C392C4B-3575-499F-9165-1C0A5EE4DC42}">
  <ds:schemaRefs/>
</ds:datastoreItem>
</file>

<file path=customXml/itemProps14.xml><?xml version="1.0" encoding="utf-8"?>
<ds:datastoreItem xmlns:ds="http://schemas.openxmlformats.org/officeDocument/2006/customXml" ds:itemID="{6A466BD6-556E-46BF-B310-39732A79C841}">
  <ds:schemaRefs/>
</ds:datastoreItem>
</file>

<file path=customXml/itemProps15.xml><?xml version="1.0" encoding="utf-8"?>
<ds:datastoreItem xmlns:ds="http://schemas.openxmlformats.org/officeDocument/2006/customXml" ds:itemID="{E052E624-5F39-41C2-ACF3-15AE72799381}">
  <ds:schemaRefs/>
</ds:datastoreItem>
</file>

<file path=customXml/itemProps16.xml><?xml version="1.0" encoding="utf-8"?>
<ds:datastoreItem xmlns:ds="http://schemas.openxmlformats.org/officeDocument/2006/customXml" ds:itemID="{F846C24C-91E9-4865-ACD0-DDCAB01EBCE6}">
  <ds:schemaRefs/>
</ds:datastoreItem>
</file>

<file path=customXml/itemProps17.xml><?xml version="1.0" encoding="utf-8"?>
<ds:datastoreItem xmlns:ds="http://schemas.openxmlformats.org/officeDocument/2006/customXml" ds:itemID="{21A068CE-967A-4E8D-93D3-9F4C539487FF}">
  <ds:schemaRefs/>
</ds:datastoreItem>
</file>

<file path=customXml/itemProps18.xml><?xml version="1.0" encoding="utf-8"?>
<ds:datastoreItem xmlns:ds="http://schemas.openxmlformats.org/officeDocument/2006/customXml" ds:itemID="{BAABE1DC-AD4A-4D1B-AAFC-7FC15C2D1F88}">
  <ds:schemaRefs/>
</ds:datastoreItem>
</file>

<file path=customXml/itemProps19.xml><?xml version="1.0" encoding="utf-8"?>
<ds:datastoreItem xmlns:ds="http://schemas.openxmlformats.org/officeDocument/2006/customXml" ds:itemID="{EDA02F3B-6044-4687-B6D7-DC9231F486BA}">
  <ds:schemaRefs/>
</ds:datastoreItem>
</file>

<file path=customXml/itemProps20.xml><?xml version="1.0" encoding="utf-8"?>
<ds:datastoreItem xmlns:ds="http://schemas.openxmlformats.org/officeDocument/2006/customXml" ds:itemID="{858C7213-0D4A-4124-9531-73F90660DEF0}">
  <ds:schemaRefs/>
</ds:datastoreItem>
</file>

<file path=customXml/itemProps21.xml><?xml version="1.0" encoding="utf-8"?>
<ds:datastoreItem xmlns:ds="http://schemas.openxmlformats.org/officeDocument/2006/customXml" ds:itemID="{4BA7893B-3ED8-446F-B690-F70BC7F7A316}">
  <ds:schemaRefs/>
</ds:datastoreItem>
</file>

<file path=customXml/itemProps22.xml><?xml version="1.0" encoding="utf-8"?>
<ds:datastoreItem xmlns:ds="http://schemas.openxmlformats.org/officeDocument/2006/customXml" ds:itemID="{57C1CF56-C53C-4C10-ACC8-1544536294FE}">
  <ds:schemaRefs/>
</ds:datastoreItem>
</file>

<file path=customXml/itemProps23.xml><?xml version="1.0" encoding="utf-8"?>
<ds:datastoreItem xmlns:ds="http://schemas.openxmlformats.org/officeDocument/2006/customXml" ds:itemID="{647A9D68-E767-4D28-8F26-375AE17B6BED}">
  <ds:schemaRefs/>
</ds:datastoreItem>
</file>

<file path=customXml/itemProps24.xml><?xml version="1.0" encoding="utf-8"?>
<ds:datastoreItem xmlns:ds="http://schemas.openxmlformats.org/officeDocument/2006/customXml" ds:itemID="{8CB1EDBE-1F91-4FE9-A805-79F3B9B0BC5C}">
  <ds:schemaRefs/>
</ds:datastoreItem>
</file>

<file path=customXml/itemProps25.xml><?xml version="1.0" encoding="utf-8"?>
<ds:datastoreItem xmlns:ds="http://schemas.openxmlformats.org/officeDocument/2006/customXml" ds:itemID="{ED4260B4-6BD8-490B-A846-1C8A9A0AEF2F}">
  <ds:schemaRefs/>
</ds:datastoreItem>
</file>

<file path=customXml/itemProps26.xml><?xml version="1.0" encoding="utf-8"?>
<ds:datastoreItem xmlns:ds="http://schemas.openxmlformats.org/officeDocument/2006/customXml" ds:itemID="{2F0B4FC4-2D2D-4FA2-8771-D30617F534C0}">
  <ds:schemaRefs/>
</ds:datastoreItem>
</file>

<file path=customXml/itemProps27.xml><?xml version="1.0" encoding="utf-8"?>
<ds:datastoreItem xmlns:ds="http://schemas.openxmlformats.org/officeDocument/2006/customXml" ds:itemID="{776990B4-C24D-4963-9852-32AD10B8A46C}">
  <ds:schemaRefs/>
</ds:datastoreItem>
</file>

<file path=customXml/itemProps28.xml><?xml version="1.0" encoding="utf-8"?>
<ds:datastoreItem xmlns:ds="http://schemas.openxmlformats.org/officeDocument/2006/customXml" ds:itemID="{4C0F2735-3C31-49EE-981F-BBF99EEE50C1}">
  <ds:schemaRefs/>
</ds:datastoreItem>
</file>

<file path=customXml/itemProps29.xml><?xml version="1.0" encoding="utf-8"?>
<ds:datastoreItem xmlns:ds="http://schemas.openxmlformats.org/officeDocument/2006/customXml" ds:itemID="{2AC87604-2015-498C-9C1C-1040A6ADE590}">
  <ds:schemaRefs>
    <ds:schemaRef ds:uri="http://schemas.microsoft.com/DataMashup"/>
  </ds:schemaRefs>
</ds:datastoreItem>
</file>

<file path=customXml/itemProps30.xml><?xml version="1.0" encoding="utf-8"?>
<ds:datastoreItem xmlns:ds="http://schemas.openxmlformats.org/officeDocument/2006/customXml" ds:itemID="{8D29B759-D8B4-4538-B119-8CDBBBE0CB14}">
  <ds:schemaRefs/>
</ds:datastoreItem>
</file>

<file path=customXml/itemProps31.xml><?xml version="1.0" encoding="utf-8"?>
<ds:datastoreItem xmlns:ds="http://schemas.openxmlformats.org/officeDocument/2006/customXml" ds:itemID="{10BB18E1-CBCF-4FBE-A0A6-A69CC34C9B0F}">
  <ds:schemaRefs/>
</ds:datastoreItem>
</file>

<file path=customXml/itemProps32.xml><?xml version="1.0" encoding="utf-8"?>
<ds:datastoreItem xmlns:ds="http://schemas.openxmlformats.org/officeDocument/2006/customXml" ds:itemID="{91165E2C-DACD-4CE2-B38A-D2CA368FB88B}">
  <ds:schemaRefs/>
</ds:datastoreItem>
</file>

<file path=customXml/itemProps33.xml><?xml version="1.0" encoding="utf-8"?>
<ds:datastoreItem xmlns:ds="http://schemas.openxmlformats.org/officeDocument/2006/customXml" ds:itemID="{5F0B6D23-F6A8-464A-AAFC-91DA15E9C18D}">
  <ds:schemaRefs/>
</ds:datastoreItem>
</file>

<file path=customXml/itemProps34.xml><?xml version="1.0" encoding="utf-8"?>
<ds:datastoreItem xmlns:ds="http://schemas.openxmlformats.org/officeDocument/2006/customXml" ds:itemID="{42A9A9C4-8A77-4C27-9514-EE38FD68D6E4}">
  <ds:schemaRefs/>
</ds:datastoreItem>
</file>

<file path=customXml/itemProps35.xml><?xml version="1.0" encoding="utf-8"?>
<ds:datastoreItem xmlns:ds="http://schemas.openxmlformats.org/officeDocument/2006/customXml" ds:itemID="{423C5922-4451-4EEC-8205-AC107FC43901}">
  <ds:schemaRefs/>
</ds:datastoreItem>
</file>

<file path=customXml/itemProps36.xml><?xml version="1.0" encoding="utf-8"?>
<ds:datastoreItem xmlns:ds="http://schemas.openxmlformats.org/officeDocument/2006/customXml" ds:itemID="{0ABDE66D-8958-43F1-9984-9E69610ED47E}">
  <ds:schemaRefs/>
</ds:datastoreItem>
</file>

<file path=customXml/itemProps37.xml><?xml version="1.0" encoding="utf-8"?>
<ds:datastoreItem xmlns:ds="http://schemas.openxmlformats.org/officeDocument/2006/customXml" ds:itemID="{8EDB5C00-CCB0-4009-8093-DAA7E187604D}">
  <ds:schemaRefs/>
</ds:datastoreItem>
</file>

<file path=customXml/itemProps38.xml><?xml version="1.0" encoding="utf-8"?>
<ds:datastoreItem xmlns:ds="http://schemas.openxmlformats.org/officeDocument/2006/customXml" ds:itemID="{EA844017-96FB-4CF2-9467-CC1D7058E9AE}">
  <ds:schemaRefs/>
</ds:datastoreItem>
</file>

<file path=customXml/itemProps39.xml><?xml version="1.0" encoding="utf-8"?>
<ds:datastoreItem xmlns:ds="http://schemas.openxmlformats.org/officeDocument/2006/customXml" ds:itemID="{C6ED965C-BBD7-4055-A34B-408042D17A60}">
  <ds:schemaRefs/>
</ds:datastoreItem>
</file>

<file path=customXml/itemProps40.xml><?xml version="1.0" encoding="utf-8"?>
<ds:datastoreItem xmlns:ds="http://schemas.openxmlformats.org/officeDocument/2006/customXml" ds:itemID="{98558AA6-0BA0-49B5-9625-6254DC98648C}">
  <ds:schemaRefs/>
</ds:datastoreItem>
</file>

<file path=customXml/itemProps41.xml><?xml version="1.0" encoding="utf-8"?>
<ds:datastoreItem xmlns:ds="http://schemas.openxmlformats.org/officeDocument/2006/customXml" ds:itemID="{BECAAE2A-78A3-4AC9-8982-22F42EA02641}">
  <ds:schemaRefs/>
</ds:datastoreItem>
</file>

<file path=customXml/itemProps42.xml><?xml version="1.0" encoding="utf-8"?>
<ds:datastoreItem xmlns:ds="http://schemas.openxmlformats.org/officeDocument/2006/customXml" ds:itemID="{D2001522-0F96-4187-869C-B842E8F45098}">
  <ds:schemaRefs/>
</ds:datastoreItem>
</file>

<file path=customXml/itemProps43.xml><?xml version="1.0" encoding="utf-8"?>
<ds:datastoreItem xmlns:ds="http://schemas.openxmlformats.org/officeDocument/2006/customXml" ds:itemID="{A417D3EB-EB6A-4CB0-8D41-0E80694B384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ANALYSIS_1</vt:lpstr>
      <vt:lpstr>TIMEFRAME</vt:lpstr>
      <vt:lpstr>STORE DASH</vt:lpstr>
      <vt:lpstr>analysis 3</vt:lpstr>
      <vt:lpstr>PROFIT VIEW</vt:lpstr>
      <vt:lpstr>ANALYSIS 2</vt:lpstr>
      <vt:lpstr>Sheet2</vt:lpstr>
      <vt:lpstr>LARGE_1</vt:lpstr>
      <vt:lpstr>LARGE_2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Njabulo</dc:creator>
  <cp:lastModifiedBy>Njabulo</cp:lastModifiedBy>
  <dcterms:created xsi:type="dcterms:W3CDTF">2024-09-09T20:19:57Z</dcterms:created>
  <dcterms:modified xsi:type="dcterms:W3CDTF">2024-10-29T20:15:23Z</dcterms:modified>
</cp:coreProperties>
</file>