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o\Documents\Python Scripts\Biomass\Data\"/>
    </mc:Choice>
  </mc:AlternateContent>
  <bookViews>
    <workbookView xWindow="0" yWindow="0" windowWidth="21525" windowHeight="10560"/>
  </bookViews>
  <sheets>
    <sheet name="FRA_biomass_stock" sheetId="1" r:id="rId1"/>
  </sheets>
  <calcPr calcId="162913"/>
</workbook>
</file>

<file path=xl/calcChain.xml><?xml version="1.0" encoding="utf-8"?>
<calcChain xmlns="http://schemas.openxmlformats.org/spreadsheetml/2006/main">
  <c r="C161" i="1" l="1"/>
  <c r="B161" i="1"/>
  <c r="C136" i="1"/>
  <c r="C60" i="1"/>
  <c r="B60" i="1"/>
  <c r="C19" i="1"/>
  <c r="C2" i="1"/>
  <c r="B2" i="1"/>
  <c r="C235" i="1" l="1"/>
  <c r="C230" i="1"/>
  <c r="C229" i="1"/>
  <c r="C218" i="1"/>
  <c r="C209" i="1"/>
  <c r="C169" i="1"/>
  <c r="C113" i="1"/>
  <c r="C107" i="1"/>
  <c r="C104" i="1"/>
  <c r="B104" i="1"/>
  <c r="C28" i="1"/>
  <c r="C21" i="1"/>
  <c r="C15" i="1"/>
  <c r="B15" i="1"/>
  <c r="C11" i="1"/>
  <c r="B11" i="1"/>
  <c r="C3" i="1"/>
  <c r="C17" i="1"/>
  <c r="B169" i="1"/>
  <c r="B235" i="1"/>
  <c r="B229" i="1"/>
  <c r="B218" i="1"/>
  <c r="B209" i="1"/>
  <c r="B107" i="1"/>
</calcChain>
</file>

<file path=xl/sharedStrings.xml><?xml version="1.0" encoding="utf-8"?>
<sst xmlns="http://schemas.openxmlformats.org/spreadsheetml/2006/main" count="240" uniqueCount="240">
  <si>
    <t>Above-ground biomass (tonnes/ha)</t>
  </si>
  <si>
    <t>Below-ground biomass (tonnes/ha)</t>
  </si>
  <si>
    <t>Dead wood (tonnes/ha)</t>
  </si>
  <si>
    <t>Afghanistan</t>
  </si>
  <si>
    <t>Algeria</t>
  </si>
  <si>
    <t>American Samoa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</si>
  <si>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</si>
  <si>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</si>
  <si>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</si>
  <si>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</si>
  <si>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</si>
  <si>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</si>
  <si>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</si>
  <si>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</si>
  <si>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</si>
  <si>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</si>
  <si>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</si>
  <si>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</si>
  <si>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</si>
  <si>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</si>
  <si>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</si>
  <si>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</si>
  <si>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</si>
  <si>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</si>
  <si>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</si>
  <si>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</si>
  <si>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</si>
  <si>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</si>
  <si>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</si>
  <si>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</si>
  <si>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</si>
  <si>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</si>
  <si>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</si>
  <si>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</si>
  <si>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</si>
  <si>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</si>
  <si>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</si>
  <si>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</si>
  <si>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</si>
  <si>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</si>
  <si>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</si>
  <si>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</si>
  <si>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</si>
  <si>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</si>
  <si>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</si>
  <si>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</si>
  <si>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</si>
  <si>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</si>
  <si>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</si>
  <si>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</si>
  <si>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</si>
  <si>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</si>
  <si>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</si>
  <si>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</si>
  <si>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</si>
  <si>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</si>
  <si>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</si>
  <si>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</si>
  <si>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</si>
  <si>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</si>
  <si>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</si>
  <si>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</si>
  <si>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</si>
  <si>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Guyana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</si>
  <si>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</si>
  <si>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</si>
  <si>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</si>
  <si>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</si>
  <si>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</si>
  <si>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</si>
  <si>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</si>
  <si>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</si>
  <si>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</si>
  <si>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</si>
  <si>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</si>
  <si>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</si>
  <si>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</si>
  <si>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</si>
  <si>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</si>
  <si>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</si>
  <si>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</si>
  <si>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</si>
  <si>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</si>
  <si>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</si>
  <si>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</si>
  <si>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</si>
  <si>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</si>
  <si>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</si>
  <si>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</si>
  <si>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</si>
  <si>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</si>
  <si>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</si>
  <si>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</si>
  <si>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</si>
  <si>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Democratic Republic</t>
  </si>
  <si>
    <t>Latvia</t>
  </si>
  <si>
    <t>Lebanon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</si>
  <si>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</si>
  <si>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</si>
  <si>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</si>
  <si>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</si>
  <si>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</si>
  <si>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</si>
  <si>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</si>
  <si>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</si>
  <si>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</si>
  <si>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</si>
  <si>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</si>
  <si>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</si>
  <si>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</si>
  <si>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</si>
  <si>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</si>
  <si>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</si>
  <si>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</si>
  <si>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</si>
  <si>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</si>
  <si>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</si>
  <si>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</si>
  <si>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</si>
  <si>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</si>
  <si>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</si>
  <si>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</si>
  <si>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</si>
  <si>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</si>
  <si>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</si>
  <si>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</si>
  <si>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</si>
  <si>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</si>
  <si>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</si>
  <si>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</si>
  <si>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</si>
  <si>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</si>
  <si>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</si>
  <si>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</si>
  <si>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</si>
  <si>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</si>
  <si>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</si>
  <si>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</si>
  <si>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</si>
  <si>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</si>
  <si>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</si>
  <si>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Republic of Korea</t>
  </si>
  <si>
    <t>Republic of Moldova</t>
  </si>
  <si>
    <t>Réunion</t>
  </si>
  <si>
    <t>Romania</t>
  </si>
  <si>
    <t>Russian Federation</t>
  </si>
  <si>
    <t>Saint Lucia</t>
  </si>
  <si>
    <t>Saint Vincent and the Grenadines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</si>
  <si>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</si>
  <si>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</si>
  <si>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</si>
  <si>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</si>
  <si>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</si>
  <si>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</si>
  <si>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</si>
  <si>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</si>
  <si>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</si>
  <si>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</si>
  <si>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</si>
  <si>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</si>
  <si>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</si>
  <si>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</si>
  <si>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</si>
  <si>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</si>
  <si>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</si>
  <si>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</si>
  <si>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</si>
  <si>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</si>
  <si>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</si>
  <si>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</si>
  <si>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</si>
  <si>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</si>
  <si>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</si>
  <si>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</si>
  <si>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</si>
  <si>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</si>
  <si>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</si>
  <si>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Tuvalu</t>
  </si>
  <si>
    <t>Uganda</t>
  </si>
  <si>
    <t>Ukraine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</si>
  <si>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</si>
  <si>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</si>
  <si>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</si>
  <si>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</si>
  <si>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</si>
  <si>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</si>
  <si>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</si>
  <si>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</si>
  <si>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</si>
  <si>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</si>
  <si>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</si>
  <si>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</si>
  <si>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Albania</t>
  </si>
  <si>
    <t>Anguilla</t>
  </si>
  <si>
    <t>Antigua and Barbuda</t>
  </si>
  <si>
    <t>Aruba</t>
  </si>
  <si>
    <t>Bahrain</t>
  </si>
  <si>
    <t>Bermuda</t>
  </si>
  <si>
    <t>Bonaire, Sint Eustatius and Saba</t>
  </si>
  <si>
    <t>Bosnia and Herzegovina</t>
  </si>
  <si>
    <t>British Virgin Islands</t>
  </si>
  <si>
    <t>Cayman Islands</t>
  </si>
  <si>
    <t>Curaçao</t>
  </si>
  <si>
    <t>Democratic People's Republic of Korea</t>
  </si>
  <si>
    <t>Falkland Islands (Malvinas)</t>
  </si>
  <si>
    <t>French Polynesia</t>
  </si>
  <si>
    <t>Gibraltar</t>
  </si>
  <si>
    <t>Guernsey</t>
  </si>
  <si>
    <t>Guinea-Bissau</t>
  </si>
  <si>
    <t>Holy See</t>
  </si>
  <si>
    <t>Isle of Man</t>
  </si>
  <si>
    <t>Jersey</t>
  </si>
  <si>
    <t>Kiribati</t>
  </si>
  <si>
    <t>Kuwait</t>
  </si>
  <si>
    <t>Libya</t>
  </si>
  <si>
    <t>Monaco</t>
  </si>
  <si>
    <t>Montserrat</t>
  </si>
  <si>
    <t>Nauru</t>
  </si>
  <si>
    <t>New Caledonia</t>
  </si>
  <si>
    <t>Norfolk Island</t>
  </si>
  <si>
    <t>North Macedonia</t>
  </si>
  <si>
    <t>Palestine</t>
  </si>
  <si>
    <t>Pitcairn</t>
  </si>
  <si>
    <t>Qatar</t>
  </si>
  <si>
    <t>Rwanda</t>
  </si>
  <si>
    <t>Saint Barthélemy</t>
  </si>
  <si>
    <t>Saint Helena</t>
  </si>
  <si>
    <t>Saint Kitts and Nevis</t>
  </si>
  <si>
    <t>Saint Pierre and Miquelon</t>
  </si>
  <si>
    <t>Saint-Martin (French Part)</t>
  </si>
  <si>
    <t>San Marino</t>
  </si>
  <si>
    <t>Saudi Arabia</t>
  </si>
  <si>
    <t>Sint Maarten (Dutch part)</t>
  </si>
  <si>
    <t>Tokelau</t>
  </si>
  <si>
    <t>Turkmenistan</t>
  </si>
  <si>
    <t>Turks and Caicos Islands</t>
  </si>
  <si>
    <t>United Arab Emirates</t>
  </si>
  <si>
    <t>Wallis and Futuna Islands</t>
  </si>
  <si>
    <t>Western Sahara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</si>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</sst>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9"/>
  <sheetViews>
    <sheetView tabSelected="1" topLeftCell="A133" workbookViewId="0">
      <selection activeCell="F160" sqref="F160"/>
    </sheetView>
  </sheetViews>
  <sheetFormatPr defaultRowHeight="15" x14ac:dyDescent="0.25"/>
  <cols>
    <col min="1" max="1" width="49.42578125" bestFit="1" customWidth="1"/>
  </cols>
  <sheetData>
    <row r="1" spans="1:4" x14ac:dyDescent="0.25">
      <c r="A1" t="s">
        <v>239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f>45*0.064964+120*0.000222+130*0.356247+120*0.319489+130*0.259078</f>
        <v>121.28094999999999</v>
      </c>
      <c r="C2">
        <f>(0.39*0.064964+0.26*0.000222+0.28*0.356247+0.26*0.319489+0.28*0.259078)*B2</f>
        <v>34.049847443828995</v>
      </c>
    </row>
    <row r="3" spans="1:4" x14ac:dyDescent="0.25">
      <c r="A3" t="s">
        <v>192</v>
      </c>
      <c r="B3">
        <v>130</v>
      </c>
      <c r="C3">
        <f>B3*0.26</f>
        <v>33.800000000000004</v>
      </c>
    </row>
    <row r="4" spans="1:4" x14ac:dyDescent="0.25">
      <c r="A4" t="s">
        <v>4</v>
      </c>
      <c r="B4">
        <v>29.39</v>
      </c>
      <c r="C4">
        <v>10.71</v>
      </c>
    </row>
    <row r="5" spans="1:4" x14ac:dyDescent="0.25">
      <c r="A5" t="s">
        <v>5</v>
      </c>
      <c r="B5">
        <v>150.79</v>
      </c>
      <c r="C5">
        <v>36.19</v>
      </c>
    </row>
    <row r="6" spans="1:4" x14ac:dyDescent="0.25">
      <c r="A6" t="s">
        <v>6</v>
      </c>
      <c r="B6">
        <v>154</v>
      </c>
      <c r="C6">
        <v>30.8</v>
      </c>
    </row>
    <row r="7" spans="1:4" x14ac:dyDescent="0.25">
      <c r="A7" t="s">
        <v>7</v>
      </c>
      <c r="B7">
        <v>30.3</v>
      </c>
      <c r="C7">
        <v>6.13</v>
      </c>
      <c r="D7">
        <v>2.6</v>
      </c>
    </row>
    <row r="8" spans="1:4" x14ac:dyDescent="0.25">
      <c r="A8" t="s">
        <v>193</v>
      </c>
      <c r="B8">
        <v>210</v>
      </c>
      <c r="C8">
        <v>59</v>
      </c>
    </row>
    <row r="9" spans="1:4" x14ac:dyDescent="0.25">
      <c r="A9" t="s">
        <v>194</v>
      </c>
      <c r="B9">
        <v>210</v>
      </c>
      <c r="C9">
        <v>59</v>
      </c>
    </row>
    <row r="10" spans="1:4" x14ac:dyDescent="0.25">
      <c r="A10" t="s">
        <v>8</v>
      </c>
      <c r="B10">
        <v>185.74</v>
      </c>
      <c r="C10">
        <v>47.35</v>
      </c>
    </row>
    <row r="11" spans="1:4" x14ac:dyDescent="0.25">
      <c r="A11" t="s">
        <v>9</v>
      </c>
      <c r="B11">
        <f>0.022*50+0.978*120</f>
        <v>118.46</v>
      </c>
      <c r="C11">
        <f>0.022*50*0.39+0.978*120*0.26</f>
        <v>30.942599999999999</v>
      </c>
    </row>
    <row r="12" spans="1:4" x14ac:dyDescent="0.25">
      <c r="A12" t="s">
        <v>195</v>
      </c>
    </row>
    <row r="13" spans="1:4" x14ac:dyDescent="0.25">
      <c r="A13" t="s">
        <v>10</v>
      </c>
      <c r="B13">
        <v>83.98</v>
      </c>
      <c r="C13">
        <v>39.770000000000003</v>
      </c>
      <c r="D13">
        <v>24.15</v>
      </c>
    </row>
    <row r="14" spans="1:4" x14ac:dyDescent="0.25">
      <c r="A14" t="s">
        <v>11</v>
      </c>
      <c r="B14">
        <v>172.3</v>
      </c>
      <c r="C14">
        <v>42.7</v>
      </c>
      <c r="D14">
        <v>3.7</v>
      </c>
    </row>
    <row r="15" spans="1:4" x14ac:dyDescent="0.25">
      <c r="A15" t="s">
        <v>12</v>
      </c>
      <c r="B15">
        <f>0.004*50+0.996*120</f>
        <v>119.72</v>
      </c>
      <c r="C15">
        <f>0.004*50*0.39+0.996*120*0.26</f>
        <v>31.153199999999998</v>
      </c>
    </row>
    <row r="16" spans="1:4" x14ac:dyDescent="0.25">
      <c r="A16" t="s">
        <v>13</v>
      </c>
      <c r="B16">
        <v>39.799999999999997</v>
      </c>
      <c r="C16">
        <v>15.92</v>
      </c>
    </row>
    <row r="17" spans="1:4" x14ac:dyDescent="0.25">
      <c r="A17" t="s">
        <v>196</v>
      </c>
      <c r="B17">
        <v>160</v>
      </c>
      <c r="C17">
        <f>B17*0.28</f>
        <v>44.800000000000004</v>
      </c>
    </row>
    <row r="18" spans="1:4" x14ac:dyDescent="0.25">
      <c r="A18" t="s">
        <v>14</v>
      </c>
      <c r="B18">
        <v>62.82</v>
      </c>
      <c r="C18">
        <v>24.18</v>
      </c>
      <c r="D18">
        <v>1.7</v>
      </c>
    </row>
    <row r="19" spans="1:4" x14ac:dyDescent="0.25">
      <c r="A19" t="s">
        <v>15</v>
      </c>
      <c r="B19">
        <v>220</v>
      </c>
      <c r="C19">
        <f>B19*0.24</f>
        <v>52.8</v>
      </c>
    </row>
    <row r="20" spans="1:4" x14ac:dyDescent="0.25">
      <c r="A20" t="s">
        <v>16</v>
      </c>
      <c r="B20">
        <v>156.1</v>
      </c>
      <c r="C20">
        <v>20.9</v>
      </c>
      <c r="D20">
        <v>1</v>
      </c>
    </row>
    <row r="21" spans="1:4" x14ac:dyDescent="0.25">
      <c r="A21" t="s">
        <v>17</v>
      </c>
      <c r="B21">
        <v>120</v>
      </c>
      <c r="C21">
        <f>B21*0.26</f>
        <v>31.200000000000003</v>
      </c>
    </row>
    <row r="22" spans="1:4" x14ac:dyDescent="0.25">
      <c r="A22" t="s">
        <v>18</v>
      </c>
      <c r="B22">
        <v>211</v>
      </c>
      <c r="C22">
        <v>50.6</v>
      </c>
    </row>
    <row r="23" spans="1:4" x14ac:dyDescent="0.25">
      <c r="A23" t="s">
        <v>19</v>
      </c>
      <c r="B23">
        <v>103.56</v>
      </c>
      <c r="C23">
        <v>20.71</v>
      </c>
      <c r="D23">
        <v>2.5</v>
      </c>
    </row>
    <row r="24" spans="1:4" x14ac:dyDescent="0.25">
      <c r="A24" t="s">
        <v>197</v>
      </c>
    </row>
    <row r="25" spans="1:4" x14ac:dyDescent="0.25">
      <c r="A25" t="s">
        <v>20</v>
      </c>
      <c r="B25">
        <v>269.32</v>
      </c>
      <c r="C25">
        <v>121</v>
      </c>
      <c r="D25">
        <v>6.44</v>
      </c>
    </row>
    <row r="26" spans="1:4" x14ac:dyDescent="0.25">
      <c r="A26" t="s">
        <v>21</v>
      </c>
      <c r="B26">
        <v>131.26</v>
      </c>
      <c r="C26">
        <v>32.549999999999997</v>
      </c>
    </row>
    <row r="27" spans="1:4" x14ac:dyDescent="0.25">
      <c r="A27" t="s">
        <v>198</v>
      </c>
    </row>
    <row r="28" spans="1:4" x14ac:dyDescent="0.25">
      <c r="A28" t="s">
        <v>199</v>
      </c>
      <c r="B28">
        <v>120</v>
      </c>
      <c r="C28">
        <f>B28*0.26</f>
        <v>31.200000000000003</v>
      </c>
    </row>
    <row r="29" spans="1:4" x14ac:dyDescent="0.25">
      <c r="A29" t="s">
        <v>22</v>
      </c>
      <c r="B29">
        <v>155.25</v>
      </c>
      <c r="C29">
        <v>43.47</v>
      </c>
    </row>
    <row r="30" spans="1:4" x14ac:dyDescent="0.25">
      <c r="A30" t="s">
        <v>23</v>
      </c>
      <c r="B30">
        <v>171.92</v>
      </c>
      <c r="C30">
        <v>40.79</v>
      </c>
      <c r="D30">
        <v>10.43</v>
      </c>
    </row>
    <row r="31" spans="1:4" x14ac:dyDescent="0.25">
      <c r="A31" t="s">
        <v>200</v>
      </c>
      <c r="B31">
        <v>210</v>
      </c>
      <c r="C31">
        <v>59</v>
      </c>
    </row>
    <row r="32" spans="1:4" x14ac:dyDescent="0.25">
      <c r="A32" t="s">
        <v>24</v>
      </c>
      <c r="B32">
        <v>247</v>
      </c>
      <c r="C32">
        <v>59.28</v>
      </c>
    </row>
    <row r="33" spans="1:4" x14ac:dyDescent="0.25">
      <c r="A33" t="s">
        <v>25</v>
      </c>
      <c r="B33">
        <v>180.5</v>
      </c>
      <c r="C33">
        <v>42.98</v>
      </c>
    </row>
    <row r="34" spans="1:4" x14ac:dyDescent="0.25">
      <c r="A34" t="s">
        <v>26</v>
      </c>
      <c r="B34">
        <v>47.79</v>
      </c>
      <c r="C34">
        <v>13.38</v>
      </c>
    </row>
    <row r="35" spans="1:4" x14ac:dyDescent="0.25">
      <c r="A35" t="s">
        <v>27</v>
      </c>
      <c r="B35">
        <v>119.38</v>
      </c>
      <c r="C35">
        <v>33.25</v>
      </c>
    </row>
    <row r="36" spans="1:4" x14ac:dyDescent="0.25">
      <c r="A36" t="s">
        <v>28</v>
      </c>
      <c r="B36">
        <v>95</v>
      </c>
      <c r="C36">
        <v>26.6</v>
      </c>
    </row>
    <row r="37" spans="1:4" x14ac:dyDescent="0.25">
      <c r="A37" t="s">
        <v>29</v>
      </c>
      <c r="B37">
        <v>69.3</v>
      </c>
      <c r="C37">
        <v>38.81</v>
      </c>
    </row>
    <row r="38" spans="1:4" x14ac:dyDescent="0.25">
      <c r="A38" t="s">
        <v>30</v>
      </c>
      <c r="B38">
        <v>265.05</v>
      </c>
      <c r="C38">
        <v>63.61</v>
      </c>
    </row>
    <row r="39" spans="1:4" x14ac:dyDescent="0.25">
      <c r="A39" t="s">
        <v>31</v>
      </c>
      <c r="B39">
        <v>90.43</v>
      </c>
      <c r="C39">
        <v>22.37</v>
      </c>
      <c r="D39">
        <v>40.090000000000003</v>
      </c>
    </row>
    <row r="40" spans="1:4" x14ac:dyDescent="0.25">
      <c r="A40" t="s">
        <v>201</v>
      </c>
    </row>
    <row r="41" spans="1:4" x14ac:dyDescent="0.25">
      <c r="A41" t="s">
        <v>32</v>
      </c>
      <c r="B41">
        <v>217.09</v>
      </c>
      <c r="C41">
        <v>52.1</v>
      </c>
    </row>
    <row r="42" spans="1:4" x14ac:dyDescent="0.25">
      <c r="A42" t="s">
        <v>33</v>
      </c>
      <c r="B42">
        <v>91.23</v>
      </c>
      <c r="C42">
        <v>25.54</v>
      </c>
    </row>
    <row r="43" spans="1:4" x14ac:dyDescent="0.25">
      <c r="A43" t="s">
        <v>34</v>
      </c>
      <c r="B43">
        <v>219.27</v>
      </c>
      <c r="C43">
        <v>43.85</v>
      </c>
      <c r="D43">
        <v>49.99</v>
      </c>
    </row>
    <row r="44" spans="1:4" x14ac:dyDescent="0.25">
      <c r="A44" t="s">
        <v>35</v>
      </c>
      <c r="B44">
        <v>64.72</v>
      </c>
      <c r="C44">
        <v>16.43</v>
      </c>
      <c r="D44">
        <v>12.07</v>
      </c>
    </row>
    <row r="45" spans="1:4" x14ac:dyDescent="0.25">
      <c r="A45" t="s">
        <v>36</v>
      </c>
      <c r="B45">
        <v>184.13</v>
      </c>
      <c r="C45">
        <v>41.63</v>
      </c>
    </row>
    <row r="46" spans="1:4" x14ac:dyDescent="0.25">
      <c r="A46" t="s">
        <v>37</v>
      </c>
      <c r="B46">
        <v>66</v>
      </c>
      <c r="C46">
        <v>13.3</v>
      </c>
    </row>
    <row r="47" spans="1:4" x14ac:dyDescent="0.25">
      <c r="A47" t="s">
        <v>38</v>
      </c>
      <c r="B47">
        <v>198.8</v>
      </c>
      <c r="C47">
        <v>73.599999999999994</v>
      </c>
      <c r="D47">
        <v>0.7</v>
      </c>
    </row>
    <row r="48" spans="1:4" x14ac:dyDescent="0.25">
      <c r="A48" t="s">
        <v>39</v>
      </c>
    </row>
    <row r="49" spans="1:4" x14ac:dyDescent="0.25">
      <c r="A49" t="s">
        <v>40</v>
      </c>
      <c r="B49">
        <v>196</v>
      </c>
      <c r="C49">
        <v>52.4</v>
      </c>
      <c r="D49">
        <v>11.7</v>
      </c>
    </row>
    <row r="50" spans="1:4" x14ac:dyDescent="0.25">
      <c r="A50" t="s">
        <v>41</v>
      </c>
      <c r="B50">
        <v>94.45</v>
      </c>
      <c r="C50">
        <v>28.25</v>
      </c>
      <c r="D50">
        <v>26.38</v>
      </c>
    </row>
    <row r="51" spans="1:4" x14ac:dyDescent="0.25">
      <c r="A51" t="s">
        <v>42</v>
      </c>
      <c r="B51">
        <v>174.01</v>
      </c>
      <c r="C51">
        <v>41.21</v>
      </c>
    </row>
    <row r="52" spans="1:4" x14ac:dyDescent="0.25">
      <c r="A52" t="s">
        <v>43</v>
      </c>
      <c r="B52">
        <v>113.59</v>
      </c>
      <c r="C52">
        <v>27.25</v>
      </c>
    </row>
    <row r="53" spans="1:4" x14ac:dyDescent="0.25">
      <c r="A53" t="s">
        <v>202</v>
      </c>
      <c r="B53">
        <v>79</v>
      </c>
      <c r="C53">
        <v>23</v>
      </c>
    </row>
    <row r="54" spans="1:4" x14ac:dyDescent="0.25">
      <c r="A54" t="s">
        <v>44</v>
      </c>
      <c r="B54">
        <v>41.93</v>
      </c>
      <c r="C54">
        <v>11.74</v>
      </c>
    </row>
    <row r="55" spans="1:4" x14ac:dyDescent="0.25">
      <c r="A55" t="s">
        <v>45</v>
      </c>
      <c r="B55">
        <v>163.22999999999999</v>
      </c>
      <c r="C55">
        <v>41.12</v>
      </c>
      <c r="D55">
        <v>15.74</v>
      </c>
    </row>
    <row r="56" spans="1:4" x14ac:dyDescent="0.25">
      <c r="A56" t="s">
        <v>203</v>
      </c>
      <c r="B56">
        <v>62.3</v>
      </c>
      <c r="C56">
        <v>23.03</v>
      </c>
    </row>
    <row r="57" spans="1:4" x14ac:dyDescent="0.25">
      <c r="A57" t="s">
        <v>46</v>
      </c>
      <c r="B57">
        <v>231</v>
      </c>
      <c r="C57">
        <v>85.5</v>
      </c>
    </row>
    <row r="58" spans="1:4" x14ac:dyDescent="0.25">
      <c r="A58" t="s">
        <v>47</v>
      </c>
      <c r="B58">
        <v>113.1</v>
      </c>
      <c r="C58">
        <v>24.94</v>
      </c>
      <c r="D58">
        <v>1.6</v>
      </c>
    </row>
    <row r="59" spans="1:4" x14ac:dyDescent="0.25">
      <c r="A59" t="s">
        <v>48</v>
      </c>
      <c r="B59">
        <v>86.51</v>
      </c>
      <c r="C59">
        <v>24.22</v>
      </c>
    </row>
    <row r="60" spans="1:4" x14ac:dyDescent="0.25">
      <c r="A60" t="s">
        <v>49</v>
      </c>
      <c r="B60">
        <f>0.6*220+0.4*300</f>
        <v>252</v>
      </c>
      <c r="C60">
        <f>0.6*220*0.24+0.4*300*0.37</f>
        <v>76.08</v>
      </c>
    </row>
    <row r="61" spans="1:4" x14ac:dyDescent="0.25">
      <c r="A61" t="s">
        <v>50</v>
      </c>
      <c r="B61">
        <v>82.7</v>
      </c>
      <c r="C61">
        <v>22.3</v>
      </c>
      <c r="D61">
        <v>8.1</v>
      </c>
    </row>
    <row r="62" spans="1:4" x14ac:dyDescent="0.25">
      <c r="A62" t="s">
        <v>51</v>
      </c>
      <c r="B62">
        <v>177.02</v>
      </c>
      <c r="C62">
        <v>44.01</v>
      </c>
      <c r="D62">
        <v>32.25</v>
      </c>
    </row>
    <row r="63" spans="1:4" x14ac:dyDescent="0.25">
      <c r="A63" t="s">
        <v>52</v>
      </c>
      <c r="B63">
        <v>120</v>
      </c>
      <c r="C63">
        <v>34.200000000000003</v>
      </c>
    </row>
    <row r="64" spans="1:4" x14ac:dyDescent="0.25">
      <c r="A64" t="s">
        <v>53</v>
      </c>
      <c r="B64">
        <v>113.61</v>
      </c>
      <c r="C64">
        <v>25.16</v>
      </c>
      <c r="D64">
        <v>12.01</v>
      </c>
    </row>
    <row r="65" spans="1:4" x14ac:dyDescent="0.25">
      <c r="A65" t="s">
        <v>54</v>
      </c>
      <c r="B65">
        <v>214.5</v>
      </c>
      <c r="C65">
        <v>51.48</v>
      </c>
    </row>
    <row r="66" spans="1:4" x14ac:dyDescent="0.25">
      <c r="A66" t="s">
        <v>55</v>
      </c>
      <c r="B66">
        <v>72.52</v>
      </c>
      <c r="C66">
        <v>20.100000000000001</v>
      </c>
    </row>
    <row r="67" spans="1:4" x14ac:dyDescent="0.25">
      <c r="A67" t="s">
        <v>56</v>
      </c>
      <c r="B67">
        <v>115.87</v>
      </c>
      <c r="C67">
        <v>27.3</v>
      </c>
      <c r="D67">
        <v>3.98</v>
      </c>
    </row>
    <row r="68" spans="1:4" x14ac:dyDescent="0.25">
      <c r="A68" t="s">
        <v>57</v>
      </c>
      <c r="B68">
        <v>76.05</v>
      </c>
      <c r="C68">
        <v>21.44</v>
      </c>
    </row>
    <row r="69" spans="1:4" x14ac:dyDescent="0.25">
      <c r="A69" t="s">
        <v>58</v>
      </c>
      <c r="B69">
        <v>121.31</v>
      </c>
      <c r="C69">
        <v>29.52</v>
      </c>
      <c r="D69">
        <v>31.32</v>
      </c>
    </row>
    <row r="70" spans="1:4" x14ac:dyDescent="0.25">
      <c r="A70" t="s">
        <v>204</v>
      </c>
      <c r="B70">
        <v>0</v>
      </c>
      <c r="C70">
        <v>0</v>
      </c>
      <c r="D70">
        <v>0</v>
      </c>
    </row>
    <row r="71" spans="1:4" x14ac:dyDescent="0.25">
      <c r="A71" t="s">
        <v>59</v>
      </c>
    </row>
    <row r="72" spans="1:4" x14ac:dyDescent="0.25">
      <c r="A72" t="s">
        <v>60</v>
      </c>
      <c r="B72">
        <v>202.79</v>
      </c>
      <c r="C72">
        <v>47.82</v>
      </c>
    </row>
    <row r="73" spans="1:4" x14ac:dyDescent="0.25">
      <c r="A73" t="s">
        <v>61</v>
      </c>
      <c r="B73">
        <v>59.77</v>
      </c>
      <c r="C73">
        <v>17.309999999999999</v>
      </c>
      <c r="D73">
        <v>1.49</v>
      </c>
    </row>
    <row r="74" spans="1:4" x14ac:dyDescent="0.25">
      <c r="A74" t="s">
        <v>62</v>
      </c>
      <c r="B74">
        <v>135.5</v>
      </c>
      <c r="C74">
        <v>38.6</v>
      </c>
      <c r="D74">
        <v>16.899999999999999</v>
      </c>
    </row>
    <row r="75" spans="1:4" x14ac:dyDescent="0.25">
      <c r="A75" t="s">
        <v>63</v>
      </c>
      <c r="B75">
        <v>365</v>
      </c>
      <c r="C75">
        <v>87.6</v>
      </c>
      <c r="D75">
        <v>30</v>
      </c>
    </row>
    <row r="76" spans="1:4" x14ac:dyDescent="0.25">
      <c r="A76" t="s">
        <v>205</v>
      </c>
      <c r="B76">
        <v>148.91999999999999</v>
      </c>
      <c r="C76">
        <v>36.369999999999997</v>
      </c>
    </row>
    <row r="77" spans="1:4" x14ac:dyDescent="0.25">
      <c r="A77" t="s">
        <v>64</v>
      </c>
      <c r="B77">
        <v>223.25</v>
      </c>
      <c r="C77">
        <v>53.58</v>
      </c>
    </row>
    <row r="78" spans="1:4" x14ac:dyDescent="0.25">
      <c r="A78" t="s">
        <v>65</v>
      </c>
      <c r="B78">
        <v>41.8</v>
      </c>
      <c r="C78">
        <v>8.4</v>
      </c>
    </row>
    <row r="79" spans="1:4" x14ac:dyDescent="0.25">
      <c r="A79" t="s">
        <v>66</v>
      </c>
      <c r="B79">
        <v>119.34</v>
      </c>
      <c r="C79">
        <v>31.1</v>
      </c>
    </row>
    <row r="80" spans="1:4" x14ac:dyDescent="0.25">
      <c r="A80" t="s">
        <v>67</v>
      </c>
      <c r="B80">
        <v>185.14</v>
      </c>
      <c r="C80">
        <v>28.88</v>
      </c>
      <c r="D80">
        <v>4.63</v>
      </c>
    </row>
    <row r="81" spans="1:4" x14ac:dyDescent="0.25">
      <c r="A81" t="s">
        <v>68</v>
      </c>
      <c r="B81">
        <v>96.64</v>
      </c>
      <c r="C81">
        <v>19.649999999999999</v>
      </c>
    </row>
    <row r="82" spans="1:4" x14ac:dyDescent="0.25">
      <c r="A82" t="s">
        <v>206</v>
      </c>
      <c r="B82">
        <v>0</v>
      </c>
      <c r="C82">
        <v>0</v>
      </c>
      <c r="D82">
        <v>0</v>
      </c>
    </row>
    <row r="83" spans="1:4" x14ac:dyDescent="0.25">
      <c r="A83" t="s">
        <v>69</v>
      </c>
      <c r="B83">
        <v>34.24</v>
      </c>
      <c r="C83">
        <v>11.7</v>
      </c>
    </row>
    <row r="84" spans="1:4" x14ac:dyDescent="0.25">
      <c r="A84" t="s">
        <v>70</v>
      </c>
    </row>
    <row r="85" spans="1:4" x14ac:dyDescent="0.25">
      <c r="A85" t="s">
        <v>71</v>
      </c>
      <c r="B85">
        <v>109.4</v>
      </c>
      <c r="C85">
        <v>29.33</v>
      </c>
    </row>
    <row r="86" spans="1:4" x14ac:dyDescent="0.25">
      <c r="A86" t="s">
        <v>72</v>
      </c>
      <c r="B86">
        <v>347</v>
      </c>
      <c r="C86">
        <v>77</v>
      </c>
      <c r="D86">
        <v>20</v>
      </c>
    </row>
    <row r="87" spans="1:4" x14ac:dyDescent="0.25">
      <c r="A87" t="s">
        <v>73</v>
      </c>
    </row>
    <row r="88" spans="1:4" x14ac:dyDescent="0.25">
      <c r="A88" t="s">
        <v>74</v>
      </c>
      <c r="B88">
        <v>124.05</v>
      </c>
      <c r="C88">
        <v>29.77</v>
      </c>
    </row>
    <row r="89" spans="1:4" x14ac:dyDescent="0.25">
      <c r="A89" t="s">
        <v>207</v>
      </c>
    </row>
    <row r="90" spans="1:4" x14ac:dyDescent="0.25">
      <c r="A90" t="s">
        <v>75</v>
      </c>
      <c r="B90">
        <v>131.19</v>
      </c>
      <c r="C90">
        <v>31.49</v>
      </c>
    </row>
    <row r="91" spans="1:4" x14ac:dyDescent="0.25">
      <c r="A91" t="s">
        <v>208</v>
      </c>
      <c r="B91">
        <v>84</v>
      </c>
      <c r="C91">
        <v>17</v>
      </c>
    </row>
    <row r="92" spans="1:4" x14ac:dyDescent="0.25">
      <c r="A92" t="s">
        <v>76</v>
      </c>
      <c r="B92">
        <v>498.96</v>
      </c>
      <c r="C92">
        <v>115.38</v>
      </c>
      <c r="D92">
        <v>19.87</v>
      </c>
    </row>
    <row r="93" spans="1:4" x14ac:dyDescent="0.25">
      <c r="A93" t="s">
        <v>77</v>
      </c>
      <c r="B93">
        <v>94.53</v>
      </c>
      <c r="C93">
        <v>21.9</v>
      </c>
    </row>
    <row r="94" spans="1:4" x14ac:dyDescent="0.25">
      <c r="A94" t="s">
        <v>209</v>
      </c>
      <c r="B94">
        <v>0</v>
      </c>
      <c r="C94">
        <v>0</v>
      </c>
      <c r="D94">
        <v>0</v>
      </c>
    </row>
    <row r="95" spans="1:4" x14ac:dyDescent="0.25">
      <c r="A95" t="s">
        <v>78</v>
      </c>
      <c r="B95">
        <v>105.72</v>
      </c>
      <c r="C95">
        <v>38.36</v>
      </c>
      <c r="D95">
        <v>11.58</v>
      </c>
    </row>
    <row r="96" spans="1:4" x14ac:dyDescent="0.25">
      <c r="A96" t="s">
        <v>79</v>
      </c>
      <c r="B96">
        <v>109.49</v>
      </c>
      <c r="C96">
        <v>27.37</v>
      </c>
      <c r="D96">
        <v>7.03</v>
      </c>
    </row>
    <row r="97" spans="1:4" x14ac:dyDescent="0.25">
      <c r="A97" t="s">
        <v>80</v>
      </c>
      <c r="B97">
        <v>23.66</v>
      </c>
      <c r="C97">
        <v>5.91</v>
      </c>
    </row>
    <row r="98" spans="1:4" x14ac:dyDescent="0.25">
      <c r="A98" t="s">
        <v>81</v>
      </c>
      <c r="B98">
        <v>68.7</v>
      </c>
      <c r="C98">
        <v>21.52</v>
      </c>
      <c r="D98">
        <v>0.86</v>
      </c>
    </row>
    <row r="99" spans="1:4" x14ac:dyDescent="0.25">
      <c r="A99" t="s">
        <v>82</v>
      </c>
      <c r="B99">
        <v>178.95</v>
      </c>
      <c r="C99">
        <v>42.97</v>
      </c>
    </row>
    <row r="100" spans="1:4" x14ac:dyDescent="0.25">
      <c r="A100" t="s">
        <v>83</v>
      </c>
      <c r="B100">
        <v>137.66999999999999</v>
      </c>
      <c r="C100">
        <v>38.159999999999997</v>
      </c>
    </row>
    <row r="101" spans="1:4" x14ac:dyDescent="0.25">
      <c r="A101" t="s">
        <v>84</v>
      </c>
      <c r="B101">
        <v>51.11</v>
      </c>
      <c r="C101">
        <v>14.57</v>
      </c>
    </row>
    <row r="102" spans="1:4" x14ac:dyDescent="0.25">
      <c r="A102" t="s">
        <v>85</v>
      </c>
      <c r="B102">
        <v>111.64</v>
      </c>
      <c r="C102">
        <v>23.98</v>
      </c>
      <c r="D102">
        <v>39.229999999999997</v>
      </c>
    </row>
    <row r="103" spans="1:4" x14ac:dyDescent="0.25">
      <c r="A103" t="s">
        <v>210</v>
      </c>
    </row>
    <row r="104" spans="1:4" x14ac:dyDescent="0.25">
      <c r="A104" t="s">
        <v>86</v>
      </c>
      <c r="B104">
        <f>130*0.915+0.085*120</f>
        <v>129.15</v>
      </c>
      <c r="C104">
        <f>130*0.915*0.28+0.085*120*0.26</f>
        <v>35.958000000000006</v>
      </c>
    </row>
    <row r="105" spans="1:4" x14ac:dyDescent="0.25">
      <c r="A105" t="s">
        <v>87</v>
      </c>
      <c r="B105">
        <v>110.6</v>
      </c>
      <c r="C105">
        <v>27.3</v>
      </c>
      <c r="D105">
        <v>6.2</v>
      </c>
    </row>
    <row r="106" spans="1:4" x14ac:dyDescent="0.25">
      <c r="A106" t="s">
        <v>88</v>
      </c>
      <c r="B106">
        <v>158.5</v>
      </c>
      <c r="C106">
        <v>39.61</v>
      </c>
    </row>
    <row r="107" spans="1:4" x14ac:dyDescent="0.25">
      <c r="A107" t="s">
        <v>89</v>
      </c>
      <c r="B107">
        <f>50*0.001+130*0.99+280*0.0089</f>
        <v>131.24199999999999</v>
      </c>
      <c r="C107">
        <f>50*0.001*0.39+130*0.99*0.26+280*0.0089*0.37</f>
        <v>34.40354</v>
      </c>
    </row>
    <row r="108" spans="1:4" x14ac:dyDescent="0.25">
      <c r="A108" t="s">
        <v>211</v>
      </c>
    </row>
    <row r="109" spans="1:4" x14ac:dyDescent="0.25">
      <c r="A109" t="s">
        <v>90</v>
      </c>
      <c r="B109">
        <v>56.9</v>
      </c>
      <c r="C109">
        <v>15.93</v>
      </c>
    </row>
    <row r="110" spans="1:4" x14ac:dyDescent="0.25">
      <c r="A110" t="s">
        <v>91</v>
      </c>
      <c r="B110">
        <v>82.47</v>
      </c>
      <c r="C110">
        <v>23.92</v>
      </c>
    </row>
    <row r="111" spans="1:4" x14ac:dyDescent="0.25">
      <c r="A111" t="s">
        <v>92</v>
      </c>
      <c r="B111">
        <v>200.38</v>
      </c>
      <c r="C111">
        <v>51.59</v>
      </c>
    </row>
    <row r="112" spans="1:4" x14ac:dyDescent="0.25">
      <c r="A112" t="s">
        <v>212</v>
      </c>
    </row>
    <row r="113" spans="1:4" x14ac:dyDescent="0.25">
      <c r="A113" t="s">
        <v>213</v>
      </c>
      <c r="B113">
        <v>160</v>
      </c>
      <c r="C113">
        <f>0.28*160</f>
        <v>44.800000000000004</v>
      </c>
    </row>
    <row r="114" spans="1:4" x14ac:dyDescent="0.25">
      <c r="A114" t="s">
        <v>93</v>
      </c>
      <c r="B114">
        <v>49.66</v>
      </c>
      <c r="C114">
        <v>16.07</v>
      </c>
    </row>
    <row r="115" spans="1:4" x14ac:dyDescent="0.25">
      <c r="A115" t="s">
        <v>94</v>
      </c>
      <c r="B115">
        <v>121.5</v>
      </c>
      <c r="C115">
        <v>24.3</v>
      </c>
    </row>
    <row r="116" spans="1:4" x14ac:dyDescent="0.25">
      <c r="A116" t="s">
        <v>95</v>
      </c>
      <c r="B116">
        <v>128.13</v>
      </c>
      <c r="C116">
        <v>41</v>
      </c>
      <c r="D116">
        <v>10.199999999999999</v>
      </c>
    </row>
    <row r="117" spans="1:4" x14ac:dyDescent="0.25">
      <c r="A117" t="s">
        <v>96</v>
      </c>
      <c r="B117">
        <v>61.27</v>
      </c>
      <c r="C117">
        <v>13.65</v>
      </c>
    </row>
    <row r="118" spans="1:4" x14ac:dyDescent="0.25">
      <c r="A118" t="s">
        <v>97</v>
      </c>
      <c r="B118">
        <v>73.72</v>
      </c>
      <c r="C118">
        <v>27.32</v>
      </c>
    </row>
    <row r="119" spans="1:4" x14ac:dyDescent="0.25">
      <c r="A119" t="s">
        <v>98</v>
      </c>
      <c r="B119">
        <v>205.4</v>
      </c>
      <c r="C119">
        <v>49.3</v>
      </c>
    </row>
    <row r="120" spans="1:4" x14ac:dyDescent="0.25">
      <c r="A120" t="s">
        <v>214</v>
      </c>
      <c r="B120">
        <v>49.26</v>
      </c>
      <c r="C120">
        <v>10</v>
      </c>
      <c r="D120">
        <v>8.39</v>
      </c>
    </row>
    <row r="121" spans="1:4" x14ac:dyDescent="0.25">
      <c r="A121" t="s">
        <v>99</v>
      </c>
      <c r="B121">
        <v>242.41</v>
      </c>
      <c r="C121">
        <v>45.67</v>
      </c>
      <c r="D121">
        <v>0.01</v>
      </c>
    </row>
    <row r="122" spans="1:4" x14ac:dyDescent="0.25">
      <c r="A122" t="s">
        <v>100</v>
      </c>
      <c r="B122">
        <v>133.9</v>
      </c>
      <c r="C122">
        <v>31</v>
      </c>
      <c r="D122">
        <v>10</v>
      </c>
    </row>
    <row r="123" spans="1:4" x14ac:dyDescent="0.25">
      <c r="A123" t="s">
        <v>101</v>
      </c>
      <c r="B123">
        <v>180.7</v>
      </c>
      <c r="C123">
        <v>35.67</v>
      </c>
    </row>
    <row r="124" spans="1:4" x14ac:dyDescent="0.25">
      <c r="A124" t="s">
        <v>102</v>
      </c>
      <c r="B124">
        <v>163.19999999999999</v>
      </c>
      <c r="C124">
        <v>43.1</v>
      </c>
    </row>
    <row r="125" spans="1:4" x14ac:dyDescent="0.25">
      <c r="A125" t="s">
        <v>103</v>
      </c>
      <c r="B125">
        <v>78.7</v>
      </c>
      <c r="C125">
        <v>18.899999999999999</v>
      </c>
      <c r="D125">
        <v>6</v>
      </c>
    </row>
    <row r="126" spans="1:4" x14ac:dyDescent="0.25">
      <c r="A126" t="s">
        <v>104</v>
      </c>
      <c r="B126">
        <v>209.87</v>
      </c>
      <c r="C126">
        <v>50.37</v>
      </c>
    </row>
    <row r="127" spans="1:4" x14ac:dyDescent="0.25">
      <c r="A127" t="s">
        <v>105</v>
      </c>
      <c r="B127">
        <v>135</v>
      </c>
      <c r="C127">
        <v>32.4</v>
      </c>
    </row>
    <row r="128" spans="1:4" x14ac:dyDescent="0.25">
      <c r="A128" t="s">
        <v>106</v>
      </c>
      <c r="B128">
        <v>46.36</v>
      </c>
      <c r="C128">
        <v>11.61</v>
      </c>
    </row>
    <row r="129" spans="1:4" x14ac:dyDescent="0.25">
      <c r="A129" t="s">
        <v>107</v>
      </c>
    </row>
    <row r="130" spans="1:4" x14ac:dyDescent="0.25">
      <c r="A130" t="s">
        <v>108</v>
      </c>
      <c r="B130">
        <v>132.13</v>
      </c>
      <c r="C130">
        <v>31.71</v>
      </c>
    </row>
    <row r="131" spans="1:4" x14ac:dyDescent="0.25">
      <c r="A131" t="s">
        <v>109</v>
      </c>
      <c r="B131">
        <v>306</v>
      </c>
      <c r="C131">
        <v>73</v>
      </c>
      <c r="D131">
        <v>20</v>
      </c>
    </row>
    <row r="132" spans="1:4" x14ac:dyDescent="0.25">
      <c r="A132" t="s">
        <v>110</v>
      </c>
      <c r="B132">
        <v>53.11</v>
      </c>
      <c r="C132">
        <v>21.24</v>
      </c>
    </row>
    <row r="133" spans="1:4" x14ac:dyDescent="0.25">
      <c r="A133" t="s">
        <v>111</v>
      </c>
      <c r="B133">
        <v>124.18</v>
      </c>
      <c r="C133">
        <v>32.03</v>
      </c>
    </row>
    <row r="134" spans="1:4" x14ac:dyDescent="0.25">
      <c r="A134" t="s">
        <v>112</v>
      </c>
    </row>
    <row r="135" spans="1:4" x14ac:dyDescent="0.25">
      <c r="A135" t="s">
        <v>113</v>
      </c>
      <c r="B135">
        <v>52.44</v>
      </c>
      <c r="C135">
        <v>12.76</v>
      </c>
      <c r="D135">
        <v>5.88</v>
      </c>
    </row>
    <row r="136" spans="1:4" x14ac:dyDescent="0.25">
      <c r="A136" t="s">
        <v>114</v>
      </c>
      <c r="B136">
        <v>350</v>
      </c>
      <c r="C136">
        <f>B136*0.37</f>
        <v>129.5</v>
      </c>
    </row>
    <row r="137" spans="1:4" x14ac:dyDescent="0.25">
      <c r="A137" t="s">
        <v>215</v>
      </c>
      <c r="B137">
        <v>0</v>
      </c>
      <c r="C137">
        <v>0</v>
      </c>
      <c r="D137">
        <v>0</v>
      </c>
    </row>
    <row r="138" spans="1:4" x14ac:dyDescent="0.25">
      <c r="A138" t="s">
        <v>115</v>
      </c>
      <c r="B138">
        <v>54.9</v>
      </c>
      <c r="C138">
        <v>16.399999999999999</v>
      </c>
      <c r="D138">
        <v>15.1</v>
      </c>
    </row>
    <row r="139" spans="1:4" x14ac:dyDescent="0.25">
      <c r="A139" t="s">
        <v>116</v>
      </c>
      <c r="B139">
        <v>96.87</v>
      </c>
      <c r="C139">
        <v>15.99</v>
      </c>
      <c r="D139">
        <v>8.31</v>
      </c>
    </row>
    <row r="140" spans="1:4" x14ac:dyDescent="0.25">
      <c r="A140" t="s">
        <v>216</v>
      </c>
    </row>
    <row r="141" spans="1:4" x14ac:dyDescent="0.25">
      <c r="A141" t="s">
        <v>117</v>
      </c>
      <c r="B141">
        <v>39.89</v>
      </c>
      <c r="C141">
        <v>12.25</v>
      </c>
      <c r="D141">
        <v>0.21</v>
      </c>
    </row>
    <row r="142" spans="1:4" x14ac:dyDescent="0.25">
      <c r="A142" t="s">
        <v>118</v>
      </c>
      <c r="B142">
        <v>101.37</v>
      </c>
      <c r="C142">
        <v>26.77</v>
      </c>
    </row>
    <row r="143" spans="1:4" x14ac:dyDescent="0.25">
      <c r="A143" t="s">
        <v>119</v>
      </c>
      <c r="B143">
        <v>125.54</v>
      </c>
      <c r="C143">
        <v>35.15</v>
      </c>
    </row>
    <row r="144" spans="1:4" x14ac:dyDescent="0.25">
      <c r="A144" t="s">
        <v>120</v>
      </c>
      <c r="B144">
        <v>67.400000000000006</v>
      </c>
      <c r="C144">
        <v>18.87</v>
      </c>
    </row>
    <row r="145" spans="1:4" x14ac:dyDescent="0.25">
      <c r="A145" t="s">
        <v>217</v>
      </c>
      <c r="B145">
        <v>0</v>
      </c>
      <c r="C145">
        <v>0</v>
      </c>
      <c r="D145">
        <v>0</v>
      </c>
    </row>
    <row r="146" spans="1:4" x14ac:dyDescent="0.25">
      <c r="A146" t="s">
        <v>121</v>
      </c>
      <c r="B146">
        <v>172.23</v>
      </c>
      <c r="C146">
        <v>57.4</v>
      </c>
    </row>
    <row r="147" spans="1:4" x14ac:dyDescent="0.25">
      <c r="A147" t="s">
        <v>122</v>
      </c>
      <c r="B147">
        <v>55.13</v>
      </c>
      <c r="C147">
        <v>11.08</v>
      </c>
      <c r="D147">
        <v>4.41</v>
      </c>
    </row>
    <row r="148" spans="1:4" x14ac:dyDescent="0.25">
      <c r="A148" t="s">
        <v>218</v>
      </c>
      <c r="B148">
        <v>146</v>
      </c>
      <c r="C148">
        <v>33</v>
      </c>
      <c r="D148">
        <v>17</v>
      </c>
    </row>
    <row r="149" spans="1:4" x14ac:dyDescent="0.25">
      <c r="A149" t="s">
        <v>123</v>
      </c>
      <c r="B149">
        <v>294.64999999999998</v>
      </c>
      <c r="C149">
        <v>72.27</v>
      </c>
      <c r="D149">
        <v>42.82</v>
      </c>
    </row>
    <row r="150" spans="1:4" x14ac:dyDescent="0.25">
      <c r="A150" t="s">
        <v>124</v>
      </c>
      <c r="B150">
        <v>91.02</v>
      </c>
      <c r="C150">
        <v>21.84</v>
      </c>
      <c r="D150">
        <v>9.4</v>
      </c>
    </row>
    <row r="151" spans="1:4" x14ac:dyDescent="0.25">
      <c r="A151" t="s">
        <v>125</v>
      </c>
      <c r="B151">
        <v>38.200000000000003</v>
      </c>
      <c r="C151">
        <v>10.94</v>
      </c>
    </row>
    <row r="152" spans="1:4" x14ac:dyDescent="0.25">
      <c r="A152" t="s">
        <v>126</v>
      </c>
      <c r="B152">
        <v>134.77000000000001</v>
      </c>
      <c r="C152">
        <v>28.66</v>
      </c>
      <c r="D152">
        <v>10.87</v>
      </c>
    </row>
    <row r="153" spans="1:4" x14ac:dyDescent="0.25">
      <c r="A153" t="s">
        <v>127</v>
      </c>
      <c r="B153">
        <v>112.05</v>
      </c>
      <c r="C153">
        <v>22.41</v>
      </c>
    </row>
    <row r="154" spans="1:4" x14ac:dyDescent="0.25">
      <c r="A154" t="s">
        <v>219</v>
      </c>
    </row>
    <row r="155" spans="1:4" x14ac:dyDescent="0.25">
      <c r="A155" t="s">
        <v>220</v>
      </c>
      <c r="B155">
        <v>71.64</v>
      </c>
      <c r="C155">
        <v>19.32</v>
      </c>
    </row>
    <row r="156" spans="1:4" x14ac:dyDescent="0.25">
      <c r="A156" t="s">
        <v>128</v>
      </c>
    </row>
    <row r="157" spans="1:4" x14ac:dyDescent="0.25">
      <c r="A157" t="s">
        <v>129</v>
      </c>
      <c r="B157">
        <v>64.16</v>
      </c>
      <c r="C157">
        <v>17.079999999999998</v>
      </c>
    </row>
    <row r="158" spans="1:4" x14ac:dyDescent="0.25">
      <c r="A158" t="s">
        <v>130</v>
      </c>
      <c r="B158">
        <v>107.67</v>
      </c>
      <c r="C158">
        <v>30.15</v>
      </c>
    </row>
    <row r="159" spans="1:4" x14ac:dyDescent="0.25">
      <c r="A159" t="s">
        <v>131</v>
      </c>
      <c r="B159">
        <v>75.3</v>
      </c>
      <c r="C159">
        <v>22.9</v>
      </c>
    </row>
    <row r="160" spans="1:4" x14ac:dyDescent="0.25">
      <c r="A160" t="s">
        <v>132</v>
      </c>
    </row>
    <row r="161" spans="1:4" x14ac:dyDescent="0.25">
      <c r="A161" t="s">
        <v>221</v>
      </c>
      <c r="B161">
        <f>0.370787*160+0.629213*130</f>
        <v>141.12360999999999</v>
      </c>
      <c r="C161">
        <f>0.370787*160*0.28+0.629213*130*0.28</f>
        <v>39.5146108</v>
      </c>
    </row>
    <row r="162" spans="1:4" x14ac:dyDescent="0.25">
      <c r="A162" t="s">
        <v>133</v>
      </c>
      <c r="B162">
        <v>145.1</v>
      </c>
      <c r="C162">
        <v>30.47</v>
      </c>
    </row>
    <row r="163" spans="1:4" x14ac:dyDescent="0.25">
      <c r="A163" t="s">
        <v>134</v>
      </c>
      <c r="B163">
        <v>176</v>
      </c>
      <c r="C163">
        <v>22</v>
      </c>
    </row>
    <row r="164" spans="1:4" x14ac:dyDescent="0.25">
      <c r="A164" t="s">
        <v>135</v>
      </c>
      <c r="B164">
        <v>69.86</v>
      </c>
      <c r="C164">
        <v>25.62</v>
      </c>
      <c r="D164">
        <v>8.15</v>
      </c>
    </row>
    <row r="165" spans="1:4" x14ac:dyDescent="0.25">
      <c r="A165" t="s">
        <v>136</v>
      </c>
      <c r="B165">
        <v>237.79</v>
      </c>
      <c r="C165">
        <v>63.19</v>
      </c>
    </row>
    <row r="166" spans="1:4" x14ac:dyDescent="0.25">
      <c r="A166" t="s">
        <v>137</v>
      </c>
      <c r="B166">
        <v>219.77</v>
      </c>
      <c r="C166">
        <v>52.41</v>
      </c>
    </row>
    <row r="167" spans="1:4" x14ac:dyDescent="0.25">
      <c r="A167" t="s">
        <v>222</v>
      </c>
    </row>
    <row r="168" spans="1:4" x14ac:dyDescent="0.25">
      <c r="A168" t="s">
        <v>138</v>
      </c>
      <c r="B168">
        <v>166</v>
      </c>
      <c r="C168">
        <v>33</v>
      </c>
      <c r="D168">
        <v>8</v>
      </c>
    </row>
    <row r="169" spans="1:4" x14ac:dyDescent="0.25">
      <c r="A169" t="s">
        <v>139</v>
      </c>
      <c r="B169">
        <f>120*0.999+260*0.001</f>
        <v>120.14</v>
      </c>
      <c r="C169">
        <f>120*0.999*0.26+260*0.001*0.24</f>
        <v>31.231200000000001</v>
      </c>
    </row>
    <row r="170" spans="1:4" x14ac:dyDescent="0.25">
      <c r="A170" t="s">
        <v>140</v>
      </c>
      <c r="B170">
        <v>80.55</v>
      </c>
      <c r="C170">
        <v>22.9</v>
      </c>
    </row>
    <row r="171" spans="1:4" x14ac:dyDescent="0.25">
      <c r="A171" t="s">
        <v>223</v>
      </c>
      <c r="B171">
        <v>0</v>
      </c>
      <c r="C171">
        <v>0</v>
      </c>
      <c r="D171">
        <v>0</v>
      </c>
    </row>
    <row r="172" spans="1:4" x14ac:dyDescent="0.25">
      <c r="A172" t="s">
        <v>141</v>
      </c>
      <c r="B172">
        <v>131.69</v>
      </c>
      <c r="C172">
        <v>41.88</v>
      </c>
    </row>
    <row r="173" spans="1:4" x14ac:dyDescent="0.25">
      <c r="A173" t="s">
        <v>142</v>
      </c>
      <c r="B173">
        <v>93.36</v>
      </c>
      <c r="C173">
        <v>34.659999999999997</v>
      </c>
      <c r="D173">
        <v>3.52</v>
      </c>
    </row>
    <row r="174" spans="1:4" x14ac:dyDescent="0.25">
      <c r="A174" t="s">
        <v>143</v>
      </c>
      <c r="B174">
        <v>125</v>
      </c>
      <c r="C174">
        <v>25</v>
      </c>
      <c r="D174">
        <v>3</v>
      </c>
    </row>
    <row r="175" spans="1:4" x14ac:dyDescent="0.25">
      <c r="A175" t="s">
        <v>144</v>
      </c>
      <c r="B175">
        <v>207.5</v>
      </c>
      <c r="C175">
        <v>42</v>
      </c>
    </row>
    <row r="176" spans="1:4" x14ac:dyDescent="0.25">
      <c r="A176" t="s">
        <v>145</v>
      </c>
      <c r="B176">
        <v>77.33</v>
      </c>
      <c r="C176">
        <v>22.61</v>
      </c>
      <c r="D176">
        <v>17.68</v>
      </c>
    </row>
    <row r="177" spans="1:4" x14ac:dyDescent="0.25">
      <c r="A177" t="s">
        <v>224</v>
      </c>
      <c r="B177">
        <v>146.06</v>
      </c>
      <c r="C177">
        <v>37.380000000000003</v>
      </c>
    </row>
    <row r="178" spans="1:4" x14ac:dyDescent="0.25">
      <c r="A178" t="s">
        <v>225</v>
      </c>
      <c r="B178">
        <v>124.5</v>
      </c>
      <c r="C178">
        <v>34.86</v>
      </c>
    </row>
    <row r="179" spans="1:4" x14ac:dyDescent="0.25">
      <c r="A179" t="s">
        <v>226</v>
      </c>
    </row>
    <row r="180" spans="1:4" x14ac:dyDescent="0.25">
      <c r="A180" t="s">
        <v>227</v>
      </c>
      <c r="B180">
        <v>210</v>
      </c>
      <c r="C180">
        <v>59</v>
      </c>
    </row>
    <row r="181" spans="1:4" x14ac:dyDescent="0.25">
      <c r="A181" t="s">
        <v>146</v>
      </c>
      <c r="B181">
        <v>294.02</v>
      </c>
      <c r="C181">
        <v>68.569999999999993</v>
      </c>
    </row>
    <row r="182" spans="1:4" x14ac:dyDescent="0.25">
      <c r="A182" t="s">
        <v>228</v>
      </c>
      <c r="B182">
        <v>26.25</v>
      </c>
      <c r="C182">
        <v>10.35</v>
      </c>
      <c r="D182">
        <v>3.58</v>
      </c>
    </row>
    <row r="183" spans="1:4" x14ac:dyDescent="0.25">
      <c r="A183" t="s">
        <v>147</v>
      </c>
      <c r="B183">
        <v>219.13</v>
      </c>
      <c r="C183">
        <v>52.59</v>
      </c>
    </row>
    <row r="184" spans="1:4" x14ac:dyDescent="0.25">
      <c r="A184" t="s">
        <v>229</v>
      </c>
      <c r="B184">
        <v>124.5</v>
      </c>
      <c r="C184">
        <v>34.86</v>
      </c>
    </row>
    <row r="185" spans="1:4" x14ac:dyDescent="0.25">
      <c r="A185" t="s">
        <v>148</v>
      </c>
      <c r="B185">
        <v>105</v>
      </c>
      <c r="C185">
        <v>21</v>
      </c>
    </row>
    <row r="186" spans="1:4" x14ac:dyDescent="0.25">
      <c r="A186" t="s">
        <v>230</v>
      </c>
      <c r="B186">
        <v>90.99</v>
      </c>
      <c r="C186">
        <v>25.93</v>
      </c>
    </row>
    <row r="187" spans="1:4" x14ac:dyDescent="0.25">
      <c r="A187" t="s">
        <v>149</v>
      </c>
      <c r="B187">
        <v>162.5</v>
      </c>
      <c r="C187">
        <v>39</v>
      </c>
    </row>
    <row r="188" spans="1:4" x14ac:dyDescent="0.25">
      <c r="A188" t="s">
        <v>231</v>
      </c>
      <c r="B188">
        <v>26.61</v>
      </c>
      <c r="C188">
        <v>8.6300000000000008</v>
      </c>
    </row>
    <row r="189" spans="1:4" x14ac:dyDescent="0.25">
      <c r="A189" t="s">
        <v>150</v>
      </c>
      <c r="B189">
        <v>44.25</v>
      </c>
      <c r="C189">
        <v>13.28</v>
      </c>
      <c r="D189">
        <v>1.94</v>
      </c>
    </row>
    <row r="190" spans="1:4" x14ac:dyDescent="0.25">
      <c r="A190" t="s">
        <v>151</v>
      </c>
      <c r="B190">
        <v>156.99</v>
      </c>
      <c r="C190">
        <v>37.020000000000003</v>
      </c>
      <c r="D190">
        <v>71.16</v>
      </c>
    </row>
    <row r="191" spans="1:4" x14ac:dyDescent="0.25">
      <c r="A191" t="s">
        <v>152</v>
      </c>
      <c r="B191">
        <v>172.81</v>
      </c>
      <c r="C191">
        <v>41.47</v>
      </c>
    </row>
    <row r="192" spans="1:4" x14ac:dyDescent="0.25">
      <c r="A192" t="s">
        <v>153</v>
      </c>
      <c r="B192">
        <v>82</v>
      </c>
      <c r="C192">
        <v>16.399999999999999</v>
      </c>
    </row>
    <row r="193" spans="1:4" x14ac:dyDescent="0.25">
      <c r="A193" t="s">
        <v>154</v>
      </c>
      <c r="B193">
        <v>135.71</v>
      </c>
      <c r="C193">
        <v>27.28</v>
      </c>
      <c r="D193">
        <v>8.0299999999999994</v>
      </c>
    </row>
    <row r="194" spans="1:4" x14ac:dyDescent="0.25">
      <c r="A194" t="s">
        <v>232</v>
      </c>
    </row>
    <row r="195" spans="1:4" x14ac:dyDescent="0.25">
      <c r="A195" t="s">
        <v>155</v>
      </c>
      <c r="B195">
        <v>171.11</v>
      </c>
      <c r="C195">
        <v>34.22</v>
      </c>
      <c r="D195">
        <v>17.45</v>
      </c>
    </row>
    <row r="196" spans="1:4" x14ac:dyDescent="0.25">
      <c r="A196" t="s">
        <v>156</v>
      </c>
      <c r="B196">
        <v>253.1</v>
      </c>
      <c r="C196">
        <v>56.33</v>
      </c>
      <c r="D196">
        <v>12.44</v>
      </c>
    </row>
    <row r="197" spans="1:4" x14ac:dyDescent="0.25">
      <c r="A197" t="s">
        <v>157</v>
      </c>
      <c r="B197">
        <v>95.78</v>
      </c>
      <c r="C197">
        <v>19.23</v>
      </c>
    </row>
    <row r="198" spans="1:4" x14ac:dyDescent="0.25">
      <c r="A198" t="s">
        <v>158</v>
      </c>
      <c r="B198">
        <v>102.49</v>
      </c>
      <c r="C198">
        <v>28.7</v>
      </c>
    </row>
    <row r="199" spans="1:4" x14ac:dyDescent="0.25">
      <c r="A199" t="s">
        <v>159</v>
      </c>
      <c r="B199">
        <v>85.66</v>
      </c>
      <c r="C199">
        <v>20.63</v>
      </c>
    </row>
    <row r="200" spans="1:4" x14ac:dyDescent="0.25">
      <c r="A200" t="s">
        <v>160</v>
      </c>
    </row>
    <row r="201" spans="1:4" x14ac:dyDescent="0.25">
      <c r="A201" t="s">
        <v>161</v>
      </c>
      <c r="B201">
        <v>55.87</v>
      </c>
      <c r="C201">
        <v>22.83</v>
      </c>
    </row>
    <row r="202" spans="1:4" x14ac:dyDescent="0.25">
      <c r="A202" t="s">
        <v>162</v>
      </c>
      <c r="B202">
        <v>79.16</v>
      </c>
      <c r="C202">
        <v>21.25</v>
      </c>
    </row>
    <row r="203" spans="1:4" x14ac:dyDescent="0.25">
      <c r="A203" t="s">
        <v>163</v>
      </c>
      <c r="B203">
        <v>55.98</v>
      </c>
      <c r="C203">
        <v>15.67</v>
      </c>
    </row>
    <row r="204" spans="1:4" x14ac:dyDescent="0.25">
      <c r="A204" t="s">
        <v>164</v>
      </c>
      <c r="B204">
        <v>362.88</v>
      </c>
      <c r="C204">
        <v>86.25</v>
      </c>
      <c r="D204">
        <v>18.510000000000002</v>
      </c>
    </row>
    <row r="205" spans="1:4" x14ac:dyDescent="0.25">
      <c r="A205" t="s">
        <v>165</v>
      </c>
      <c r="B205">
        <v>0</v>
      </c>
      <c r="C205">
        <v>0</v>
      </c>
      <c r="D205">
        <v>0</v>
      </c>
    </row>
    <row r="206" spans="1:4" x14ac:dyDescent="0.25">
      <c r="A206" t="s">
        <v>166</v>
      </c>
      <c r="B206">
        <v>72.47</v>
      </c>
      <c r="C206">
        <v>24.37</v>
      </c>
      <c r="D206">
        <v>5.18</v>
      </c>
    </row>
    <row r="207" spans="1:4" x14ac:dyDescent="0.25">
      <c r="A207" t="s">
        <v>167</v>
      </c>
      <c r="B207">
        <v>193.06</v>
      </c>
      <c r="C207">
        <v>51.08</v>
      </c>
      <c r="D207">
        <v>17.7</v>
      </c>
    </row>
    <row r="208" spans="1:4" x14ac:dyDescent="0.25">
      <c r="A208" t="s">
        <v>168</v>
      </c>
      <c r="B208">
        <v>49.98</v>
      </c>
      <c r="C208">
        <v>15.02</v>
      </c>
    </row>
    <row r="209" spans="1:4" x14ac:dyDescent="0.25">
      <c r="A209" t="s">
        <v>169</v>
      </c>
      <c r="B209">
        <f>0.463*50+0.537*120</f>
        <v>87.59</v>
      </c>
      <c r="C209">
        <f>0.463*50*0.39+0.537*120*0.26</f>
        <v>25.782900000000001</v>
      </c>
    </row>
    <row r="210" spans="1:4" x14ac:dyDescent="0.25">
      <c r="A210" t="s">
        <v>170</v>
      </c>
      <c r="B210">
        <v>142.5</v>
      </c>
      <c r="C210">
        <v>34.229999999999997</v>
      </c>
    </row>
    <row r="211" spans="1:4" x14ac:dyDescent="0.25">
      <c r="A211" t="s">
        <v>171</v>
      </c>
      <c r="B211">
        <v>150</v>
      </c>
      <c r="C211">
        <v>42</v>
      </c>
    </row>
    <row r="212" spans="1:4" x14ac:dyDescent="0.25">
      <c r="A212" t="s">
        <v>172</v>
      </c>
      <c r="B212">
        <v>120.95</v>
      </c>
      <c r="C212">
        <v>32.93</v>
      </c>
    </row>
    <row r="213" spans="1:4" x14ac:dyDescent="0.25">
      <c r="A213" t="s">
        <v>233</v>
      </c>
      <c r="B213">
        <v>0</v>
      </c>
      <c r="C213">
        <v>0</v>
      </c>
      <c r="D213">
        <v>0</v>
      </c>
    </row>
    <row r="214" spans="1:4" x14ac:dyDescent="0.25">
      <c r="A214" t="s">
        <v>173</v>
      </c>
      <c r="B214">
        <v>194.44</v>
      </c>
      <c r="C214">
        <v>46.67</v>
      </c>
    </row>
    <row r="215" spans="1:4" x14ac:dyDescent="0.25">
      <c r="A215" t="s">
        <v>174</v>
      </c>
      <c r="B215">
        <v>90.17</v>
      </c>
      <c r="C215">
        <v>23.08</v>
      </c>
    </row>
    <row r="216" spans="1:4" x14ac:dyDescent="0.25">
      <c r="A216" t="s">
        <v>175</v>
      </c>
      <c r="B216">
        <v>58.74</v>
      </c>
      <c r="C216">
        <v>19.760000000000002</v>
      </c>
    </row>
    <row r="217" spans="1:4" x14ac:dyDescent="0.25">
      <c r="A217" t="s">
        <v>176</v>
      </c>
      <c r="B217">
        <v>48.11</v>
      </c>
      <c r="C217">
        <v>13.06</v>
      </c>
      <c r="D217">
        <v>0.48</v>
      </c>
    </row>
    <row r="218" spans="1:4" x14ac:dyDescent="0.25">
      <c r="A218" t="s">
        <v>234</v>
      </c>
      <c r="B218">
        <f>130</f>
        <v>130</v>
      </c>
      <c r="C218">
        <f>130*0.26</f>
        <v>33.800000000000004</v>
      </c>
    </row>
    <row r="219" spans="1:4" x14ac:dyDescent="0.25">
      <c r="A219" t="s">
        <v>235</v>
      </c>
      <c r="B219">
        <v>132.26</v>
      </c>
      <c r="C219">
        <v>37.03</v>
      </c>
    </row>
    <row r="220" spans="1:4" x14ac:dyDescent="0.25">
      <c r="A220" t="s">
        <v>177</v>
      </c>
    </row>
    <row r="221" spans="1:4" x14ac:dyDescent="0.25">
      <c r="A221" t="s">
        <v>178</v>
      </c>
      <c r="B221">
        <v>96</v>
      </c>
      <c r="C221">
        <v>23</v>
      </c>
    </row>
    <row r="222" spans="1:4" x14ac:dyDescent="0.25">
      <c r="A222" t="s">
        <v>179</v>
      </c>
      <c r="B222">
        <v>140</v>
      </c>
      <c r="C222">
        <v>31</v>
      </c>
    </row>
    <row r="223" spans="1:4" x14ac:dyDescent="0.25">
      <c r="A223" t="s">
        <v>236</v>
      </c>
      <c r="B223">
        <v>74.430000000000007</v>
      </c>
      <c r="C223">
        <v>31.43</v>
      </c>
      <c r="D223">
        <v>14.63</v>
      </c>
    </row>
    <row r="224" spans="1:4" x14ac:dyDescent="0.25">
      <c r="A224" t="s">
        <v>180</v>
      </c>
      <c r="B224">
        <v>115</v>
      </c>
      <c r="C224">
        <v>41</v>
      </c>
      <c r="D224">
        <v>25</v>
      </c>
    </row>
    <row r="225" spans="1:4" x14ac:dyDescent="0.25">
      <c r="A225" t="s">
        <v>181</v>
      </c>
      <c r="B225">
        <v>48.58</v>
      </c>
      <c r="C225">
        <v>20.22</v>
      </c>
      <c r="D225">
        <v>2.94</v>
      </c>
    </row>
    <row r="226" spans="1:4" x14ac:dyDescent="0.25">
      <c r="A226" t="s">
        <v>182</v>
      </c>
      <c r="B226">
        <v>94.67</v>
      </c>
      <c r="C226">
        <v>19.64</v>
      </c>
      <c r="D226">
        <v>17.71</v>
      </c>
    </row>
    <row r="227" spans="1:4" x14ac:dyDescent="0.25">
      <c r="A227" t="s">
        <v>183</v>
      </c>
      <c r="B227">
        <v>52.5</v>
      </c>
      <c r="C227">
        <v>22.4</v>
      </c>
      <c r="D227">
        <v>14.92</v>
      </c>
    </row>
    <row r="228" spans="1:4" x14ac:dyDescent="0.25">
      <c r="A228" t="s">
        <v>184</v>
      </c>
      <c r="B228">
        <v>97</v>
      </c>
      <c r="C228">
        <v>24</v>
      </c>
    </row>
    <row r="229" spans="1:4" x14ac:dyDescent="0.25">
      <c r="A229" t="s">
        <v>185</v>
      </c>
      <c r="B229">
        <f>0.994*130+0.006*50</f>
        <v>129.52000000000001</v>
      </c>
      <c r="C229">
        <f>0.994*130*0.26+0.006*50*0.39</f>
        <v>33.714199999999998</v>
      </c>
    </row>
    <row r="230" spans="1:4" x14ac:dyDescent="0.25">
      <c r="A230" t="s">
        <v>186</v>
      </c>
      <c r="B230">
        <v>350</v>
      </c>
      <c r="C230">
        <f>B230*0.37</f>
        <v>129.5</v>
      </c>
    </row>
    <row r="231" spans="1:4" x14ac:dyDescent="0.25">
      <c r="A231" t="s">
        <v>187</v>
      </c>
      <c r="B231">
        <v>204.72</v>
      </c>
      <c r="C231">
        <v>48.64</v>
      </c>
    </row>
    <row r="232" spans="1:4" x14ac:dyDescent="0.25">
      <c r="A232" t="s">
        <v>188</v>
      </c>
      <c r="B232">
        <v>62.71</v>
      </c>
      <c r="C232">
        <v>16.670000000000002</v>
      </c>
    </row>
    <row r="233" spans="1:4" x14ac:dyDescent="0.25">
      <c r="A233" t="s">
        <v>237</v>
      </c>
      <c r="B233">
        <v>192.6</v>
      </c>
      <c r="C233">
        <v>37.33</v>
      </c>
      <c r="D233">
        <v>16.82</v>
      </c>
    </row>
    <row r="234" spans="1:4" x14ac:dyDescent="0.25">
      <c r="A234" t="s">
        <v>238</v>
      </c>
      <c r="B234">
        <v>39.89</v>
      </c>
      <c r="C234">
        <v>12.25</v>
      </c>
      <c r="D234">
        <v>0.21</v>
      </c>
    </row>
    <row r="235" spans="1:4" x14ac:dyDescent="0.25">
      <c r="A235" t="s">
        <v>189</v>
      </c>
      <c r="B235">
        <f>160*0.987+0.013*130</f>
        <v>159.60999999999999</v>
      </c>
      <c r="C235">
        <f>160*0.987*0.28+0.013*130*0.26</f>
        <v>44.656999999999996</v>
      </c>
    </row>
    <row r="236" spans="1:4" x14ac:dyDescent="0.25">
      <c r="A236" t="s">
        <v>190</v>
      </c>
      <c r="B236">
        <v>44</v>
      </c>
      <c r="C236">
        <v>12.3</v>
      </c>
      <c r="D236">
        <v>1.9</v>
      </c>
    </row>
    <row r="237" spans="1:4" x14ac:dyDescent="0.25">
      <c r="A237" t="s">
        <v>191</v>
      </c>
      <c r="B237">
        <v>94.98</v>
      </c>
      <c r="C237">
        <v>26.6</v>
      </c>
    </row>
    <row r="239" spans="1:4" x14ac:dyDescent="0.25">
      <c r="A2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FRA_biomass_stock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2022-12-19T09:31:53Z</dcterms:created>
  <dcterms:modified xsi:type="dcterms:W3CDTF">2023-01-16T09:53:04Z</dcterms:modified>
</cp:coreProperties>
</file>