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5975" windowHeight="8130" activeTab="1"/>
  </bookViews>
  <sheets>
    <sheet name="Report" sheetId="1" r:id="rId1"/>
    <sheet name="Other Stats" sheetId="2" r:id="rId2"/>
  </sheets>
  <calcPr calcId="125725"/>
</workbook>
</file>

<file path=xl/calcChain.xml><?xml version="1.0" encoding="utf-8"?>
<calcChain xmlns="http://schemas.openxmlformats.org/spreadsheetml/2006/main">
  <c r="B28" i="2"/>
  <c r="E4"/>
  <c r="E3"/>
  <c r="H4" s="1"/>
  <c r="A28"/>
  <c r="B8"/>
  <c r="H3"/>
  <c r="A48" s="1"/>
  <c r="B48" s="1"/>
  <c r="D28" l="1"/>
  <c r="D48"/>
  <c r="C28"/>
  <c r="C48"/>
  <c r="A8"/>
  <c r="A9"/>
  <c r="B9" s="1"/>
  <c r="A10"/>
  <c r="B10" s="1"/>
  <c r="A11"/>
  <c r="B11" s="1"/>
  <c r="A12"/>
  <c r="B12" s="1"/>
  <c r="A13"/>
  <c r="B13" s="1"/>
  <c r="A14"/>
  <c r="B14" s="1"/>
  <c r="A15"/>
  <c r="B15" s="1"/>
  <c r="A16"/>
  <c r="B16" s="1"/>
  <c r="A17"/>
  <c r="B17" s="1"/>
  <c r="A18"/>
  <c r="B18" s="1"/>
  <c r="A19"/>
  <c r="B19" s="1"/>
  <c r="A20"/>
  <c r="B20" s="1"/>
  <c r="A21"/>
  <c r="B21" s="1"/>
  <c r="A22"/>
  <c r="B22" s="1"/>
  <c r="A23"/>
  <c r="B23" s="1"/>
  <c r="A24"/>
  <c r="B24" s="1"/>
  <c r="A25"/>
  <c r="B25" s="1"/>
  <c r="A26"/>
  <c r="B26" s="1"/>
  <c r="A27"/>
  <c r="B27" s="1"/>
  <c r="A29"/>
  <c r="B29" s="1"/>
  <c r="A30"/>
  <c r="B30" s="1"/>
  <c r="A31"/>
  <c r="B31" s="1"/>
  <c r="A32"/>
  <c r="B32" s="1"/>
  <c r="A33"/>
  <c r="B33" s="1"/>
  <c r="A34"/>
  <c r="B34" s="1"/>
  <c r="A35"/>
  <c r="B35" s="1"/>
  <c r="A36"/>
  <c r="B36" s="1"/>
  <c r="A37"/>
  <c r="B37" s="1"/>
  <c r="A38"/>
  <c r="B38" s="1"/>
  <c r="A39"/>
  <c r="B39" s="1"/>
  <c r="A40"/>
  <c r="B40" s="1"/>
  <c r="A41"/>
  <c r="B41" s="1"/>
  <c r="A42"/>
  <c r="B42" s="1"/>
  <c r="A43"/>
  <c r="B43" s="1"/>
  <c r="A44"/>
  <c r="B44" s="1"/>
  <c r="A45"/>
  <c r="B45" s="1"/>
  <c r="A46"/>
  <c r="B46" s="1"/>
  <c r="A47"/>
  <c r="B47" s="1"/>
  <c r="C47" l="1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C8"/>
</calcChain>
</file>

<file path=xl/sharedStrings.xml><?xml version="1.0" encoding="utf-8"?>
<sst xmlns="http://schemas.openxmlformats.org/spreadsheetml/2006/main" count="46" uniqueCount="46">
  <si>
    <t>Shooter:</t>
  </si>
  <si>
    <t>Jeff Johnson</t>
  </si>
  <si>
    <t>Statistics:</t>
  </si>
  <si>
    <t>Date:</t>
  </si>
  <si>
    <t>Extreme Spread X:</t>
  </si>
  <si>
    <t>Range:</t>
  </si>
  <si>
    <t>Hulbert Field</t>
  </si>
  <si>
    <t>Extreme Spread Y:</t>
  </si>
  <si>
    <t>Temperature:</t>
  </si>
  <si>
    <t>Ambient (50°F to 95°F)</t>
  </si>
  <si>
    <t>Extreme Spread Group:</t>
  </si>
  <si>
    <t>Target Distance:</t>
  </si>
  <si>
    <t>Mean Radius Group:</t>
  </si>
  <si>
    <t>Shots Fired:</t>
  </si>
  <si>
    <t>Sigma X:</t>
  </si>
  <si>
    <t>Weapon:</t>
  </si>
  <si>
    <t>Glock 19 Jet 192</t>
  </si>
  <si>
    <t>Sigma Y:</t>
  </si>
  <si>
    <t>Serial #:</t>
  </si>
  <si>
    <t>8AZK018</t>
  </si>
  <si>
    <t>Furthest Left:</t>
  </si>
  <si>
    <t>Caliber:</t>
  </si>
  <si>
    <t>0.45 cal</t>
  </si>
  <si>
    <t>Furthest Right:</t>
  </si>
  <si>
    <t>Lot #</t>
  </si>
  <si>
    <t>59A</t>
  </si>
  <si>
    <t>Highest Rount:</t>
  </si>
  <si>
    <t>Projectile Mass:</t>
  </si>
  <si>
    <t>Lowest Round:</t>
  </si>
  <si>
    <t>Shot Plot</t>
  </si>
  <si>
    <t>Shot Record</t>
  </si>
  <si>
    <t>#</t>
  </si>
  <si>
    <t>X</t>
  </si>
  <si>
    <t>Y</t>
  </si>
  <si>
    <t>Notes</t>
  </si>
  <si>
    <t>CEP Calculation</t>
  </si>
  <si>
    <t>X offset =</t>
  </si>
  <si>
    <t>Y offset =</t>
  </si>
  <si>
    <t>radius =</t>
  </si>
  <si>
    <t>Angle</t>
  </si>
  <si>
    <t>X-Value</t>
  </si>
  <si>
    <t xml:space="preserve">X Range = </t>
  </si>
  <si>
    <t xml:space="preserve">Y Range = </t>
  </si>
  <si>
    <t>a</t>
  </si>
  <si>
    <t>b</t>
  </si>
  <si>
    <t>PosY</t>
  </si>
</sst>
</file>

<file path=xl/styles.xml><?xml version="1.0" encoding="utf-8"?>
<styleSheet xmlns="http://schemas.openxmlformats.org/spreadsheetml/2006/main">
  <numFmts count="1">
    <numFmt numFmtId="164" formatCode="m/dd/yyyy"/>
  </numFmts>
  <fonts count="3">
    <font>
      <sz val="11"/>
      <name val="Calibri"/>
    </font>
    <font>
      <sz val="11"/>
      <name val="Calibri"/>
    </font>
    <font>
      <sz val="2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BE5F1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 applyProtection="1"/>
    <xf numFmtId="0" fontId="1" fillId="0" borderId="1" xfId="0" applyFont="1" applyBorder="1" applyProtection="1"/>
    <xf numFmtId="0" fontId="1" fillId="0" borderId="2" xfId="0" applyFont="1" applyBorder="1" applyAlignment="1" applyProtection="1">
      <alignment horizontal="right"/>
    </xf>
    <xf numFmtId="0" fontId="1" fillId="0" borderId="8" xfId="0" applyFont="1" applyBorder="1" applyProtection="1"/>
    <xf numFmtId="0" fontId="1" fillId="0" borderId="9" xfId="0" applyFont="1" applyBorder="1" applyAlignment="1" applyProtection="1">
      <alignment horizontal="right"/>
    </xf>
    <xf numFmtId="0" fontId="1" fillId="0" borderId="11" xfId="0" applyFont="1" applyBorder="1" applyAlignment="1" applyProtection="1">
      <alignment horizontal="left"/>
    </xf>
    <xf numFmtId="0" fontId="1" fillId="0" borderId="13" xfId="0" applyFont="1" applyBorder="1" applyAlignment="1" applyProtection="1">
      <alignment horizontal="right"/>
    </xf>
    <xf numFmtId="0" fontId="1" fillId="0" borderId="15" xfId="0" applyFont="1" applyBorder="1" applyAlignment="1" applyProtection="1">
      <alignment horizontal="left"/>
    </xf>
    <xf numFmtId="0" fontId="1" fillId="0" borderId="16" xfId="0" applyFont="1" applyBorder="1" applyProtection="1"/>
    <xf numFmtId="0" fontId="1" fillId="0" borderId="24" xfId="0" applyFont="1" applyBorder="1" applyAlignment="1" applyProtection="1">
      <alignment horizontal="center"/>
    </xf>
    <xf numFmtId="0" fontId="1" fillId="0" borderId="25" xfId="0" applyFont="1" applyBorder="1" applyAlignment="1" applyProtection="1">
      <alignment horizontal="center"/>
    </xf>
    <xf numFmtId="0" fontId="1" fillId="0" borderId="26" xfId="0" applyFont="1" applyBorder="1" applyAlignment="1" applyProtection="1">
      <alignment horizontal="center"/>
    </xf>
    <xf numFmtId="0" fontId="1" fillId="0" borderId="27" xfId="0" applyFont="1" applyBorder="1" applyProtection="1"/>
    <xf numFmtId="0" fontId="1" fillId="0" borderId="28" xfId="0" applyFont="1" applyBorder="1" applyProtection="1"/>
    <xf numFmtId="0" fontId="1" fillId="0" borderId="0" xfId="0" applyFont="1" applyProtection="1"/>
    <xf numFmtId="2" fontId="0" fillId="0" borderId="0" xfId="0" applyNumberFormat="1" applyProtection="1">
      <protection locked="0"/>
    </xf>
    <xf numFmtId="2" fontId="0" fillId="0" borderId="11" xfId="0" applyNumberFormat="1" applyBorder="1" applyProtection="1">
      <protection locked="0"/>
    </xf>
    <xf numFmtId="0" fontId="1" fillId="0" borderId="29" xfId="0" applyFont="1" applyBorder="1" applyProtection="1"/>
    <xf numFmtId="0" fontId="1" fillId="0" borderId="30" xfId="0" applyFont="1" applyBorder="1" applyProtection="1"/>
    <xf numFmtId="0" fontId="1" fillId="0" borderId="31" xfId="0" applyFont="1" applyBorder="1" applyProtection="1"/>
    <xf numFmtId="0" fontId="1" fillId="0" borderId="9" xfId="0" applyFont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11" xfId="0" applyFont="1" applyFill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1" fillId="0" borderId="11" xfId="0" applyFont="1" applyBorder="1" applyProtection="1"/>
    <xf numFmtId="0" fontId="1" fillId="0" borderId="13" xfId="0" applyFont="1" applyBorder="1" applyProtection="1"/>
    <xf numFmtId="0" fontId="1" fillId="0" borderId="34" xfId="0" applyFont="1" applyBorder="1" applyProtection="1"/>
    <xf numFmtId="0" fontId="1" fillId="0" borderId="15" xfId="0" applyFont="1" applyBorder="1" applyProtection="1"/>
    <xf numFmtId="0" fontId="1" fillId="2" borderId="38" xfId="0" applyFont="1" applyFill="1" applyBorder="1" applyProtection="1"/>
    <xf numFmtId="0" fontId="1" fillId="2" borderId="39" xfId="0" applyFont="1" applyFill="1" applyBorder="1" applyProtection="1"/>
    <xf numFmtId="0" fontId="1" fillId="2" borderId="15" xfId="0" applyFont="1" applyFill="1" applyBorder="1" applyProtection="1"/>
    <xf numFmtId="0" fontId="1" fillId="0" borderId="35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right"/>
    </xf>
    <xf numFmtId="0" fontId="1" fillId="0" borderId="17" xfId="0" applyFont="1" applyBorder="1" applyAlignment="1" applyProtection="1">
      <alignment horizontal="right"/>
    </xf>
    <xf numFmtId="0" fontId="1" fillId="0" borderId="5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left"/>
    </xf>
    <xf numFmtId="0" fontId="1" fillId="0" borderId="11" xfId="0" applyFont="1" applyBorder="1" applyAlignment="1" applyProtection="1">
      <alignment horizontal="left"/>
    </xf>
    <xf numFmtId="0" fontId="1" fillId="0" borderId="9" xfId="0" applyFont="1" applyBorder="1" applyAlignment="1" applyProtection="1">
      <alignment horizontal="right"/>
    </xf>
    <xf numFmtId="0" fontId="1" fillId="0" borderId="12" xfId="0" applyFont="1" applyBorder="1" applyAlignment="1" applyProtection="1">
      <alignment horizontal="right"/>
    </xf>
    <xf numFmtId="164" fontId="1" fillId="0" borderId="10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</xf>
    <xf numFmtId="0" fontId="1" fillId="0" borderId="14" xfId="0" applyFont="1" applyBorder="1" applyAlignment="1" applyProtection="1">
      <alignment horizontal="left"/>
    </xf>
    <xf numFmtId="0" fontId="1" fillId="0" borderId="15" xfId="0" applyFont="1" applyBorder="1" applyAlignment="1" applyProtection="1">
      <alignment horizontal="left"/>
    </xf>
    <xf numFmtId="0" fontId="2" fillId="0" borderId="18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/>
    </xf>
    <xf numFmtId="0" fontId="2" fillId="0" borderId="22" xfId="0" applyFont="1" applyBorder="1" applyAlignment="1" applyProtection="1">
      <alignment horizontal="center" vertical="center"/>
    </xf>
    <xf numFmtId="0" fontId="2" fillId="0" borderId="23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Test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(Report!$D$14:$D$38,Report!$G$14:$G$38)</c:f>
              <c:numCache>
                <c:formatCode>0.00</c:formatCode>
                <c:ptCount val="50"/>
                <c:pt idx="25" formatCode="General">
                  <c:v>33</c:v>
                </c:pt>
                <c:pt idx="26" formatCode="General">
                  <c:v>43</c:v>
                </c:pt>
                <c:pt idx="27" formatCode="General">
                  <c:v>37</c:v>
                </c:pt>
                <c:pt idx="28" formatCode="General">
                  <c:v>39</c:v>
                </c:pt>
                <c:pt idx="29" formatCode="General">
                  <c:v>74</c:v>
                </c:pt>
                <c:pt idx="30" formatCode="General">
                  <c:v>78</c:v>
                </c:pt>
                <c:pt idx="31" formatCode="General">
                  <c:v>171</c:v>
                </c:pt>
                <c:pt idx="32" formatCode="General">
                  <c:v>174</c:v>
                </c:pt>
                <c:pt idx="33" formatCode="General">
                  <c:v>102</c:v>
                </c:pt>
                <c:pt idx="34" formatCode="General">
                  <c:v>153</c:v>
                </c:pt>
                <c:pt idx="35" formatCode="General">
                  <c:v>42</c:v>
                </c:pt>
                <c:pt idx="36" formatCode="General">
                  <c:v>57</c:v>
                </c:pt>
                <c:pt idx="37" formatCode="General">
                  <c:v>90</c:v>
                </c:pt>
                <c:pt idx="38" formatCode="General">
                  <c:v>72</c:v>
                </c:pt>
                <c:pt idx="39" formatCode="General">
                  <c:v>45</c:v>
                </c:pt>
                <c:pt idx="40" formatCode="General">
                  <c:v>255</c:v>
                </c:pt>
                <c:pt idx="41" formatCode="General">
                  <c:v>75</c:v>
                </c:pt>
                <c:pt idx="42" formatCode="General">
                  <c:v>100</c:v>
                </c:pt>
                <c:pt idx="43" formatCode="General">
                  <c:v>305</c:v>
                </c:pt>
                <c:pt idx="44" formatCode="General">
                  <c:v>35</c:v>
                </c:pt>
              </c:numCache>
            </c:numRef>
          </c:xVal>
          <c:yVal>
            <c:numRef>
              <c:f>(Report!$E$14:$E$38,Report!$H$14:$H$38)</c:f>
              <c:numCache>
                <c:formatCode>0.00</c:formatCode>
                <c:ptCount val="50"/>
                <c:pt idx="25" formatCode="General">
                  <c:v>75</c:v>
                </c:pt>
                <c:pt idx="26" formatCode="General">
                  <c:v>28</c:v>
                </c:pt>
                <c:pt idx="27" formatCode="General">
                  <c:v>70</c:v>
                </c:pt>
                <c:pt idx="28" formatCode="General">
                  <c:v>47</c:v>
                </c:pt>
                <c:pt idx="29" formatCode="General">
                  <c:v>58</c:v>
                </c:pt>
                <c:pt idx="30" formatCode="General">
                  <c:v>12</c:v>
                </c:pt>
                <c:pt idx="31" formatCode="General">
                  <c:v>144</c:v>
                </c:pt>
                <c:pt idx="32" formatCode="General">
                  <c:v>270</c:v>
                </c:pt>
                <c:pt idx="33" formatCode="General">
                  <c:v>261</c:v>
                </c:pt>
                <c:pt idx="34" formatCode="General">
                  <c:v>78</c:v>
                </c:pt>
                <c:pt idx="35" formatCode="General">
                  <c:v>276</c:v>
                </c:pt>
                <c:pt idx="36" formatCode="General">
                  <c:v>117</c:v>
                </c:pt>
                <c:pt idx="37" formatCode="General">
                  <c:v>24</c:v>
                </c:pt>
                <c:pt idx="38" formatCode="General">
                  <c:v>156</c:v>
                </c:pt>
                <c:pt idx="39" formatCode="General">
                  <c:v>70</c:v>
                </c:pt>
                <c:pt idx="40" formatCode="General">
                  <c:v>155</c:v>
                </c:pt>
                <c:pt idx="41" formatCode="General">
                  <c:v>150</c:v>
                </c:pt>
                <c:pt idx="42" formatCode="General">
                  <c:v>170</c:v>
                </c:pt>
                <c:pt idx="43" formatCode="General">
                  <c:v>100</c:v>
                </c:pt>
                <c:pt idx="44" formatCode="General">
                  <c:v>205</c:v>
                </c:pt>
              </c:numCache>
            </c:numRef>
          </c:yVal>
        </c:ser>
        <c:ser>
          <c:idx val="1"/>
          <c:order val="1"/>
          <c:tx>
            <c:v>CEP Top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'Other Stats'!$B$8:$B$48</c:f>
              <c:numCache>
                <c:formatCode>General</c:formatCode>
                <c:ptCount val="41"/>
                <c:pt idx="0">
                  <c:v>30</c:v>
                </c:pt>
                <c:pt idx="1">
                  <c:v>31.5</c:v>
                </c:pt>
                <c:pt idx="2">
                  <c:v>33</c:v>
                </c:pt>
                <c:pt idx="3">
                  <c:v>34.5</c:v>
                </c:pt>
                <c:pt idx="4">
                  <c:v>36</c:v>
                </c:pt>
                <c:pt idx="5">
                  <c:v>37.5</c:v>
                </c:pt>
                <c:pt idx="6">
                  <c:v>39</c:v>
                </c:pt>
                <c:pt idx="7">
                  <c:v>40.5</c:v>
                </c:pt>
                <c:pt idx="8">
                  <c:v>42</c:v>
                </c:pt>
                <c:pt idx="9">
                  <c:v>43.5</c:v>
                </c:pt>
                <c:pt idx="10">
                  <c:v>45</c:v>
                </c:pt>
                <c:pt idx="11">
                  <c:v>46.5</c:v>
                </c:pt>
                <c:pt idx="12">
                  <c:v>48</c:v>
                </c:pt>
                <c:pt idx="13">
                  <c:v>49.5</c:v>
                </c:pt>
                <c:pt idx="14">
                  <c:v>51</c:v>
                </c:pt>
                <c:pt idx="15">
                  <c:v>52.5</c:v>
                </c:pt>
                <c:pt idx="16">
                  <c:v>54</c:v>
                </c:pt>
                <c:pt idx="17">
                  <c:v>55.5</c:v>
                </c:pt>
                <c:pt idx="18">
                  <c:v>57</c:v>
                </c:pt>
                <c:pt idx="19">
                  <c:v>58.5</c:v>
                </c:pt>
                <c:pt idx="20">
                  <c:v>60</c:v>
                </c:pt>
                <c:pt idx="21">
                  <c:v>61.5</c:v>
                </c:pt>
                <c:pt idx="22">
                  <c:v>63</c:v>
                </c:pt>
                <c:pt idx="23">
                  <c:v>64.5</c:v>
                </c:pt>
                <c:pt idx="24">
                  <c:v>66</c:v>
                </c:pt>
                <c:pt idx="25">
                  <c:v>67.5</c:v>
                </c:pt>
                <c:pt idx="26">
                  <c:v>69</c:v>
                </c:pt>
                <c:pt idx="27">
                  <c:v>70.5</c:v>
                </c:pt>
                <c:pt idx="28">
                  <c:v>72</c:v>
                </c:pt>
                <c:pt idx="29">
                  <c:v>73.5</c:v>
                </c:pt>
                <c:pt idx="30">
                  <c:v>75</c:v>
                </c:pt>
                <c:pt idx="31">
                  <c:v>76.5</c:v>
                </c:pt>
                <c:pt idx="32">
                  <c:v>78</c:v>
                </c:pt>
                <c:pt idx="33">
                  <c:v>79.5</c:v>
                </c:pt>
                <c:pt idx="34">
                  <c:v>81</c:v>
                </c:pt>
                <c:pt idx="35">
                  <c:v>82.5</c:v>
                </c:pt>
                <c:pt idx="36">
                  <c:v>84</c:v>
                </c:pt>
                <c:pt idx="37">
                  <c:v>85.5</c:v>
                </c:pt>
                <c:pt idx="38">
                  <c:v>87</c:v>
                </c:pt>
                <c:pt idx="39">
                  <c:v>88.5</c:v>
                </c:pt>
                <c:pt idx="40">
                  <c:v>90</c:v>
                </c:pt>
              </c:numCache>
            </c:numRef>
          </c:xVal>
          <c:yVal>
            <c:numRef>
              <c:f>'Other Stats'!$C$8:$C$48</c:f>
              <c:numCache>
                <c:formatCode>General</c:formatCode>
                <c:ptCount val="41"/>
                <c:pt idx="0">
                  <c:v>60</c:v>
                </c:pt>
                <c:pt idx="1">
                  <c:v>69.091982380021193</c:v>
                </c:pt>
                <c:pt idx="2">
                  <c:v>72.692088100309604</c:v>
                </c:pt>
                <c:pt idx="3">
                  <c:v>75.338672375476776</c:v>
                </c:pt>
                <c:pt idx="4">
                  <c:v>77.470588235294116</c:v>
                </c:pt>
                <c:pt idx="5">
                  <c:v>79.259513220249602</c:v>
                </c:pt>
                <c:pt idx="6">
                  <c:v>80.794159247815941</c:v>
                </c:pt>
                <c:pt idx="7">
                  <c:v>82.127496047110228</c:v>
                </c:pt>
                <c:pt idx="8">
                  <c:v>83.294117647058826</c:v>
                </c:pt>
                <c:pt idx="9">
                  <c:v>84.318029643537002</c:v>
                </c:pt>
                <c:pt idx="10">
                  <c:v>85.216622051370422</c:v>
                </c:pt>
                <c:pt idx="11">
                  <c:v>86.002890277201232</c:v>
                </c:pt>
                <c:pt idx="12">
                  <c:v>86.686764341213419</c:v>
                </c:pt>
                <c:pt idx="13">
                  <c:v>87.275947140063593</c:v>
                </c:pt>
                <c:pt idx="14">
                  <c:v>87.77646498243459</c:v>
                </c:pt>
                <c:pt idx="15">
                  <c:v>88.193040534892219</c:v>
                </c:pt>
                <c:pt idx="16">
                  <c:v>88.529351121827602</c:v>
                </c:pt>
                <c:pt idx="17">
                  <c:v>88.788209902871088</c:v>
                </c:pt>
                <c:pt idx="18">
                  <c:v>88.971693021633939</c:v>
                </c:pt>
                <c:pt idx="19">
                  <c:v>89.081227223358525</c:v>
                </c:pt>
                <c:pt idx="20">
                  <c:v>89.117647058823536</c:v>
                </c:pt>
                <c:pt idx="21">
                  <c:v>89.081227223358525</c:v>
                </c:pt>
                <c:pt idx="22">
                  <c:v>88.971693021633939</c:v>
                </c:pt>
                <c:pt idx="23">
                  <c:v>88.788209902871088</c:v>
                </c:pt>
                <c:pt idx="24">
                  <c:v>88.529351121827602</c:v>
                </c:pt>
                <c:pt idx="25">
                  <c:v>88.193040534892219</c:v>
                </c:pt>
                <c:pt idx="26">
                  <c:v>87.77646498243459</c:v>
                </c:pt>
                <c:pt idx="27">
                  <c:v>87.275947140063593</c:v>
                </c:pt>
                <c:pt idx="28">
                  <c:v>86.686764341213419</c:v>
                </c:pt>
                <c:pt idx="29">
                  <c:v>86.002890277201232</c:v>
                </c:pt>
                <c:pt idx="30">
                  <c:v>85.216622051370422</c:v>
                </c:pt>
                <c:pt idx="31">
                  <c:v>84.318029643537002</c:v>
                </c:pt>
                <c:pt idx="32">
                  <c:v>83.294117647058826</c:v>
                </c:pt>
                <c:pt idx="33">
                  <c:v>82.127496047110228</c:v>
                </c:pt>
                <c:pt idx="34">
                  <c:v>80.794159247815941</c:v>
                </c:pt>
                <c:pt idx="35">
                  <c:v>79.259513220249602</c:v>
                </c:pt>
                <c:pt idx="36">
                  <c:v>77.470588235294116</c:v>
                </c:pt>
                <c:pt idx="37">
                  <c:v>75.338672375476776</c:v>
                </c:pt>
                <c:pt idx="38">
                  <c:v>72.692088100309604</c:v>
                </c:pt>
                <c:pt idx="39">
                  <c:v>69.091982380021193</c:v>
                </c:pt>
                <c:pt idx="40">
                  <c:v>60</c:v>
                </c:pt>
              </c:numCache>
            </c:numRef>
          </c:yVal>
        </c:ser>
        <c:ser>
          <c:idx val="2"/>
          <c:order val="2"/>
          <c:tx>
            <c:v>CEP Bottom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'Other Stats'!$B$8:$B$48</c:f>
              <c:numCache>
                <c:formatCode>General</c:formatCode>
                <c:ptCount val="41"/>
                <c:pt idx="0">
                  <c:v>30</c:v>
                </c:pt>
                <c:pt idx="1">
                  <c:v>31.5</c:v>
                </c:pt>
                <c:pt idx="2">
                  <c:v>33</c:v>
                </c:pt>
                <c:pt idx="3">
                  <c:v>34.5</c:v>
                </c:pt>
                <c:pt idx="4">
                  <c:v>36</c:v>
                </c:pt>
                <c:pt idx="5">
                  <c:v>37.5</c:v>
                </c:pt>
                <c:pt idx="6">
                  <c:v>39</c:v>
                </c:pt>
                <c:pt idx="7">
                  <c:v>40.5</c:v>
                </c:pt>
                <c:pt idx="8">
                  <c:v>42</c:v>
                </c:pt>
                <c:pt idx="9">
                  <c:v>43.5</c:v>
                </c:pt>
                <c:pt idx="10">
                  <c:v>45</c:v>
                </c:pt>
                <c:pt idx="11">
                  <c:v>46.5</c:v>
                </c:pt>
                <c:pt idx="12">
                  <c:v>48</c:v>
                </c:pt>
                <c:pt idx="13">
                  <c:v>49.5</c:v>
                </c:pt>
                <c:pt idx="14">
                  <c:v>51</c:v>
                </c:pt>
                <c:pt idx="15">
                  <c:v>52.5</c:v>
                </c:pt>
                <c:pt idx="16">
                  <c:v>54</c:v>
                </c:pt>
                <c:pt idx="17">
                  <c:v>55.5</c:v>
                </c:pt>
                <c:pt idx="18">
                  <c:v>57</c:v>
                </c:pt>
                <c:pt idx="19">
                  <c:v>58.5</c:v>
                </c:pt>
                <c:pt idx="20">
                  <c:v>60</c:v>
                </c:pt>
                <c:pt idx="21">
                  <c:v>61.5</c:v>
                </c:pt>
                <c:pt idx="22">
                  <c:v>63</c:v>
                </c:pt>
                <c:pt idx="23">
                  <c:v>64.5</c:v>
                </c:pt>
                <c:pt idx="24">
                  <c:v>66</c:v>
                </c:pt>
                <c:pt idx="25">
                  <c:v>67.5</c:v>
                </c:pt>
                <c:pt idx="26">
                  <c:v>69</c:v>
                </c:pt>
                <c:pt idx="27">
                  <c:v>70.5</c:v>
                </c:pt>
                <c:pt idx="28">
                  <c:v>72</c:v>
                </c:pt>
                <c:pt idx="29">
                  <c:v>73.5</c:v>
                </c:pt>
                <c:pt idx="30">
                  <c:v>75</c:v>
                </c:pt>
                <c:pt idx="31">
                  <c:v>76.5</c:v>
                </c:pt>
                <c:pt idx="32">
                  <c:v>78</c:v>
                </c:pt>
                <c:pt idx="33">
                  <c:v>79.5</c:v>
                </c:pt>
                <c:pt idx="34">
                  <c:v>81</c:v>
                </c:pt>
                <c:pt idx="35">
                  <c:v>82.5</c:v>
                </c:pt>
                <c:pt idx="36">
                  <c:v>84</c:v>
                </c:pt>
                <c:pt idx="37">
                  <c:v>85.5</c:v>
                </c:pt>
                <c:pt idx="38">
                  <c:v>87</c:v>
                </c:pt>
                <c:pt idx="39">
                  <c:v>88.5</c:v>
                </c:pt>
                <c:pt idx="40">
                  <c:v>90</c:v>
                </c:pt>
              </c:numCache>
            </c:numRef>
          </c:xVal>
          <c:yVal>
            <c:numRef>
              <c:f>'Other Stats'!$D$8:$D$48</c:f>
              <c:numCache>
                <c:formatCode>General</c:formatCode>
                <c:ptCount val="41"/>
                <c:pt idx="0">
                  <c:v>60</c:v>
                </c:pt>
                <c:pt idx="1">
                  <c:v>50.9080176199788</c:v>
                </c:pt>
                <c:pt idx="2">
                  <c:v>47.307911899690396</c:v>
                </c:pt>
                <c:pt idx="3">
                  <c:v>44.661327624523217</c:v>
                </c:pt>
                <c:pt idx="4">
                  <c:v>42.529411764705884</c:v>
                </c:pt>
                <c:pt idx="5">
                  <c:v>40.740486779750405</c:v>
                </c:pt>
                <c:pt idx="6">
                  <c:v>39.205840752184052</c:v>
                </c:pt>
                <c:pt idx="7">
                  <c:v>37.872503952889772</c:v>
                </c:pt>
                <c:pt idx="8">
                  <c:v>36.705882352941174</c:v>
                </c:pt>
                <c:pt idx="9">
                  <c:v>35.681970356462998</c:v>
                </c:pt>
                <c:pt idx="10">
                  <c:v>34.783377948629578</c:v>
                </c:pt>
                <c:pt idx="11">
                  <c:v>33.997109722798776</c:v>
                </c:pt>
                <c:pt idx="12">
                  <c:v>33.313235658786581</c:v>
                </c:pt>
                <c:pt idx="13">
                  <c:v>32.724052859936407</c:v>
                </c:pt>
                <c:pt idx="14">
                  <c:v>32.22353501756541</c:v>
                </c:pt>
                <c:pt idx="15">
                  <c:v>31.806959465107774</c:v>
                </c:pt>
                <c:pt idx="16">
                  <c:v>31.470648878172398</c:v>
                </c:pt>
                <c:pt idx="17">
                  <c:v>31.211790097128915</c:v>
                </c:pt>
                <c:pt idx="18">
                  <c:v>31.028306978366064</c:v>
                </c:pt>
                <c:pt idx="19">
                  <c:v>30.918772776641472</c:v>
                </c:pt>
                <c:pt idx="20">
                  <c:v>30.882352941176471</c:v>
                </c:pt>
                <c:pt idx="21">
                  <c:v>30.918772776641472</c:v>
                </c:pt>
                <c:pt idx="22">
                  <c:v>31.028306978366064</c:v>
                </c:pt>
                <c:pt idx="23">
                  <c:v>31.211790097128915</c:v>
                </c:pt>
                <c:pt idx="24">
                  <c:v>31.470648878172398</c:v>
                </c:pt>
                <c:pt idx="25">
                  <c:v>31.806959465107774</c:v>
                </c:pt>
                <c:pt idx="26">
                  <c:v>32.22353501756541</c:v>
                </c:pt>
                <c:pt idx="27">
                  <c:v>32.724052859936407</c:v>
                </c:pt>
                <c:pt idx="28">
                  <c:v>33.313235658786581</c:v>
                </c:pt>
                <c:pt idx="29">
                  <c:v>33.997109722798776</c:v>
                </c:pt>
                <c:pt idx="30">
                  <c:v>34.783377948629578</c:v>
                </c:pt>
                <c:pt idx="31">
                  <c:v>35.681970356462998</c:v>
                </c:pt>
                <c:pt idx="32">
                  <c:v>36.705882352941174</c:v>
                </c:pt>
                <c:pt idx="33">
                  <c:v>37.872503952889772</c:v>
                </c:pt>
                <c:pt idx="34">
                  <c:v>39.205840752184052</c:v>
                </c:pt>
                <c:pt idx="35">
                  <c:v>40.740486779750405</c:v>
                </c:pt>
                <c:pt idx="36">
                  <c:v>42.529411764705884</c:v>
                </c:pt>
                <c:pt idx="37">
                  <c:v>44.661327624523217</c:v>
                </c:pt>
                <c:pt idx="38">
                  <c:v>47.307911899690396</c:v>
                </c:pt>
                <c:pt idx="39">
                  <c:v>50.9080176199788</c:v>
                </c:pt>
                <c:pt idx="40">
                  <c:v>60</c:v>
                </c:pt>
              </c:numCache>
            </c:numRef>
          </c:yVal>
        </c:ser>
        <c:axId val="71273472"/>
        <c:axId val="71279360"/>
      </c:scatterChart>
      <c:valAx>
        <c:axId val="71273472"/>
        <c:scaling>
          <c:orientation val="minMax"/>
        </c:scaling>
        <c:axPos val="b"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279360"/>
        <c:crosses val="autoZero"/>
        <c:crossBetween val="midCat"/>
      </c:valAx>
      <c:valAx>
        <c:axId val="71279360"/>
        <c:scaling>
          <c:orientation val="minMax"/>
        </c:scaling>
        <c:axPos val="l"/>
        <c:numFmt formatCode="0.00" sourceLinked="1"/>
        <c:tickLblPos val="nextTo"/>
        <c:crossAx val="71273472"/>
        <c:crosses val="autoZero"/>
        <c:crossBetween val="midCat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0</xdr:rowOff>
    </xdr:from>
    <xdr:to>
      <xdr:col>4</xdr:col>
      <xdr:colOff>754063</xdr:colOff>
      <xdr:row>43</xdr:row>
      <xdr:rowOff>0</xdr:rowOff>
    </xdr:to>
    <xdr:graphicFrame macro="">
      <xdr:nvGraphicFramePr>
        <xdr:cNvPr id="10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2666250</xdr:colOff>
      <xdr:row>11</xdr:row>
      <xdr:rowOff>714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showGridLines="0" zoomScale="72" zoomScaleNormal="72" zoomScaleSheetLayoutView="100" workbookViewId="0">
      <selection activeCell="G29" sqref="G29"/>
    </sheetView>
  </sheetViews>
  <sheetFormatPr defaultRowHeight="15"/>
  <cols>
    <col min="1" max="1" width="40" customWidth="1"/>
    <col min="2" max="2" width="15" customWidth="1"/>
    <col min="3" max="8" width="10.85546875" customWidth="1"/>
  </cols>
  <sheetData>
    <row r="1" spans="1:8">
      <c r="A1" s="1"/>
      <c r="B1" s="2" t="s">
        <v>0</v>
      </c>
      <c r="C1" s="49" t="s">
        <v>1</v>
      </c>
      <c r="D1" s="49"/>
      <c r="E1" s="50"/>
      <c r="F1" s="38" t="s">
        <v>2</v>
      </c>
      <c r="G1" s="39"/>
      <c r="H1" s="40"/>
    </row>
    <row r="2" spans="1:8">
      <c r="A2" s="3"/>
      <c r="B2" s="4" t="s">
        <v>3</v>
      </c>
      <c r="C2" s="47">
        <v>39826</v>
      </c>
      <c r="D2" s="47"/>
      <c r="E2" s="48"/>
      <c r="F2" s="45" t="s">
        <v>4</v>
      </c>
      <c r="G2" s="46"/>
      <c r="H2" s="5">
        <v>2</v>
      </c>
    </row>
    <row r="3" spans="1:8">
      <c r="A3" s="3"/>
      <c r="B3" s="4" t="s">
        <v>5</v>
      </c>
      <c r="C3" s="43" t="s">
        <v>6</v>
      </c>
      <c r="D3" s="43"/>
      <c r="E3" s="44"/>
      <c r="F3" s="45" t="s">
        <v>7</v>
      </c>
      <c r="G3" s="46"/>
      <c r="H3" s="5">
        <v>2</v>
      </c>
    </row>
    <row r="4" spans="1:8">
      <c r="A4" s="3"/>
      <c r="B4" s="4" t="s">
        <v>8</v>
      </c>
      <c r="C4" s="43" t="s">
        <v>9</v>
      </c>
      <c r="D4" s="43"/>
      <c r="E4" s="44"/>
      <c r="F4" s="45" t="s">
        <v>10</v>
      </c>
      <c r="G4" s="46"/>
      <c r="H4" s="5">
        <v>1</v>
      </c>
    </row>
    <row r="5" spans="1:8">
      <c r="A5" s="3"/>
      <c r="B5" s="4" t="s">
        <v>11</v>
      </c>
      <c r="C5" s="43">
        <v>100</v>
      </c>
      <c r="D5" s="43"/>
      <c r="E5" s="44"/>
      <c r="F5" s="45" t="s">
        <v>12</v>
      </c>
      <c r="G5" s="46"/>
      <c r="H5" s="5">
        <v>3</v>
      </c>
    </row>
    <row r="6" spans="1:8">
      <c r="A6" s="3"/>
      <c r="B6" s="6" t="s">
        <v>13</v>
      </c>
      <c r="C6" s="51">
        <v>20</v>
      </c>
      <c r="D6" s="51"/>
      <c r="E6" s="52"/>
      <c r="F6" s="45" t="s">
        <v>14</v>
      </c>
      <c r="G6" s="46"/>
      <c r="H6" s="5">
        <v>2</v>
      </c>
    </row>
    <row r="7" spans="1:8">
      <c r="A7" s="3"/>
      <c r="B7" s="2" t="s">
        <v>15</v>
      </c>
      <c r="C7" s="49" t="s">
        <v>16</v>
      </c>
      <c r="D7" s="49"/>
      <c r="E7" s="50"/>
      <c r="F7" s="45" t="s">
        <v>17</v>
      </c>
      <c r="G7" s="46"/>
      <c r="H7" s="5">
        <v>2</v>
      </c>
    </row>
    <row r="8" spans="1:8">
      <c r="A8" s="3"/>
      <c r="B8" s="4" t="s">
        <v>18</v>
      </c>
      <c r="C8" s="43" t="s">
        <v>19</v>
      </c>
      <c r="D8" s="43"/>
      <c r="E8" s="44"/>
      <c r="F8" s="45" t="s">
        <v>20</v>
      </c>
      <c r="G8" s="46"/>
      <c r="H8" s="5">
        <v>2</v>
      </c>
    </row>
    <row r="9" spans="1:8">
      <c r="A9" s="3"/>
      <c r="B9" s="4" t="s">
        <v>21</v>
      </c>
      <c r="C9" s="43" t="s">
        <v>22</v>
      </c>
      <c r="D9" s="43"/>
      <c r="E9" s="44"/>
      <c r="F9" s="45" t="s">
        <v>23</v>
      </c>
      <c r="G9" s="46"/>
      <c r="H9" s="5">
        <v>3</v>
      </c>
    </row>
    <row r="10" spans="1:8">
      <c r="A10" s="3"/>
      <c r="B10" s="4" t="s">
        <v>24</v>
      </c>
      <c r="C10" s="43" t="s">
        <v>25</v>
      </c>
      <c r="D10" s="43"/>
      <c r="E10" s="44"/>
      <c r="F10" s="45" t="s">
        <v>26</v>
      </c>
      <c r="G10" s="46"/>
      <c r="H10" s="5">
        <v>1</v>
      </c>
    </row>
    <row r="11" spans="1:8">
      <c r="A11" s="8"/>
      <c r="B11" s="6" t="s">
        <v>27</v>
      </c>
      <c r="C11" s="51">
        <v>10</v>
      </c>
      <c r="D11" s="51"/>
      <c r="E11" s="52"/>
      <c r="F11" s="36" t="s">
        <v>28</v>
      </c>
      <c r="G11" s="37"/>
      <c r="H11" s="7">
        <v>1</v>
      </c>
    </row>
    <row r="12" spans="1:8" ht="15" customHeight="1">
      <c r="A12" s="53" t="s">
        <v>29</v>
      </c>
      <c r="B12" s="54"/>
      <c r="C12" s="54"/>
      <c r="D12" s="54"/>
      <c r="E12" s="55"/>
      <c r="F12" s="38" t="s">
        <v>30</v>
      </c>
      <c r="G12" s="39"/>
      <c r="H12" s="40"/>
    </row>
    <row r="13" spans="1:8" ht="15" customHeight="1">
      <c r="A13" s="56"/>
      <c r="B13" s="57"/>
      <c r="C13" s="57"/>
      <c r="D13" s="57"/>
      <c r="E13" s="58"/>
      <c r="F13" s="9" t="s">
        <v>31</v>
      </c>
      <c r="G13" s="10" t="s">
        <v>32</v>
      </c>
      <c r="H13" s="11" t="s">
        <v>33</v>
      </c>
    </row>
    <row r="14" spans="1:8">
      <c r="A14" s="12"/>
      <c r="B14" s="13"/>
      <c r="C14" s="14"/>
      <c r="D14" s="15"/>
      <c r="E14" s="16"/>
      <c r="F14" s="17">
        <v>1</v>
      </c>
      <c r="G14" s="18">
        <v>33</v>
      </c>
      <c r="H14" s="19">
        <v>75</v>
      </c>
    </row>
    <row r="15" spans="1:8">
      <c r="A15" s="20"/>
      <c r="B15" s="14"/>
      <c r="C15" s="14"/>
      <c r="D15" s="15"/>
      <c r="E15" s="16"/>
      <c r="F15" s="21">
        <v>2</v>
      </c>
      <c r="G15" s="22">
        <v>43</v>
      </c>
      <c r="H15" s="23">
        <v>28</v>
      </c>
    </row>
    <row r="16" spans="1:8">
      <c r="A16" s="20"/>
      <c r="B16" s="14"/>
      <c r="C16" s="14"/>
      <c r="D16" s="15"/>
      <c r="E16" s="16"/>
      <c r="F16" s="24">
        <v>3</v>
      </c>
      <c r="G16" s="25">
        <v>37</v>
      </c>
      <c r="H16" s="26">
        <v>70</v>
      </c>
    </row>
    <row r="17" spans="1:8">
      <c r="A17" s="20"/>
      <c r="B17" s="14"/>
      <c r="C17" s="14"/>
      <c r="D17" s="15"/>
      <c r="E17" s="16"/>
      <c r="F17" s="21">
        <v>4</v>
      </c>
      <c r="G17" s="22">
        <v>39</v>
      </c>
      <c r="H17" s="23">
        <v>47</v>
      </c>
    </row>
    <row r="18" spans="1:8">
      <c r="A18" s="20"/>
      <c r="B18" s="14"/>
      <c r="C18" s="14"/>
      <c r="D18" s="15"/>
      <c r="E18" s="16"/>
      <c r="F18" s="24">
        <v>5</v>
      </c>
      <c r="G18" s="25">
        <v>74</v>
      </c>
      <c r="H18" s="26">
        <v>58</v>
      </c>
    </row>
    <row r="19" spans="1:8">
      <c r="A19" s="20"/>
      <c r="B19" s="14"/>
      <c r="C19" s="14"/>
      <c r="D19" s="15"/>
      <c r="E19" s="16"/>
      <c r="F19" s="21">
        <v>6</v>
      </c>
      <c r="G19" s="22">
        <v>78</v>
      </c>
      <c r="H19" s="23">
        <v>12</v>
      </c>
    </row>
    <row r="20" spans="1:8">
      <c r="A20" s="20"/>
      <c r="B20" s="14"/>
      <c r="C20" s="14"/>
      <c r="D20" s="15"/>
      <c r="E20" s="16"/>
      <c r="F20" s="24">
        <v>7</v>
      </c>
      <c r="G20" s="25">
        <v>171</v>
      </c>
      <c r="H20" s="26">
        <v>144</v>
      </c>
    </row>
    <row r="21" spans="1:8">
      <c r="A21" s="20"/>
      <c r="B21" s="14"/>
      <c r="C21" s="14"/>
      <c r="D21" s="15"/>
      <c r="E21" s="16"/>
      <c r="F21" s="21">
        <v>8</v>
      </c>
      <c r="G21" s="22">
        <v>174</v>
      </c>
      <c r="H21" s="23">
        <v>270</v>
      </c>
    </row>
    <row r="22" spans="1:8">
      <c r="A22" s="20"/>
      <c r="B22" s="14"/>
      <c r="C22" s="14"/>
      <c r="D22" s="15"/>
      <c r="E22" s="16"/>
      <c r="F22" s="24">
        <v>9</v>
      </c>
      <c r="G22" s="25">
        <v>102</v>
      </c>
      <c r="H22" s="26">
        <v>261</v>
      </c>
    </row>
    <row r="23" spans="1:8">
      <c r="A23" s="20"/>
      <c r="B23" s="14"/>
      <c r="C23" s="14"/>
      <c r="D23" s="15"/>
      <c r="E23" s="16"/>
      <c r="F23" s="21">
        <v>10</v>
      </c>
      <c r="G23" s="22">
        <v>153</v>
      </c>
      <c r="H23" s="23">
        <v>78</v>
      </c>
    </row>
    <row r="24" spans="1:8">
      <c r="A24" s="20"/>
      <c r="B24" s="14"/>
      <c r="C24" s="14"/>
      <c r="D24" s="15"/>
      <c r="E24" s="16"/>
      <c r="F24" s="24">
        <v>11</v>
      </c>
      <c r="G24" s="25">
        <v>42</v>
      </c>
      <c r="H24" s="26">
        <v>276</v>
      </c>
    </row>
    <row r="25" spans="1:8">
      <c r="A25" s="20"/>
      <c r="B25" s="14"/>
      <c r="C25" s="14"/>
      <c r="D25" s="15"/>
      <c r="E25" s="16"/>
      <c r="F25" s="21">
        <v>12</v>
      </c>
      <c r="G25" s="22">
        <v>57</v>
      </c>
      <c r="H25" s="23">
        <v>117</v>
      </c>
    </row>
    <row r="26" spans="1:8">
      <c r="A26" s="20"/>
      <c r="B26" s="14"/>
      <c r="C26" s="14"/>
      <c r="D26" s="15"/>
      <c r="E26" s="16"/>
      <c r="F26" s="24">
        <v>13</v>
      </c>
      <c r="G26" s="25">
        <v>90</v>
      </c>
      <c r="H26" s="26">
        <v>24</v>
      </c>
    </row>
    <row r="27" spans="1:8">
      <c r="A27" s="20"/>
      <c r="B27" s="14"/>
      <c r="C27" s="14"/>
      <c r="D27" s="15"/>
      <c r="E27" s="16"/>
      <c r="F27" s="21">
        <v>14</v>
      </c>
      <c r="G27" s="22">
        <v>72</v>
      </c>
      <c r="H27" s="23">
        <v>156</v>
      </c>
    </row>
    <row r="28" spans="1:8">
      <c r="A28" s="20"/>
      <c r="B28" s="14"/>
      <c r="C28" s="14"/>
      <c r="D28" s="15"/>
      <c r="E28" s="16"/>
      <c r="F28" s="24">
        <v>15</v>
      </c>
      <c r="G28" s="25">
        <v>45</v>
      </c>
      <c r="H28" s="26">
        <v>70</v>
      </c>
    </row>
    <row r="29" spans="1:8">
      <c r="A29" s="20"/>
      <c r="B29" s="14"/>
      <c r="C29" s="14"/>
      <c r="D29" s="14"/>
      <c r="E29" s="26"/>
      <c r="F29" s="21">
        <v>16</v>
      </c>
      <c r="G29" s="22">
        <v>255</v>
      </c>
      <c r="H29" s="23">
        <v>155</v>
      </c>
    </row>
    <row r="30" spans="1:8">
      <c r="A30" s="20"/>
      <c r="B30" s="14"/>
      <c r="C30" s="14"/>
      <c r="D30" s="14"/>
      <c r="E30" s="26"/>
      <c r="F30" s="24">
        <v>17</v>
      </c>
      <c r="G30" s="25">
        <v>75</v>
      </c>
      <c r="H30" s="26">
        <v>150</v>
      </c>
    </row>
    <row r="31" spans="1:8">
      <c r="A31" s="20"/>
      <c r="B31" s="14"/>
      <c r="C31" s="14"/>
      <c r="D31" s="14"/>
      <c r="E31" s="26"/>
      <c r="F31" s="21">
        <v>18</v>
      </c>
      <c r="G31" s="22">
        <v>100</v>
      </c>
      <c r="H31" s="23">
        <v>170</v>
      </c>
    </row>
    <row r="32" spans="1:8">
      <c r="A32" s="20"/>
      <c r="B32" s="14"/>
      <c r="C32" s="14"/>
      <c r="D32" s="14"/>
      <c r="E32" s="26"/>
      <c r="F32" s="24">
        <v>19</v>
      </c>
      <c r="G32" s="25">
        <v>305</v>
      </c>
      <c r="H32" s="26">
        <v>100</v>
      </c>
    </row>
    <row r="33" spans="1:8">
      <c r="A33" s="20"/>
      <c r="B33" s="14"/>
      <c r="C33" s="14"/>
      <c r="D33" s="14"/>
      <c r="E33" s="26"/>
      <c r="F33" s="21">
        <v>20</v>
      </c>
      <c r="G33" s="22">
        <v>35</v>
      </c>
      <c r="H33" s="23">
        <v>205</v>
      </c>
    </row>
    <row r="34" spans="1:8">
      <c r="A34" s="20"/>
      <c r="B34" s="14"/>
      <c r="C34" s="14"/>
      <c r="D34" s="14"/>
      <c r="E34" s="26"/>
      <c r="F34" s="24">
        <v>21</v>
      </c>
      <c r="G34" s="25"/>
      <c r="H34" s="26"/>
    </row>
    <row r="35" spans="1:8">
      <c r="A35" s="20"/>
      <c r="B35" s="14"/>
      <c r="C35" s="14"/>
      <c r="D35" s="14"/>
      <c r="E35" s="26"/>
      <c r="F35" s="21">
        <v>22</v>
      </c>
      <c r="G35" s="22"/>
      <c r="H35" s="23"/>
    </row>
    <row r="36" spans="1:8">
      <c r="A36" s="20"/>
      <c r="B36" s="14"/>
      <c r="C36" s="14"/>
      <c r="D36" s="14"/>
      <c r="E36" s="26"/>
      <c r="F36" s="24">
        <v>23</v>
      </c>
      <c r="G36" s="25"/>
      <c r="H36" s="26"/>
    </row>
    <row r="37" spans="1:8">
      <c r="A37" s="20"/>
      <c r="B37" s="14"/>
      <c r="C37" s="14"/>
      <c r="D37" s="14"/>
      <c r="E37" s="26"/>
      <c r="F37" s="21">
        <v>24</v>
      </c>
      <c r="G37" s="22"/>
      <c r="H37" s="23"/>
    </row>
    <row r="38" spans="1:8">
      <c r="A38" s="20"/>
      <c r="B38" s="14"/>
      <c r="C38" s="14"/>
      <c r="D38" s="14"/>
      <c r="E38" s="26"/>
      <c r="F38" s="24">
        <v>25</v>
      </c>
      <c r="G38" s="25"/>
      <c r="H38" s="26"/>
    </row>
    <row r="39" spans="1:8">
      <c r="A39" s="41"/>
      <c r="B39" s="42"/>
      <c r="C39" s="14"/>
      <c r="D39" s="14"/>
      <c r="E39" s="26"/>
      <c r="F39" s="21">
        <v>26</v>
      </c>
      <c r="G39" s="22"/>
      <c r="H39" s="23"/>
    </row>
    <row r="40" spans="1:8">
      <c r="A40" s="20"/>
      <c r="B40" s="14"/>
      <c r="C40" s="14"/>
      <c r="D40" s="14"/>
      <c r="E40" s="26"/>
      <c r="F40" s="24">
        <v>27</v>
      </c>
      <c r="G40" s="25"/>
      <c r="H40" s="26"/>
    </row>
    <row r="41" spans="1:8">
      <c r="A41" s="20"/>
      <c r="B41" s="14"/>
      <c r="C41" s="14"/>
      <c r="D41" s="14"/>
      <c r="E41" s="26"/>
      <c r="F41" s="21">
        <v>28</v>
      </c>
      <c r="G41" s="22"/>
      <c r="H41" s="23"/>
    </row>
    <row r="42" spans="1:8">
      <c r="A42" s="20"/>
      <c r="B42" s="14"/>
      <c r="C42" s="14"/>
      <c r="D42" s="14"/>
      <c r="E42" s="26"/>
      <c r="F42" s="24">
        <v>29</v>
      </c>
      <c r="G42" s="25"/>
      <c r="H42" s="26"/>
    </row>
    <row r="43" spans="1:8">
      <c r="A43" s="27"/>
      <c r="B43" s="28"/>
      <c r="C43" s="28"/>
      <c r="D43" s="28"/>
      <c r="E43" s="29"/>
      <c r="F43" s="21">
        <v>30</v>
      </c>
      <c r="G43" s="22"/>
      <c r="H43" s="23"/>
    </row>
    <row r="44" spans="1:8">
      <c r="A44" s="33" t="s">
        <v>34</v>
      </c>
      <c r="B44" s="34"/>
      <c r="C44" s="34"/>
      <c r="D44" s="34"/>
      <c r="E44" s="35"/>
      <c r="F44" s="24">
        <v>31</v>
      </c>
      <c r="G44" s="25"/>
      <c r="H44" s="26"/>
    </row>
    <row r="45" spans="1:8">
      <c r="A45" s="20"/>
      <c r="B45" s="14"/>
      <c r="C45" s="14"/>
      <c r="D45" s="14"/>
      <c r="E45" s="26"/>
      <c r="F45" s="21">
        <v>32</v>
      </c>
      <c r="G45" s="22"/>
      <c r="H45" s="23"/>
    </row>
    <row r="46" spans="1:8">
      <c r="A46" s="20"/>
      <c r="B46" s="14"/>
      <c r="C46" s="14"/>
      <c r="D46" s="14"/>
      <c r="E46" s="26"/>
      <c r="F46" s="24">
        <v>33</v>
      </c>
      <c r="G46" s="25"/>
      <c r="H46" s="26"/>
    </row>
    <row r="47" spans="1:8">
      <c r="A47" s="20"/>
      <c r="B47" s="14"/>
      <c r="C47" s="14"/>
      <c r="D47" s="14"/>
      <c r="E47" s="26"/>
      <c r="F47" s="21">
        <v>34</v>
      </c>
      <c r="G47" s="22"/>
      <c r="H47" s="23"/>
    </row>
    <row r="48" spans="1:8">
      <c r="A48" s="20"/>
      <c r="B48" s="14"/>
      <c r="C48" s="14"/>
      <c r="D48" s="14"/>
      <c r="E48" s="26"/>
      <c r="F48" s="24">
        <v>35</v>
      </c>
      <c r="G48" s="25"/>
      <c r="H48" s="26"/>
    </row>
    <row r="49" spans="1:8">
      <c r="A49" s="20"/>
      <c r="B49" s="14"/>
      <c r="C49" s="14"/>
      <c r="D49" s="14"/>
      <c r="E49" s="26"/>
      <c r="F49" s="21">
        <v>36</v>
      </c>
      <c r="G49" s="22"/>
      <c r="H49" s="23"/>
    </row>
    <row r="50" spans="1:8">
      <c r="A50" s="20"/>
      <c r="B50" s="14"/>
      <c r="C50" s="14"/>
      <c r="D50" s="14"/>
      <c r="E50" s="26"/>
      <c r="F50" s="24">
        <v>37</v>
      </c>
      <c r="G50" s="25"/>
      <c r="H50" s="26"/>
    </row>
    <row r="51" spans="1:8">
      <c r="A51" s="20"/>
      <c r="B51" s="14"/>
      <c r="C51" s="14"/>
      <c r="D51" s="14"/>
      <c r="E51" s="26"/>
      <c r="F51" s="21">
        <v>38</v>
      </c>
      <c r="G51" s="22"/>
      <c r="H51" s="23"/>
    </row>
    <row r="52" spans="1:8">
      <c r="A52" s="20"/>
      <c r="B52" s="14"/>
      <c r="C52" s="14"/>
      <c r="D52" s="14"/>
      <c r="E52" s="26"/>
      <c r="F52" s="24">
        <v>39</v>
      </c>
      <c r="G52" s="25"/>
      <c r="H52" s="26"/>
    </row>
    <row r="53" spans="1:8">
      <c r="A53" s="20"/>
      <c r="B53" s="14"/>
      <c r="C53" s="14"/>
      <c r="D53" s="14"/>
      <c r="E53" s="26"/>
      <c r="F53" s="21">
        <v>40</v>
      </c>
      <c r="G53" s="22"/>
      <c r="H53" s="23"/>
    </row>
    <row r="54" spans="1:8">
      <c r="A54" s="20"/>
      <c r="B54" s="14"/>
      <c r="C54" s="14"/>
      <c r="D54" s="14"/>
      <c r="E54" s="26"/>
      <c r="F54" s="24">
        <v>41</v>
      </c>
      <c r="G54" s="25"/>
      <c r="H54" s="26"/>
    </row>
    <row r="55" spans="1:8">
      <c r="A55" s="20"/>
      <c r="B55" s="14"/>
      <c r="C55" s="14"/>
      <c r="D55" s="14"/>
      <c r="E55" s="26"/>
      <c r="F55" s="21">
        <v>42</v>
      </c>
      <c r="G55" s="22"/>
      <c r="H55" s="23"/>
    </row>
    <row r="56" spans="1:8">
      <c r="A56" s="20"/>
      <c r="B56" s="14"/>
      <c r="C56" s="14"/>
      <c r="D56" s="14"/>
      <c r="E56" s="26"/>
      <c r="F56" s="24">
        <v>43</v>
      </c>
      <c r="G56" s="25"/>
      <c r="H56" s="26"/>
    </row>
    <row r="57" spans="1:8">
      <c r="A57" s="20"/>
      <c r="B57" s="14"/>
      <c r="C57" s="14"/>
      <c r="D57" s="14"/>
      <c r="E57" s="26"/>
      <c r="F57" s="21">
        <v>44</v>
      </c>
      <c r="G57" s="22"/>
      <c r="H57" s="23"/>
    </row>
    <row r="58" spans="1:8">
      <c r="A58" s="20"/>
      <c r="B58" s="14"/>
      <c r="C58" s="14"/>
      <c r="D58" s="14"/>
      <c r="E58" s="26"/>
      <c r="F58" s="24">
        <v>45</v>
      </c>
      <c r="G58" s="25"/>
      <c r="H58" s="26"/>
    </row>
    <row r="59" spans="1:8">
      <c r="A59" s="20"/>
      <c r="B59" s="14"/>
      <c r="C59" s="14"/>
      <c r="D59" s="14"/>
      <c r="E59" s="26"/>
      <c r="F59" s="21">
        <v>46</v>
      </c>
      <c r="G59" s="22"/>
      <c r="H59" s="23"/>
    </row>
    <row r="60" spans="1:8">
      <c r="A60" s="20"/>
      <c r="B60" s="14"/>
      <c r="C60" s="14"/>
      <c r="D60" s="14"/>
      <c r="E60" s="26"/>
      <c r="F60" s="24">
        <v>47</v>
      </c>
      <c r="G60" s="25"/>
      <c r="H60" s="26"/>
    </row>
    <row r="61" spans="1:8">
      <c r="A61" s="20"/>
      <c r="B61" s="14"/>
      <c r="C61" s="14"/>
      <c r="D61" s="14"/>
      <c r="E61" s="26"/>
      <c r="F61" s="21">
        <v>48</v>
      </c>
      <c r="G61" s="22"/>
      <c r="H61" s="23"/>
    </row>
    <row r="62" spans="1:8">
      <c r="A62" s="20"/>
      <c r="B62" s="14"/>
      <c r="C62" s="14"/>
      <c r="D62" s="14"/>
      <c r="E62" s="26"/>
      <c r="F62" s="24">
        <v>49</v>
      </c>
      <c r="G62" s="25"/>
      <c r="H62" s="26"/>
    </row>
    <row r="63" spans="1:8">
      <c r="A63" s="20"/>
      <c r="B63" s="14"/>
      <c r="C63" s="14"/>
      <c r="D63" s="14"/>
      <c r="E63" s="26"/>
      <c r="F63" s="21">
        <v>50</v>
      </c>
      <c r="G63" s="22"/>
      <c r="H63" s="23"/>
    </row>
    <row r="64" spans="1:8">
      <c r="A64" s="20"/>
      <c r="B64" s="14"/>
      <c r="C64" s="14"/>
      <c r="D64" s="14"/>
      <c r="E64" s="26"/>
      <c r="F64" s="24">
        <v>51</v>
      </c>
      <c r="G64" s="25"/>
      <c r="H64" s="26"/>
    </row>
    <row r="65" spans="1:8">
      <c r="A65" s="27"/>
      <c r="B65" s="28"/>
      <c r="C65" s="28"/>
      <c r="D65" s="28"/>
      <c r="E65" s="29"/>
      <c r="F65" s="30">
        <v>52</v>
      </c>
      <c r="G65" s="31"/>
      <c r="H65" s="32"/>
    </row>
    <row r="66" spans="1:8">
      <c r="E66" s="14"/>
      <c r="F66" s="14"/>
      <c r="G66" s="14"/>
      <c r="H66" s="14"/>
    </row>
    <row r="67" spans="1:8">
      <c r="E67" s="14"/>
      <c r="F67" s="14"/>
      <c r="G67" s="14"/>
      <c r="H67" s="14"/>
    </row>
    <row r="68" spans="1:8">
      <c r="E68" s="14"/>
      <c r="F68" s="14"/>
      <c r="G68" s="14"/>
      <c r="H68" s="14"/>
    </row>
    <row r="69" spans="1:8">
      <c r="E69" s="14"/>
      <c r="F69" s="14"/>
      <c r="G69" s="14"/>
      <c r="H69" s="14"/>
    </row>
    <row r="70" spans="1:8">
      <c r="E70" s="14"/>
      <c r="F70" s="14"/>
      <c r="G70" s="14"/>
      <c r="H70" s="14"/>
    </row>
    <row r="71" spans="1:8">
      <c r="E71" s="14"/>
      <c r="F71" s="14"/>
      <c r="G71" s="14"/>
      <c r="H71" s="14"/>
    </row>
    <row r="72" spans="1:8">
      <c r="E72" s="14"/>
      <c r="F72" s="14"/>
      <c r="G72" s="14"/>
      <c r="H72" s="14"/>
    </row>
    <row r="73" spans="1:8">
      <c r="E73" s="14"/>
      <c r="F73" s="14"/>
      <c r="G73" s="14"/>
      <c r="H73" s="14"/>
    </row>
    <row r="74" spans="1:8">
      <c r="E74" s="14"/>
      <c r="F74" s="14"/>
      <c r="G74" s="14"/>
      <c r="H74" s="14"/>
    </row>
    <row r="75" spans="1:8">
      <c r="E75" s="14"/>
      <c r="F75" s="14"/>
      <c r="G75" s="14"/>
      <c r="H75" s="14"/>
    </row>
    <row r="76" spans="1:8">
      <c r="E76" s="14"/>
      <c r="F76" s="14"/>
      <c r="G76" s="14"/>
      <c r="H76" s="14"/>
    </row>
    <row r="77" spans="1:8">
      <c r="E77" s="14"/>
      <c r="F77" s="14"/>
      <c r="G77" s="14"/>
      <c r="H77" s="14"/>
    </row>
    <row r="78" spans="1:8">
      <c r="E78" s="14"/>
      <c r="F78" s="14"/>
      <c r="G78" s="14"/>
      <c r="H78" s="14"/>
    </row>
    <row r="79" spans="1:8">
      <c r="E79" s="14"/>
      <c r="F79" s="14"/>
      <c r="G79" s="14"/>
      <c r="H79" s="14"/>
    </row>
  </sheetData>
  <mergeCells count="26">
    <mergeCell ref="C4:E4"/>
    <mergeCell ref="F7:G7"/>
    <mergeCell ref="C11:E11"/>
    <mergeCell ref="C10:E10"/>
    <mergeCell ref="F12:H12"/>
    <mergeCell ref="C9:E9"/>
    <mergeCell ref="C8:E8"/>
    <mergeCell ref="F10:G10"/>
    <mergeCell ref="C7:E7"/>
    <mergeCell ref="F9:G9"/>
    <mergeCell ref="A44:E44"/>
    <mergeCell ref="F11:G11"/>
    <mergeCell ref="F1:H1"/>
    <mergeCell ref="A39:B39"/>
    <mergeCell ref="C3:E3"/>
    <mergeCell ref="F5:G5"/>
    <mergeCell ref="C2:E2"/>
    <mergeCell ref="F6:G6"/>
    <mergeCell ref="C1:E1"/>
    <mergeCell ref="F4:G4"/>
    <mergeCell ref="F3:G3"/>
    <mergeCell ref="F2:G2"/>
    <mergeCell ref="C6:E6"/>
    <mergeCell ref="F8:G8"/>
    <mergeCell ref="C5:E5"/>
    <mergeCell ref="A12:E13"/>
  </mergeCells>
  <pageMargins left="0.69999998807907104" right="0.69999998807907104" top="0.75" bottom="0.75" header="0.30000001192092896" footer="0.30000001192092896"/>
  <pageSetup scale="7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10" zoomScaleNormal="100" zoomScaleSheetLayoutView="100" workbookViewId="0">
      <selection sqref="A1:H48"/>
    </sheetView>
  </sheetViews>
  <sheetFormatPr defaultRowHeight="15"/>
  <sheetData>
    <row r="1" spans="1:8">
      <c r="A1" t="s">
        <v>35</v>
      </c>
    </row>
    <row r="3" spans="1:8">
      <c r="A3" t="s">
        <v>36</v>
      </c>
      <c r="B3">
        <v>60</v>
      </c>
      <c r="D3" t="s">
        <v>41</v>
      </c>
      <c r="E3">
        <f>MAX(Report!G14:G33) - MIN(Report!G14:G33)</f>
        <v>272</v>
      </c>
      <c r="G3" t="s">
        <v>43</v>
      </c>
      <c r="H3">
        <f>B5</f>
        <v>30</v>
      </c>
    </row>
    <row r="4" spans="1:8">
      <c r="A4" t="s">
        <v>37</v>
      </c>
      <c r="B4">
        <v>60</v>
      </c>
      <c r="D4" t="s">
        <v>42</v>
      </c>
      <c r="E4">
        <f>MAX(Report!H14:H33) - MIN(Report!H14:H33)</f>
        <v>264</v>
      </c>
      <c r="G4" t="s">
        <v>44</v>
      </c>
      <c r="H4">
        <f>E4/E3*B5</f>
        <v>29.117647058823529</v>
      </c>
    </row>
    <row r="5" spans="1:8">
      <c r="A5" t="s">
        <v>38</v>
      </c>
      <c r="B5">
        <v>30</v>
      </c>
    </row>
    <row r="7" spans="1:8">
      <c r="A7" t="s">
        <v>39</v>
      </c>
      <c r="B7" t="s">
        <v>40</v>
      </c>
      <c r="C7" t="s">
        <v>45</v>
      </c>
    </row>
    <row r="8" spans="1:8">
      <c r="A8">
        <f>-$H$3 * 1</f>
        <v>-30</v>
      </c>
      <c r="B8">
        <f>$B$3 - $B$5</f>
        <v>30</v>
      </c>
      <c r="C8">
        <f>SQRT((1 - (POWER(A8,2)/POWER($H$3,2)))*POWER($H$4,2)) +$B$4</f>
        <v>60</v>
      </c>
      <c r="D8">
        <f>$B$4 - SQRT((1 - (POWER(A8,2)/POWER($H$3,2)))*POWER($H$4,2))</f>
        <v>60</v>
      </c>
    </row>
    <row r="9" spans="1:8">
      <c r="A9">
        <f>-$H$3 * 0.95</f>
        <v>-28.5</v>
      </c>
      <c r="B9">
        <f t="shared" ref="B9:B48" si="0">$B$3+A9</f>
        <v>31.5</v>
      </c>
      <c r="C9">
        <f t="shared" ref="C9:C48" si="1">SQRT((1 - (POWER(A9,2)/POWER($H$3,2)))*POWER($H$4,2)) +$B$4</f>
        <v>69.091982380021193</v>
      </c>
      <c r="D9">
        <f t="shared" ref="D9:D48" si="2">$B$4 - SQRT((1 - (POWER(A9,2)/POWER($H$3,2)))*POWER($H$4,2))</f>
        <v>50.9080176199788</v>
      </c>
    </row>
    <row r="10" spans="1:8">
      <c r="A10">
        <f>-$H$3 * 0.9</f>
        <v>-27</v>
      </c>
      <c r="B10">
        <f t="shared" si="0"/>
        <v>33</v>
      </c>
      <c r="C10">
        <f t="shared" si="1"/>
        <v>72.692088100309604</v>
      </c>
      <c r="D10">
        <f t="shared" si="2"/>
        <v>47.307911899690396</v>
      </c>
    </row>
    <row r="11" spans="1:8">
      <c r="A11">
        <f>-$H$3 * 0.85</f>
        <v>-25.5</v>
      </c>
      <c r="B11">
        <f t="shared" si="0"/>
        <v>34.5</v>
      </c>
      <c r="C11">
        <f t="shared" si="1"/>
        <v>75.338672375476776</v>
      </c>
      <c r="D11">
        <f t="shared" si="2"/>
        <v>44.661327624523217</v>
      </c>
    </row>
    <row r="12" spans="1:8">
      <c r="A12">
        <f>-$H$3 * 0.8</f>
        <v>-24</v>
      </c>
      <c r="B12">
        <f t="shared" si="0"/>
        <v>36</v>
      </c>
      <c r="C12">
        <f t="shared" si="1"/>
        <v>77.470588235294116</v>
      </c>
      <c r="D12">
        <f t="shared" si="2"/>
        <v>42.529411764705884</v>
      </c>
    </row>
    <row r="13" spans="1:8">
      <c r="A13">
        <f>-$H$3 * 0.75</f>
        <v>-22.5</v>
      </c>
      <c r="B13">
        <f t="shared" si="0"/>
        <v>37.5</v>
      </c>
      <c r="C13">
        <f t="shared" si="1"/>
        <v>79.259513220249602</v>
      </c>
      <c r="D13">
        <f t="shared" si="2"/>
        <v>40.740486779750405</v>
      </c>
    </row>
    <row r="14" spans="1:8">
      <c r="A14">
        <f>-$H$3 * 0.7</f>
        <v>-21</v>
      </c>
      <c r="B14">
        <f t="shared" si="0"/>
        <v>39</v>
      </c>
      <c r="C14">
        <f t="shared" si="1"/>
        <v>80.794159247815941</v>
      </c>
      <c r="D14">
        <f t="shared" si="2"/>
        <v>39.205840752184052</v>
      </c>
    </row>
    <row r="15" spans="1:8">
      <c r="A15">
        <f>-$H$3 * 0.65</f>
        <v>-19.5</v>
      </c>
      <c r="B15">
        <f t="shared" si="0"/>
        <v>40.5</v>
      </c>
      <c r="C15">
        <f t="shared" si="1"/>
        <v>82.127496047110228</v>
      </c>
      <c r="D15">
        <f t="shared" si="2"/>
        <v>37.872503952889772</v>
      </c>
    </row>
    <row r="16" spans="1:8">
      <c r="A16">
        <f>-$H$3 * 0.6</f>
        <v>-18</v>
      </c>
      <c r="B16">
        <f t="shared" si="0"/>
        <v>42</v>
      </c>
      <c r="C16">
        <f t="shared" si="1"/>
        <v>83.294117647058826</v>
      </c>
      <c r="D16">
        <f t="shared" si="2"/>
        <v>36.705882352941174</v>
      </c>
    </row>
    <row r="17" spans="1:4">
      <c r="A17">
        <f>-$H$3 * 0.55</f>
        <v>-16.5</v>
      </c>
      <c r="B17">
        <f t="shared" si="0"/>
        <v>43.5</v>
      </c>
      <c r="C17">
        <f t="shared" si="1"/>
        <v>84.318029643537002</v>
      </c>
      <c r="D17">
        <f t="shared" si="2"/>
        <v>35.681970356462998</v>
      </c>
    </row>
    <row r="18" spans="1:4">
      <c r="A18">
        <f>-$H$3 * 0.5</f>
        <v>-15</v>
      </c>
      <c r="B18">
        <f t="shared" si="0"/>
        <v>45</v>
      </c>
      <c r="C18">
        <f t="shared" si="1"/>
        <v>85.216622051370422</v>
      </c>
      <c r="D18">
        <f t="shared" si="2"/>
        <v>34.783377948629578</v>
      </c>
    </row>
    <row r="19" spans="1:4">
      <c r="A19">
        <f>-$H$3 * 0.45</f>
        <v>-13.5</v>
      </c>
      <c r="B19">
        <f t="shared" si="0"/>
        <v>46.5</v>
      </c>
      <c r="C19">
        <f t="shared" si="1"/>
        <v>86.002890277201232</v>
      </c>
      <c r="D19">
        <f t="shared" si="2"/>
        <v>33.997109722798776</v>
      </c>
    </row>
    <row r="20" spans="1:4">
      <c r="A20">
        <f>-$H$3 * 0.4</f>
        <v>-12</v>
      </c>
      <c r="B20">
        <f t="shared" si="0"/>
        <v>48</v>
      </c>
      <c r="C20">
        <f t="shared" si="1"/>
        <v>86.686764341213419</v>
      </c>
      <c r="D20">
        <f t="shared" si="2"/>
        <v>33.313235658786581</v>
      </c>
    </row>
    <row r="21" spans="1:4">
      <c r="A21">
        <f>-$H$3 * 0.35</f>
        <v>-10.5</v>
      </c>
      <c r="B21">
        <f t="shared" si="0"/>
        <v>49.5</v>
      </c>
      <c r="C21">
        <f t="shared" si="1"/>
        <v>87.275947140063593</v>
      </c>
      <c r="D21">
        <f t="shared" si="2"/>
        <v>32.724052859936407</v>
      </c>
    </row>
    <row r="22" spans="1:4">
      <c r="A22">
        <f>-$H$3 * 0.3</f>
        <v>-9</v>
      </c>
      <c r="B22">
        <f t="shared" si="0"/>
        <v>51</v>
      </c>
      <c r="C22">
        <f t="shared" si="1"/>
        <v>87.77646498243459</v>
      </c>
      <c r="D22">
        <f t="shared" si="2"/>
        <v>32.22353501756541</v>
      </c>
    </row>
    <row r="23" spans="1:4">
      <c r="A23">
        <f>-$H$3 * 0.25</f>
        <v>-7.5</v>
      </c>
      <c r="B23">
        <f t="shared" si="0"/>
        <v>52.5</v>
      </c>
      <c r="C23">
        <f t="shared" si="1"/>
        <v>88.193040534892219</v>
      </c>
      <c r="D23">
        <f t="shared" si="2"/>
        <v>31.806959465107774</v>
      </c>
    </row>
    <row r="24" spans="1:4">
      <c r="A24">
        <f>-$H$3 * 0.2</f>
        <v>-6</v>
      </c>
      <c r="B24">
        <f t="shared" si="0"/>
        <v>54</v>
      </c>
      <c r="C24">
        <f t="shared" si="1"/>
        <v>88.529351121827602</v>
      </c>
      <c r="D24">
        <f t="shared" si="2"/>
        <v>31.470648878172398</v>
      </c>
    </row>
    <row r="25" spans="1:4">
      <c r="A25">
        <f>-$H$3 * 0.15</f>
        <v>-4.5</v>
      </c>
      <c r="B25">
        <f t="shared" si="0"/>
        <v>55.5</v>
      </c>
      <c r="C25">
        <f t="shared" si="1"/>
        <v>88.788209902871088</v>
      </c>
      <c r="D25">
        <f t="shared" si="2"/>
        <v>31.211790097128915</v>
      </c>
    </row>
    <row r="26" spans="1:4">
      <c r="A26">
        <f>-$H$3 * 0.1</f>
        <v>-3</v>
      </c>
      <c r="B26">
        <f t="shared" si="0"/>
        <v>57</v>
      </c>
      <c r="C26">
        <f t="shared" si="1"/>
        <v>88.971693021633939</v>
      </c>
      <c r="D26">
        <f t="shared" si="2"/>
        <v>31.028306978366064</v>
      </c>
    </row>
    <row r="27" spans="1:4">
      <c r="A27">
        <f>-$H$3 * 0.05</f>
        <v>-1.5</v>
      </c>
      <c r="B27">
        <f t="shared" si="0"/>
        <v>58.5</v>
      </c>
      <c r="C27">
        <f t="shared" si="1"/>
        <v>89.081227223358525</v>
      </c>
      <c r="D27">
        <f t="shared" si="2"/>
        <v>30.918772776641472</v>
      </c>
    </row>
    <row r="28" spans="1:4">
      <c r="A28">
        <f>0</f>
        <v>0</v>
      </c>
      <c r="B28">
        <f t="shared" si="0"/>
        <v>60</v>
      </c>
      <c r="C28">
        <f t="shared" si="1"/>
        <v>89.117647058823536</v>
      </c>
      <c r="D28">
        <f t="shared" si="2"/>
        <v>30.882352941176471</v>
      </c>
    </row>
    <row r="29" spans="1:4">
      <c r="A29">
        <f>$H$3 * 0.05</f>
        <v>1.5</v>
      </c>
      <c r="B29">
        <f t="shared" si="0"/>
        <v>61.5</v>
      </c>
      <c r="C29">
        <f t="shared" si="1"/>
        <v>89.081227223358525</v>
      </c>
      <c r="D29">
        <f t="shared" si="2"/>
        <v>30.918772776641472</v>
      </c>
    </row>
    <row r="30" spans="1:4">
      <c r="A30">
        <f>$H$3 * 0.1</f>
        <v>3</v>
      </c>
      <c r="B30">
        <f t="shared" si="0"/>
        <v>63</v>
      </c>
      <c r="C30">
        <f t="shared" si="1"/>
        <v>88.971693021633939</v>
      </c>
      <c r="D30">
        <f t="shared" si="2"/>
        <v>31.028306978366064</v>
      </c>
    </row>
    <row r="31" spans="1:4">
      <c r="A31">
        <f>$H$3 * 0.15</f>
        <v>4.5</v>
      </c>
      <c r="B31">
        <f t="shared" si="0"/>
        <v>64.5</v>
      </c>
      <c r="C31">
        <f t="shared" si="1"/>
        <v>88.788209902871088</v>
      </c>
      <c r="D31">
        <f t="shared" si="2"/>
        <v>31.211790097128915</v>
      </c>
    </row>
    <row r="32" spans="1:4">
      <c r="A32">
        <f>$H$3 * 0.2</f>
        <v>6</v>
      </c>
      <c r="B32">
        <f t="shared" si="0"/>
        <v>66</v>
      </c>
      <c r="C32">
        <f t="shared" si="1"/>
        <v>88.529351121827602</v>
      </c>
      <c r="D32">
        <f t="shared" si="2"/>
        <v>31.470648878172398</v>
      </c>
    </row>
    <row r="33" spans="1:4">
      <c r="A33">
        <f>$H$3 * 0.25</f>
        <v>7.5</v>
      </c>
      <c r="B33">
        <f t="shared" si="0"/>
        <v>67.5</v>
      </c>
      <c r="C33">
        <f t="shared" si="1"/>
        <v>88.193040534892219</v>
      </c>
      <c r="D33">
        <f t="shared" si="2"/>
        <v>31.806959465107774</v>
      </c>
    </row>
    <row r="34" spans="1:4">
      <c r="A34">
        <f>$H$3 * 0.3</f>
        <v>9</v>
      </c>
      <c r="B34">
        <f t="shared" si="0"/>
        <v>69</v>
      </c>
      <c r="C34">
        <f t="shared" si="1"/>
        <v>87.77646498243459</v>
      </c>
      <c r="D34">
        <f t="shared" si="2"/>
        <v>32.22353501756541</v>
      </c>
    </row>
    <row r="35" spans="1:4">
      <c r="A35">
        <f>$H$3 * 0.35</f>
        <v>10.5</v>
      </c>
      <c r="B35">
        <f t="shared" si="0"/>
        <v>70.5</v>
      </c>
      <c r="C35">
        <f t="shared" si="1"/>
        <v>87.275947140063593</v>
      </c>
      <c r="D35">
        <f t="shared" si="2"/>
        <v>32.724052859936407</v>
      </c>
    </row>
    <row r="36" spans="1:4">
      <c r="A36">
        <f>$H$3 * 0.4</f>
        <v>12</v>
      </c>
      <c r="B36">
        <f t="shared" si="0"/>
        <v>72</v>
      </c>
      <c r="C36">
        <f t="shared" si="1"/>
        <v>86.686764341213419</v>
      </c>
      <c r="D36">
        <f t="shared" si="2"/>
        <v>33.313235658786581</v>
      </c>
    </row>
    <row r="37" spans="1:4">
      <c r="A37">
        <f>$H$3 * 0.45</f>
        <v>13.5</v>
      </c>
      <c r="B37">
        <f t="shared" si="0"/>
        <v>73.5</v>
      </c>
      <c r="C37">
        <f t="shared" si="1"/>
        <v>86.002890277201232</v>
      </c>
      <c r="D37">
        <f t="shared" si="2"/>
        <v>33.997109722798776</v>
      </c>
    </row>
    <row r="38" spans="1:4">
      <c r="A38">
        <f>$H$3 * 0.5</f>
        <v>15</v>
      </c>
      <c r="B38">
        <f t="shared" si="0"/>
        <v>75</v>
      </c>
      <c r="C38">
        <f t="shared" si="1"/>
        <v>85.216622051370422</v>
      </c>
      <c r="D38">
        <f t="shared" si="2"/>
        <v>34.783377948629578</v>
      </c>
    </row>
    <row r="39" spans="1:4">
      <c r="A39">
        <f>$H$3 * 0.55</f>
        <v>16.5</v>
      </c>
      <c r="B39">
        <f t="shared" si="0"/>
        <v>76.5</v>
      </c>
      <c r="C39">
        <f t="shared" si="1"/>
        <v>84.318029643537002</v>
      </c>
      <c r="D39">
        <f t="shared" si="2"/>
        <v>35.681970356462998</v>
      </c>
    </row>
    <row r="40" spans="1:4">
      <c r="A40">
        <f>$H$3 * 0.6</f>
        <v>18</v>
      </c>
      <c r="B40">
        <f t="shared" si="0"/>
        <v>78</v>
      </c>
      <c r="C40">
        <f t="shared" si="1"/>
        <v>83.294117647058826</v>
      </c>
      <c r="D40">
        <f t="shared" si="2"/>
        <v>36.705882352941174</v>
      </c>
    </row>
    <row r="41" spans="1:4">
      <c r="A41">
        <f>$H$3 * 0.65</f>
        <v>19.5</v>
      </c>
      <c r="B41">
        <f t="shared" si="0"/>
        <v>79.5</v>
      </c>
      <c r="C41">
        <f t="shared" si="1"/>
        <v>82.127496047110228</v>
      </c>
      <c r="D41">
        <f t="shared" si="2"/>
        <v>37.872503952889772</v>
      </c>
    </row>
    <row r="42" spans="1:4">
      <c r="A42">
        <f>$H$3 * 0.7</f>
        <v>21</v>
      </c>
      <c r="B42">
        <f t="shared" si="0"/>
        <v>81</v>
      </c>
      <c r="C42">
        <f t="shared" si="1"/>
        <v>80.794159247815941</v>
      </c>
      <c r="D42">
        <f t="shared" si="2"/>
        <v>39.205840752184052</v>
      </c>
    </row>
    <row r="43" spans="1:4">
      <c r="A43">
        <f>$H$3 * 0.75</f>
        <v>22.5</v>
      </c>
      <c r="B43">
        <f t="shared" si="0"/>
        <v>82.5</v>
      </c>
      <c r="C43">
        <f t="shared" si="1"/>
        <v>79.259513220249602</v>
      </c>
      <c r="D43">
        <f t="shared" si="2"/>
        <v>40.740486779750405</v>
      </c>
    </row>
    <row r="44" spans="1:4">
      <c r="A44">
        <f>$H$3 * 0.8</f>
        <v>24</v>
      </c>
      <c r="B44">
        <f t="shared" si="0"/>
        <v>84</v>
      </c>
      <c r="C44">
        <f t="shared" si="1"/>
        <v>77.470588235294116</v>
      </c>
      <c r="D44">
        <f t="shared" si="2"/>
        <v>42.529411764705884</v>
      </c>
    </row>
    <row r="45" spans="1:4">
      <c r="A45">
        <f>$H$3 * 0.85</f>
        <v>25.5</v>
      </c>
      <c r="B45">
        <f t="shared" si="0"/>
        <v>85.5</v>
      </c>
      <c r="C45">
        <f t="shared" si="1"/>
        <v>75.338672375476776</v>
      </c>
      <c r="D45">
        <f t="shared" si="2"/>
        <v>44.661327624523217</v>
      </c>
    </row>
    <row r="46" spans="1:4">
      <c r="A46">
        <f>$H$3 * 0.9</f>
        <v>27</v>
      </c>
      <c r="B46">
        <f t="shared" si="0"/>
        <v>87</v>
      </c>
      <c r="C46">
        <f t="shared" si="1"/>
        <v>72.692088100309604</v>
      </c>
      <c r="D46">
        <f t="shared" si="2"/>
        <v>47.307911899690396</v>
      </c>
    </row>
    <row r="47" spans="1:4">
      <c r="A47">
        <f>$H$3 * 0.95</f>
        <v>28.5</v>
      </c>
      <c r="B47">
        <f t="shared" si="0"/>
        <v>88.5</v>
      </c>
      <c r="C47">
        <f t="shared" si="1"/>
        <v>69.091982380021193</v>
      </c>
      <c r="D47">
        <f t="shared" si="2"/>
        <v>50.9080176199788</v>
      </c>
    </row>
    <row r="48" spans="1:4">
      <c r="A48">
        <f>$H$3 * 1</f>
        <v>30</v>
      </c>
      <c r="B48">
        <f t="shared" si="0"/>
        <v>90</v>
      </c>
      <c r="C48">
        <f t="shared" si="1"/>
        <v>60</v>
      </c>
      <c r="D48">
        <f t="shared" si="2"/>
        <v>60</v>
      </c>
    </row>
  </sheetData>
  <pageMargins left="0.69999998807907104" right="0.69999998807907104" top="0.75" bottom="0.75" header="0.30000001192092896" footer="0.30000001192092896"/>
  <pageSetup paperSize="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Other Stats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 Houvener</dc:creator>
  <cp:lastModifiedBy>Andrew L Houvener</cp:lastModifiedBy>
  <cp:lastPrinted>2009-01-17T03:01:16Z</cp:lastPrinted>
  <dcterms:created xsi:type="dcterms:W3CDTF">2009-01-16T22:24:53Z</dcterms:created>
  <dcterms:modified xsi:type="dcterms:W3CDTF">2009-02-06T04:50:41Z</dcterms:modified>
</cp:coreProperties>
</file>