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sieler/Dropbox/Mac (2)/Documents/Sharpton_Lab/Projects_Repository/Kent/ZF-Diet_Infection/Data/Raw/"/>
    </mc:Choice>
  </mc:AlternateContent>
  <xr:revisionPtr revIDLastSave="0" documentId="13_ncr:1_{894C5CD4-4A60-FA40-B9AC-2053B629D316}" xr6:coauthVersionLast="47" xr6:coauthVersionMax="47" xr10:uidLastSave="{00000000-0000-0000-0000-000000000000}"/>
  <bookViews>
    <workbookView xWindow="0" yWindow="760" windowWidth="34560" windowHeight="21580" xr2:uid="{CD577EA2-738D-5C4F-A9E0-31F263079D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" i="1" l="1"/>
  <c r="E38" i="1"/>
  <c r="G38" i="1"/>
  <c r="H38" i="1"/>
  <c r="I38" i="1"/>
  <c r="C38" i="1"/>
  <c r="K16" i="1"/>
  <c r="M16" i="1" s="1"/>
  <c r="K10" i="1"/>
  <c r="M10" i="1" s="1"/>
  <c r="K8" i="1"/>
  <c r="M8" i="1" s="1"/>
  <c r="K6" i="1"/>
  <c r="M6" i="1" s="1"/>
  <c r="K5" i="1"/>
  <c r="M5" i="1" s="1"/>
  <c r="L16" i="1"/>
  <c r="L10" i="1"/>
  <c r="L8" i="1"/>
  <c r="L6" i="1"/>
  <c r="L5" i="1"/>
  <c r="D7" i="1"/>
  <c r="D12" i="1"/>
  <c r="D18" i="1"/>
  <c r="D19" i="1"/>
  <c r="D20" i="1"/>
  <c r="D21" i="1"/>
  <c r="D3" i="1"/>
  <c r="C4" i="1" s="1"/>
  <c r="I7" i="1"/>
  <c r="N12" i="1"/>
  <c r="Q12" i="1"/>
  <c r="I3" i="1"/>
  <c r="E4" i="1" s="1"/>
  <c r="C5" i="1" l="1"/>
  <c r="C17" i="1"/>
  <c r="C16" i="1"/>
  <c r="C6" i="1"/>
  <c r="B4" i="1"/>
  <c r="F4" i="1"/>
  <c r="F5" i="1" s="1"/>
  <c r="H4" i="1"/>
  <c r="H16" i="1" s="1"/>
  <c r="G4" i="1"/>
  <c r="H6" i="1" s="1"/>
  <c r="F10" i="1"/>
  <c r="E10" i="1"/>
  <c r="E16" i="1"/>
  <c r="E8" i="1"/>
  <c r="E6" i="1"/>
  <c r="E5" i="1"/>
  <c r="H5" i="1" l="1"/>
  <c r="G5" i="1"/>
  <c r="B17" i="1"/>
  <c r="D17" i="1" s="1"/>
  <c r="B5" i="1"/>
  <c r="D5" i="1" s="1"/>
  <c r="B6" i="1"/>
  <c r="D6" i="1" s="1"/>
  <c r="B8" i="1"/>
  <c r="D8" i="1" s="1"/>
  <c r="B10" i="1"/>
  <c r="D10" i="1" s="1"/>
  <c r="B16" i="1"/>
  <c r="D16" i="1" s="1"/>
  <c r="I5" i="1"/>
  <c r="I10" i="1"/>
  <c r="G16" i="1"/>
  <c r="F8" i="1"/>
  <c r="I8" i="1" s="1"/>
  <c r="F6" i="1"/>
  <c r="G6" i="1"/>
  <c r="I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tc={881000BE-C048-D44A-BE58-7C551809C309}</author>
    <author>tc={DE599A06-2B85-2441-9CBE-8F332CF2208B}</author>
  </authors>
  <commentList>
    <comment ref="E7" authorId="0" shapeId="0" xr:uid="{881000BE-C048-D44A-BE58-7C551809C309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derived from Fowler et al. 2019</t>
      </text>
    </comment>
    <comment ref="Q32" authorId="1" shapeId="0" xr:uid="{DE599A06-2B85-2441-9CBE-8F332CF2208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 from Leigh et al 2018
</t>
      </text>
    </comment>
  </commentList>
</comments>
</file>

<file path=xl/sharedStrings.xml><?xml version="1.0" encoding="utf-8"?>
<sst xmlns="http://schemas.openxmlformats.org/spreadsheetml/2006/main" count="76" uniqueCount="53">
  <si>
    <t>Protein</t>
  </si>
  <si>
    <t>Lipids</t>
  </si>
  <si>
    <t>Fiber</t>
  </si>
  <si>
    <t>Ash</t>
  </si>
  <si>
    <t>Phosphorous</t>
  </si>
  <si>
    <t>ZIRC</t>
  </si>
  <si>
    <t>Ziegler</t>
  </si>
  <si>
    <t>OSI Spirulina Flakes</t>
  </si>
  <si>
    <t>Golden Pearl 300-500</t>
  </si>
  <si>
    <t>Golden Pearl 500-800</t>
  </si>
  <si>
    <t>Gemma</t>
  </si>
  <si>
    <t>Watts</t>
  </si>
  <si>
    <t>Carbs</t>
  </si>
  <si>
    <t>Aggregate</t>
  </si>
  <si>
    <t>Other</t>
  </si>
  <si>
    <t>Percent Composition</t>
  </si>
  <si>
    <t>Moisture</t>
  </si>
  <si>
    <t>Vitamin C</t>
  </si>
  <si>
    <t>Vitamin E</t>
  </si>
  <si>
    <t>EPA</t>
  </si>
  <si>
    <t>DHA</t>
  </si>
  <si>
    <t>2550 ppm</t>
  </si>
  <si>
    <t>425 ppm</t>
  </si>
  <si>
    <t>10mg/g</t>
  </si>
  <si>
    <t>12 mg/g</t>
  </si>
  <si>
    <t>Amount (g)</t>
  </si>
  <si>
    <t>Ancestral</t>
  </si>
  <si>
    <t>Carnivore</t>
  </si>
  <si>
    <t>Omnivore</t>
  </si>
  <si>
    <t>Herbivore</t>
  </si>
  <si>
    <t>Artemia</t>
  </si>
  <si>
    <t>*Estimated</t>
  </si>
  <si>
    <t>Leight et al 2018</t>
  </si>
  <si>
    <t>Stephens</t>
  </si>
  <si>
    <t>Low Pro/Fat</t>
  </si>
  <si>
    <t>High Pro/Fat</t>
  </si>
  <si>
    <t>Juvenile</t>
  </si>
  <si>
    <t>Adult</t>
  </si>
  <si>
    <t>ZIRC (Adult)</t>
  </si>
  <si>
    <t>Gemma (Adult)</t>
  </si>
  <si>
    <t>Watts (Adult)</t>
  </si>
  <si>
    <t>ZIRC (Juvenile)</t>
  </si>
  <si>
    <t>Golden Pearl 200-300</t>
  </si>
  <si>
    <t>Ziegler Larval Diet AP-100</t>
  </si>
  <si>
    <t>Gemma (Juvenile)</t>
  </si>
  <si>
    <t>Watts (Juvenile)</t>
  </si>
  <si>
    <t>Gemma 150 micron</t>
  </si>
  <si>
    <t>Gemma 300 micron</t>
  </si>
  <si>
    <t>Gemma 500 micron</t>
  </si>
  <si>
    <t>Semova2012</t>
  </si>
  <si>
    <t>Control Diet</t>
  </si>
  <si>
    <t>Low Cal Diet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</si>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</sst>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0" fontId="0" fillId="0" borderId="0" xfId="2" applyFont="1" applyAlignment="1">
      <alignment horizontal="center" vertical="center"/>
    </xf>
    <xf numFmtId="0" fontId="0" fillId="0" borderId="0" xfId="2" applyFont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0" fillId="3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1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65" fontId="0" fillId="10" borderId="0" xfId="0" applyNumberFormat="1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0" borderId="0" xfId="1" applyNumberFormat="1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2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0" fillId="0" borderId="0" xfId="1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5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5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Dietary Profile of Diets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Sheet1!$G$32</c:f>
              <c:strCache>
                <c:ptCount val="1"/>
                <c:pt idx="0">
                  <c:v>Gemma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Sheet1!$F$33:$F$37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Sheet1!$G$33:$G$37</c:f>
              <c:numCache>
                <c:formatCode>General</c:formatCode>
                <c:ptCount val="5"/>
                <c:pt idx="0">
                  <c:v>0.59</c:v>
                </c:pt>
                <c:pt idx="1">
                  <c:v>0.14000000000000001</c:v>
                </c:pt>
                <c:pt idx="2">
                  <c:v>0.02</c:v>
                </c:pt>
                <c:pt idx="3">
                  <c:v>4.0000000000000001E-3</c:v>
                </c:pt>
                <c:pt idx="4">
                  <c:v>0.15490000000000001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4-2746-809B-B213E2184DE3}"/>
            </c:ext>
          </c:extLst>
        </c:ser>
        <c:ser>
          <c:idx val="1"/>
          <c:order val="1"/>
          <c:tx>
            <c:strRef>
              <c:f>Sheet1!$H$32</c:f>
              <c:strCache>
                <c:ptCount val="1"/>
                <c:pt idx="0">
                  <c:v>Watts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Sheet1!$F$33:$F$37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Sheet1!$H$33:$H$37</c:f>
              <c:numCache>
                <c:formatCode>General</c:formatCode>
                <c:ptCount val="5"/>
                <c:pt idx="0">
                  <c:v>0.46</c:v>
                </c:pt>
                <c:pt idx="1">
                  <c:v>0.2</c:v>
                </c:pt>
                <c:pt idx="2">
                  <c:v>0.13250000000000001</c:v>
                </c:pt>
                <c:pt idx="3">
                  <c:v>2.1000000000000001E-2</c:v>
                </c:pt>
                <c:pt idx="4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4-2746-809B-B213E2184DE3}"/>
            </c:ext>
          </c:extLst>
        </c:ser>
        <c:ser>
          <c:idx val="2"/>
          <c:order val="2"/>
          <c:tx>
            <c:strRef>
              <c:f>Sheet1!$I$32</c:f>
              <c:strCache>
                <c:ptCount val="1"/>
                <c:pt idx="0">
                  <c:v>ZIRC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Sheet1!$F$33:$F$37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Sheet1!$I$33:$I$37</c:f>
              <c:numCache>
                <c:formatCode>0.000</c:formatCode>
                <c:ptCount val="5"/>
                <c:pt idx="0">
                  <c:v>0.5282473586078309</c:v>
                </c:pt>
                <c:pt idx="1">
                  <c:v>0.1350994406463642</c:v>
                </c:pt>
                <c:pt idx="2">
                  <c:v>0.1162</c:v>
                </c:pt>
                <c:pt idx="3">
                  <c:v>1.7768800497203231E-2</c:v>
                </c:pt>
                <c:pt idx="4" formatCode="General">
                  <c:v>6.2799999999999995E-2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94-2746-809B-B213E2184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236928"/>
        <c:axId val="402888991"/>
      </c:barChart>
      <c:catAx>
        <c:axId val="2662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88991"/>
        <c:crosses val="autoZero"/>
        <c:auto val="1"/>
        <c:lblAlgn val="ctr"/>
        <c:lblOffset val="100"/>
        <c:noMultiLvlLbl val="0"/>
      </c:catAx>
      <c:valAx>
        <c:axId val="4028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3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Dietary Profile of Diets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Sheet1!$G$32</c:f>
              <c:strCache>
                <c:ptCount val="1"/>
                <c:pt idx="0">
                  <c:v>Gemma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Sheet1!$F$33:$F$37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Sheet1!$G$33:$G$37</c:f>
              <c:numCache>
                <c:formatCode>General</c:formatCode>
                <c:ptCount val="5"/>
                <c:pt idx="0">
                  <c:v>0.59</c:v>
                </c:pt>
                <c:pt idx="1">
                  <c:v>0.14000000000000001</c:v>
                </c:pt>
                <c:pt idx="2">
                  <c:v>0.02</c:v>
                </c:pt>
                <c:pt idx="3">
                  <c:v>4.0000000000000001E-3</c:v>
                </c:pt>
                <c:pt idx="4">
                  <c:v>0.15490000000000001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A-D24E-8BDD-089D1A40D34A}"/>
            </c:ext>
          </c:extLst>
        </c:ser>
        <c:ser>
          <c:idx val="1"/>
          <c:order val="1"/>
          <c:tx>
            <c:strRef>
              <c:f>Sheet1!$H$32</c:f>
              <c:strCache>
                <c:ptCount val="1"/>
                <c:pt idx="0">
                  <c:v>Watts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Sheet1!$F$33:$F$37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Sheet1!$H$33:$H$37</c:f>
              <c:numCache>
                <c:formatCode>General</c:formatCode>
                <c:ptCount val="5"/>
                <c:pt idx="0">
                  <c:v>0.46</c:v>
                </c:pt>
                <c:pt idx="1">
                  <c:v>0.2</c:v>
                </c:pt>
                <c:pt idx="2">
                  <c:v>0.13250000000000001</c:v>
                </c:pt>
                <c:pt idx="3">
                  <c:v>2.1000000000000001E-2</c:v>
                </c:pt>
                <c:pt idx="4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A-D24E-8BDD-089D1A40D34A}"/>
            </c:ext>
          </c:extLst>
        </c:ser>
        <c:ser>
          <c:idx val="2"/>
          <c:order val="2"/>
          <c:tx>
            <c:strRef>
              <c:f>Sheet1!$I$32</c:f>
              <c:strCache>
                <c:ptCount val="1"/>
                <c:pt idx="0">
                  <c:v>ZIRC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Sheet1!$F$33:$F$37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Sheet1!$I$33:$I$37</c:f>
              <c:numCache>
                <c:formatCode>0.000</c:formatCode>
                <c:ptCount val="5"/>
                <c:pt idx="0">
                  <c:v>0.5282473586078309</c:v>
                </c:pt>
                <c:pt idx="1">
                  <c:v>0.1350994406463642</c:v>
                </c:pt>
                <c:pt idx="2">
                  <c:v>0.1162</c:v>
                </c:pt>
                <c:pt idx="3">
                  <c:v>1.7768800497203231E-2</c:v>
                </c:pt>
                <c:pt idx="4" formatCode="General">
                  <c:v>6.2799999999999995E-2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6A-D24E-8BDD-089D1A40D34A}"/>
            </c:ext>
          </c:extLst>
        </c:ser>
        <c:ser>
          <c:idx val="3"/>
          <c:order val="3"/>
          <c:tx>
            <c:strRef>
              <c:f>Sheet1!$L$32</c:f>
              <c:strCache>
                <c:ptCount val="1"/>
                <c:pt idx="0">
                  <c:v>Ancestral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Sheet1!$F$33:$F$37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Sheet1!$L$33:$L$37</c:f>
              <c:numCache>
                <c:formatCode>0.00</c:formatCode>
                <c:ptCount val="5"/>
                <c:pt idx="0">
                  <c:v>0.55000000000000004</c:v>
                </c:pt>
                <c:pt idx="1">
                  <c:v>0.15</c:v>
                </c:pt>
                <c:pt idx="2">
                  <c:v>7.4999999999999997E-2</c:v>
                </c:pt>
                <c:pt idx="3">
                  <c:v>1.4999999999999999E-2</c:v>
                </c:pt>
                <c:pt idx="4">
                  <c:v>9.7000000000000003E-2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6A-D24E-8BDD-089D1A40D34A}"/>
            </c:ext>
          </c:extLst>
        </c:ser>
        <c:ser>
          <c:idx val="4"/>
          <c:order val="4"/>
          <c:tx>
            <c:strRef>
              <c:f>Sheet1!$N$32</c:f>
              <c:strCache>
                <c:ptCount val="1"/>
                <c:pt idx="0">
                  <c:v>Carnivore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Sheet1!$F$33:$F$37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Sheet1!$N$33:$N$37</c:f>
              <c:numCache>
                <c:formatCode>General</c:formatCode>
                <c:ptCount val="5"/>
                <c:pt idx="0">
                  <c:v>0.40510000000000002</c:v>
                </c:pt>
                <c:pt idx="1">
                  <c:v>0.12039999999999999</c:v>
                </c:pt>
                <c:pt idx="2">
                  <c:v>0.42030000000000001</c:v>
                </c:pt>
                <c:pt idx="3">
                  <c:v>0.15</c:v>
                </c:pt>
                <c:pt idx="4">
                  <c:v>3.1800000000000002E-2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6A-D24E-8BDD-089D1A40D34A}"/>
            </c:ext>
          </c:extLst>
        </c:ser>
        <c:ser>
          <c:idx val="5"/>
          <c:order val="5"/>
          <c:tx>
            <c:strRef>
              <c:f>Sheet1!$P$32</c:f>
              <c:strCache>
                <c:ptCount val="1"/>
                <c:pt idx="0">
                  <c:v>Omnivore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Sheet1!$F$33:$F$37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Sheet1!$P$33:$P$37</c:f>
              <c:numCache>
                <c:formatCode>General</c:formatCode>
                <c:ptCount val="5"/>
                <c:pt idx="0">
                  <c:v>0.31879999999999997</c:v>
                </c:pt>
                <c:pt idx="1">
                  <c:v>0.11799999999999999</c:v>
                </c:pt>
                <c:pt idx="2">
                  <c:v>0.52239999999999998</c:v>
                </c:pt>
                <c:pt idx="3">
                  <c:v>0.3</c:v>
                </c:pt>
                <c:pt idx="4">
                  <c:v>1.3100000000000001E-2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6A-D24E-8BDD-089D1A40D34A}"/>
            </c:ext>
          </c:extLst>
        </c:ser>
        <c:ser>
          <c:idx val="6"/>
          <c:order val="6"/>
          <c:tx>
            <c:strRef>
              <c:f>Sheet1!$Q$32</c:f>
              <c:strCache>
                <c:ptCount val="1"/>
                <c:pt idx="0">
                  <c:v>Herbivore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Sheet1!$F$33:$F$37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Sheet1!$Q$33:$Q$37</c:f>
              <c:numCache>
                <c:formatCode>General</c:formatCode>
                <c:ptCount val="5"/>
                <c:pt idx="0">
                  <c:v>8.4599999999999995E-2</c:v>
                </c:pt>
                <c:pt idx="1">
                  <c:v>0.11749999999999999</c:v>
                </c:pt>
                <c:pt idx="2">
                  <c:v>0.75260000000000005</c:v>
                </c:pt>
                <c:pt idx="3">
                  <c:v>0.6</c:v>
                </c:pt>
                <c:pt idx="4">
                  <c:v>2.18E-2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6A-D24E-8BDD-089D1A40D34A}"/>
            </c:ext>
          </c:extLst>
        </c:ser>
        <c:ser>
          <c:idx val="7"/>
          <c:order val="7"/>
          <c:tx>
            <c:strRef>
              <c:f>Sheet1!$R$32</c:f>
              <c:strCache>
                <c:ptCount val="1"/>
                <c:pt idx="0">
                  <c:v>Artemia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Sheet1!$F$33:$F$37</c:f>
              <c:strCache>
                <c:ptCount val="5"/>
                <c:pt idx="0">
                  <c:v>Protein</c:v>
                </c:pt>
                <c:pt idx="1">
                  <c:v>Lipids</c:v>
                </c:pt>
                <c:pt idx="2">
                  <c:v>Carbs</c:v>
                </c:pt>
                <c:pt idx="3">
                  <c:v>Fiber</c:v>
                </c:pt>
                <c:pt idx="4">
                  <c:v>Ash</c:v>
                </c:pt>
              </c:strCache>
            </c:strRef>
          </c:cat>
          <c:val>
            <c:numRef>
              <c:f>Sheet1!$R$33:$R$37</c:f>
              <c:numCache>
                <c:formatCode>General</c:formatCode>
                <c:ptCount val="5"/>
                <c:pt idx="0">
                  <c:v>0.5837</c:v>
                </c:pt>
                <c:pt idx="1">
                  <c:v>0.14660000000000001</c:v>
                </c:pt>
                <c:pt idx="2">
                  <c:v>5.21E-2</c:v>
                </c:pt>
                <c:pt idx="3">
                  <c:v>0.05</c:v>
                </c:pt>
                <c:pt idx="4">
                  <c:v>7.1999999999999995E-2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6A-D24E-8BDD-089D1A40D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236928"/>
        <c:axId val="402888991"/>
      </c:barChart>
      <c:catAx>
        <c:axId val="2662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88991"/>
        <c:crosses val="autoZero"/>
        <c:auto val="1"/>
        <c:lblAlgn val="ctr"/>
        <c:lblOffset val="100"/>
        <c:noMultiLvlLbl val="0"/>
      </c:catAx>
      <c:valAx>
        <c:axId val="4028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3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698500</xdr:colOff>
      <xdr:row>3</xdr:row>
      <xdr:rowOff>12700</xdr:rowOff>
    </xdr:from>
    <xdr:to>
      <xdr:col>32</xdr:col>
      <xdr:colOff>241300</xdr:colOff>
      <xdr:row>22</xdr:row>
      <xdr:rowOff>179324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BA10F7-42B0-2447-A1DE-9E31F29CCB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3736" r="4637"/>
        <a:stretch/>
      </xdr:blipFill>
      <xdr:spPr>
        <a:xfrm>
          <a:off x="16535400" y="1066800"/>
          <a:ext cx="4495800" cy="4306824"/>
        </a:xfrm>
        <a:prstGeom prst="rect">
          <a:avLst/>
        </a:prstGeom>
      </xdr:spPr>
    </xdr:pic>
    <xdr:clientData/>
  </xdr:twoCellAnchor>
  <xdr:twoCellAnchor>
    <xdr:from>
      <xdr:col>19</xdr:col>
      <xdr:colOff>25400</xdr:colOff>
      <xdr:row>15</xdr:row>
      <xdr:rowOff>114300</xdr:rowOff>
    </xdr:from>
    <xdr:to>
      <xdr:col>24</xdr:col>
      <xdr:colOff>469900</xdr:colOff>
      <xdr:row>28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C49290-F2F5-4246-8005-19467A8FD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431800</xdr:colOff>
      <xdr:row>31</xdr:row>
      <xdr:rowOff>50800</xdr:rowOff>
    </xdr:from>
    <xdr:to>
      <xdr:col>34</xdr:col>
      <xdr:colOff>736600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FE5433-AA7D-AD49-9C82-39EB3C29F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ieler Jr, Michael James" id="{CC720131-DA67-C64F-A3F2-ACF05801969D}" userId="S::sielerjm@oregonstate.edu::7edeff3c-38ab-4ac3-a485-a5fc2ee9f54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2-08-09T01:21:56.36" personId="{CC720131-DA67-C64F-A3F2-ACF05801969D}" id="{881000BE-C048-D44A-BE58-7C551809C309}">
    <text>Number derived from Fowler et al. 2019</text>
  </threadedComment>
  <threadedComment ref="Q32" dT="2022-08-10T23:25:02.56" personId="{CC720131-DA67-C64F-A3F2-ACF05801969D}" id="{DE599A06-2B85-2441-9CBE-8F332CF2208B}">
    <text xml:space="preserve">Data from Leigh et al 2018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zebrafish.skrettingusa.com/products/gemma-micro-300" TargetMode="External"/><Relationship Id="rId13" Type="http://schemas.microsoft.com/office/2017/10/relationships/threadedComment" Target="../threadedComments/threadedComment1.xml"/><Relationship Id="rId3" Type="http://schemas.openxmlformats.org/officeDocument/2006/relationships/hyperlink" Target="https://www.brineshrimpdirect.com/original-golden-pearl-diets-active-spheres/active-spheres-golden-pearl-300-500-micron-artemia-transition/" TargetMode="External"/><Relationship Id="rId7" Type="http://schemas.openxmlformats.org/officeDocument/2006/relationships/hyperlink" Target="https://zebrafish.skrettingusa.com/products/gemma-micro-150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amazon.com/OSI-Spirulina-Flake-Fish-7-06oz/dp/B00025K0MG" TargetMode="External"/><Relationship Id="rId1" Type="http://schemas.openxmlformats.org/officeDocument/2006/relationships/hyperlink" Target="https://www.zeiglerfeed.com/Literature/Adult%20Zebrafish%20Diet.pdf" TargetMode="External"/><Relationship Id="rId6" Type="http://schemas.openxmlformats.org/officeDocument/2006/relationships/hyperlink" Target="https://www.zeiglerfeed.com/Literature/Larval%20AP100.pdf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www.brineshrimpdirect.com/original-golden-pearl-diets-active-spheres/gp-200-300-micron-larval-diet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brineshrimpdirect.com/original-golden-pearl-diets-active-spheres/gp-500-800-micron-weaning-diet/" TargetMode="External"/><Relationship Id="rId9" Type="http://schemas.openxmlformats.org/officeDocument/2006/relationships/hyperlink" Target="https://zebrafish.skrettingusa.com/products/gemma-micro-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2E04-7E3C-254F-B9DC-13108AF1F507}">
  <dimension ref="A1:V49"/>
  <sheetViews>
    <sheetView tabSelected="1" workbookViewId="0">
      <pane xSplit="1" topLeftCell="B1" activePane="topRight" state="frozen"/>
      <selection pane="topRight" activeCell="G44" sqref="G44"/>
    </sheetView>
  </sheetViews>
  <sheetFormatPr baseColWidth="10" defaultRowHeight="16" x14ac:dyDescent="0.2"/>
  <cols>
    <col min="1" max="1" width="11.5" bestFit="1" customWidth="1"/>
    <col min="2" max="4" width="11.5" customWidth="1"/>
    <col min="5" max="5" width="10.83203125" style="2"/>
    <col min="6" max="6" width="10.83203125" style="3" customWidth="1"/>
    <col min="7" max="8" width="10.83203125" style="3"/>
    <col min="9" max="11" width="12.1640625" style="3" customWidth="1"/>
    <col min="12" max="13" width="10.83203125" style="3"/>
    <col min="14" max="17" width="10.83203125" style="2"/>
    <col min="22" max="22" width="11.6640625" customWidth="1"/>
  </cols>
  <sheetData>
    <row r="1" spans="1:17" ht="34" x14ac:dyDescent="0.2">
      <c r="B1" s="36" t="s">
        <v>41</v>
      </c>
      <c r="C1" s="36"/>
      <c r="D1" s="33"/>
      <c r="E1" s="34" t="s">
        <v>38</v>
      </c>
      <c r="F1" s="34"/>
      <c r="G1" s="34"/>
      <c r="H1" s="34"/>
      <c r="I1" s="34"/>
      <c r="J1" s="25"/>
      <c r="K1" s="40" t="s">
        <v>44</v>
      </c>
      <c r="L1" s="40"/>
      <c r="M1" s="40"/>
      <c r="N1" s="14" t="s">
        <v>39</v>
      </c>
      <c r="O1" s="14"/>
      <c r="P1" s="14" t="s">
        <v>45</v>
      </c>
      <c r="Q1" s="14" t="s">
        <v>40</v>
      </c>
    </row>
    <row r="2" spans="1:17" s="1" customFormat="1" ht="51" x14ac:dyDescent="0.2">
      <c r="B2" s="37" t="s">
        <v>43</v>
      </c>
      <c r="C2" s="37" t="s">
        <v>42</v>
      </c>
      <c r="D2" s="3" t="s">
        <v>13</v>
      </c>
      <c r="E2" s="5" t="s">
        <v>6</v>
      </c>
      <c r="F2" s="6" t="s">
        <v>7</v>
      </c>
      <c r="G2" s="6" t="s">
        <v>8</v>
      </c>
      <c r="H2" s="6" t="s">
        <v>9</v>
      </c>
      <c r="I2" s="3" t="s">
        <v>13</v>
      </c>
      <c r="J2" s="3"/>
      <c r="K2" s="6" t="s">
        <v>46</v>
      </c>
      <c r="L2" s="6" t="s">
        <v>47</v>
      </c>
      <c r="M2" s="2" t="s">
        <v>13</v>
      </c>
      <c r="N2" s="37" t="s">
        <v>48</v>
      </c>
    </row>
    <row r="3" spans="1:17" s="1" customFormat="1" x14ac:dyDescent="0.2">
      <c r="A3" s="1" t="s">
        <v>25</v>
      </c>
      <c r="B3" s="1">
        <v>500</v>
      </c>
      <c r="C3" s="1">
        <v>250</v>
      </c>
      <c r="D3" s="1">
        <f>SUM(B3:C3)</f>
        <v>750</v>
      </c>
      <c r="E3" s="8">
        <v>1812</v>
      </c>
      <c r="F3" s="9">
        <v>500</v>
      </c>
      <c r="G3" s="9">
        <v>453</v>
      </c>
      <c r="H3" s="9">
        <v>453</v>
      </c>
      <c r="I3" s="3">
        <f>SUM(E3:H3)</f>
        <v>3218</v>
      </c>
      <c r="J3" s="3"/>
      <c r="K3" s="3"/>
      <c r="L3" s="3"/>
      <c r="M3" s="3"/>
      <c r="N3" s="3"/>
      <c r="O3" s="3"/>
      <c r="P3" s="2"/>
      <c r="Q3" s="3"/>
    </row>
    <row r="4" spans="1:17" s="1" customFormat="1" ht="34" x14ac:dyDescent="0.2">
      <c r="A4" s="4" t="s">
        <v>15</v>
      </c>
      <c r="B4" s="38">
        <f>B3/$D$3</f>
        <v>0.66666666666666663</v>
      </c>
      <c r="C4" s="38">
        <f>C3/$D$3</f>
        <v>0.33333333333333331</v>
      </c>
      <c r="D4" s="38"/>
      <c r="E4" s="10">
        <f>E3/$I$3</f>
        <v>0.56308266003729024</v>
      </c>
      <c r="F4" s="10">
        <f>F3/$I$3</f>
        <v>0.15537600994406464</v>
      </c>
      <c r="G4" s="10">
        <f t="shared" ref="G4:H4" si="0">G3/$I$3</f>
        <v>0.14077066500932256</v>
      </c>
      <c r="H4" s="10">
        <f t="shared" si="0"/>
        <v>0.14077066500932256</v>
      </c>
      <c r="I4" s="3"/>
      <c r="J4" s="3"/>
      <c r="K4" s="3">
        <v>0.5</v>
      </c>
      <c r="L4" s="3">
        <v>0.5</v>
      </c>
      <c r="M4" s="3"/>
      <c r="N4" s="3"/>
      <c r="O4" s="3"/>
      <c r="P4" s="2"/>
      <c r="Q4" s="3"/>
    </row>
    <row r="5" spans="1:17" x14ac:dyDescent="0.2">
      <c r="A5" t="s">
        <v>0</v>
      </c>
      <c r="B5">
        <f>0.5*B4</f>
        <v>0.33333333333333331</v>
      </c>
      <c r="C5">
        <f>0.55*C4</f>
        <v>0.18333333333333335</v>
      </c>
      <c r="D5" s="38">
        <f t="shared" ref="D5:D21" si="1">SUM(B5:C5)</f>
        <v>0.51666666666666661</v>
      </c>
      <c r="E5" s="11">
        <f>0.55*E4</f>
        <v>0.30969546302050965</v>
      </c>
      <c r="F5" s="12">
        <f>0.41*F4</f>
        <v>6.37041640770665E-2</v>
      </c>
      <c r="G5" s="12">
        <f>0.55*G4</f>
        <v>7.7423865755127413E-2</v>
      </c>
      <c r="H5" s="12">
        <f>0.55*H4</f>
        <v>7.7423865755127413E-2</v>
      </c>
      <c r="I5" s="17">
        <f>SUM(E5:H5)</f>
        <v>0.5282473586078309</v>
      </c>
      <c r="J5" s="17"/>
      <c r="K5" s="3">
        <f>0.59*$K$4</f>
        <v>0.29499999999999998</v>
      </c>
      <c r="L5" s="3">
        <f>0.59*$L$4</f>
        <v>0.29499999999999998</v>
      </c>
      <c r="M5" s="3">
        <f>SUM(K5:L5)</f>
        <v>0.59</v>
      </c>
      <c r="N5" s="2">
        <v>0.59</v>
      </c>
      <c r="P5" s="18">
        <v>0.46</v>
      </c>
      <c r="Q5" s="2">
        <v>0.46</v>
      </c>
    </row>
    <row r="6" spans="1:17" x14ac:dyDescent="0.2">
      <c r="A6" t="s">
        <v>1</v>
      </c>
      <c r="B6">
        <f>0.12*B4</f>
        <v>7.9999999999999988E-2</v>
      </c>
      <c r="C6">
        <f>0.15*C4</f>
        <v>4.9999999999999996E-2</v>
      </c>
      <c r="D6" s="38">
        <f t="shared" si="1"/>
        <v>0.12999999999999998</v>
      </c>
      <c r="E6" s="11">
        <f>0.15*E4</f>
        <v>8.4462399005593533E-2</v>
      </c>
      <c r="F6" s="12">
        <f>0.04*F4</f>
        <v>6.2150403977625857E-3</v>
      </c>
      <c r="G6" s="12">
        <f>0.15*F4</f>
        <v>2.3306401491609695E-2</v>
      </c>
      <c r="H6" s="12">
        <f>0.15*G4</f>
        <v>2.1115599751398383E-2</v>
      </c>
      <c r="I6" s="17">
        <f t="shared" ref="I6:I10" si="2">SUM(E6:H6)</f>
        <v>0.1350994406463642</v>
      </c>
      <c r="J6" s="17"/>
      <c r="K6" s="3">
        <f>0.14*$K$4</f>
        <v>7.0000000000000007E-2</v>
      </c>
      <c r="L6" s="3">
        <f>0.14*$L$4</f>
        <v>7.0000000000000007E-2</v>
      </c>
      <c r="M6" s="3">
        <f>SUM(K6:L6)</f>
        <v>0.14000000000000001</v>
      </c>
      <c r="N6" s="2">
        <v>0.14000000000000001</v>
      </c>
      <c r="P6" s="18">
        <v>0.2</v>
      </c>
      <c r="Q6" s="2">
        <v>0.11</v>
      </c>
    </row>
    <row r="7" spans="1:17" x14ac:dyDescent="0.2">
      <c r="A7" t="s">
        <v>12</v>
      </c>
      <c r="B7" s="16"/>
      <c r="C7" s="16"/>
      <c r="D7" s="38">
        <f t="shared" si="1"/>
        <v>0</v>
      </c>
      <c r="E7" s="15">
        <v>0.1162</v>
      </c>
      <c r="F7" s="16"/>
      <c r="G7" s="16"/>
      <c r="H7" s="16"/>
      <c r="I7" s="17">
        <f t="shared" si="2"/>
        <v>0.1162</v>
      </c>
      <c r="J7" s="17"/>
      <c r="N7" s="2">
        <v>0.02</v>
      </c>
      <c r="P7" s="18">
        <v>0.13250000000000001</v>
      </c>
      <c r="Q7" s="2">
        <v>0.13250000000000001</v>
      </c>
    </row>
    <row r="8" spans="1:17" x14ac:dyDescent="0.2">
      <c r="A8" t="s">
        <v>2</v>
      </c>
      <c r="B8">
        <f>0.025*B4</f>
        <v>1.6666666666666666E-2</v>
      </c>
      <c r="D8" s="38">
        <f t="shared" si="1"/>
        <v>1.6666666666666666E-2</v>
      </c>
      <c r="E8" s="11">
        <f>0.015*E4</f>
        <v>8.446239900559354E-3</v>
      </c>
      <c r="F8" s="12">
        <f>0.06*F4</f>
        <v>9.322560596643879E-3</v>
      </c>
      <c r="G8" s="16"/>
      <c r="H8" s="16"/>
      <c r="I8" s="17">
        <f t="shared" si="2"/>
        <v>1.7768800497203231E-2</v>
      </c>
      <c r="J8" s="17"/>
      <c r="K8" s="3">
        <f>0.002*$K$4</f>
        <v>1E-3</v>
      </c>
      <c r="L8" s="3">
        <f>0.002*$L$4</f>
        <v>1E-3</v>
      </c>
      <c r="M8" s="3">
        <f>SUM(K8:L8)</f>
        <v>2E-3</v>
      </c>
      <c r="N8" s="2">
        <v>4.0000000000000001E-3</v>
      </c>
      <c r="P8" s="18">
        <v>2.1000000000000001E-2</v>
      </c>
      <c r="Q8" s="2">
        <v>2.1000000000000001E-2</v>
      </c>
    </row>
    <row r="9" spans="1:17" x14ac:dyDescent="0.2">
      <c r="D9" s="38"/>
      <c r="I9" s="7"/>
      <c r="J9" s="7"/>
    </row>
    <row r="10" spans="1:17" x14ac:dyDescent="0.2">
      <c r="A10" t="s">
        <v>4</v>
      </c>
      <c r="B10">
        <f>0.013*B4</f>
        <v>8.6666666666666663E-3</v>
      </c>
      <c r="C10" s="16"/>
      <c r="D10" s="38">
        <f t="shared" si="1"/>
        <v>8.6666666666666663E-3</v>
      </c>
      <c r="E10" s="11">
        <f>0.015*E4</f>
        <v>8.446239900559354E-3</v>
      </c>
      <c r="F10" s="12">
        <f>0.006*F4</f>
        <v>9.3225605966438792E-4</v>
      </c>
      <c r="G10" s="16"/>
      <c r="H10" s="16"/>
      <c r="I10" s="17">
        <f t="shared" si="2"/>
        <v>9.3784959602237414E-3</v>
      </c>
      <c r="J10" s="17"/>
      <c r="K10" s="3">
        <f>0.013*$K$4</f>
        <v>6.4999999999999997E-3</v>
      </c>
      <c r="L10" s="3">
        <f>0.013*$L$4</f>
        <v>6.4999999999999997E-3</v>
      </c>
      <c r="M10" s="3">
        <f>SUM(K10:L10)</f>
        <v>1.2999999999999999E-2</v>
      </c>
      <c r="N10" s="2">
        <v>1.2999999999999999E-2</v>
      </c>
    </row>
    <row r="11" spans="1:17" x14ac:dyDescent="0.2">
      <c r="D11" s="38"/>
    </row>
    <row r="12" spans="1:17" x14ac:dyDescent="0.2">
      <c r="A12" t="s">
        <v>14</v>
      </c>
      <c r="D12" s="38">
        <f t="shared" si="1"/>
        <v>0</v>
      </c>
      <c r="F12" s="2"/>
      <c r="G12" s="2"/>
      <c r="H12" s="2"/>
      <c r="I12" s="13"/>
      <c r="J12" s="13"/>
      <c r="N12" s="2">
        <f>(1-SUM(N5:N10))</f>
        <v>0.23299999999999998</v>
      </c>
      <c r="Q12" s="2">
        <f>(1-SUM(Q5:Q10))</f>
        <v>0.27649999999999986</v>
      </c>
    </row>
    <row r="13" spans="1:17" x14ac:dyDescent="0.2">
      <c r="D13" s="38"/>
      <c r="F13" s="2"/>
      <c r="G13" s="2"/>
      <c r="H13" s="2"/>
      <c r="I13" s="13"/>
      <c r="J13" s="13"/>
    </row>
    <row r="14" spans="1:17" x14ac:dyDescent="0.2">
      <c r="D14" s="38"/>
      <c r="F14" s="2"/>
      <c r="G14" s="2"/>
      <c r="H14" s="2"/>
      <c r="I14" s="13"/>
      <c r="J14" s="13"/>
    </row>
    <row r="15" spans="1:17" x14ac:dyDescent="0.2">
      <c r="D15" s="38"/>
      <c r="F15" s="2"/>
      <c r="G15" s="2"/>
      <c r="H15" s="2"/>
      <c r="I15" s="13"/>
      <c r="J15" s="13"/>
    </row>
    <row r="16" spans="1:17" x14ac:dyDescent="0.2">
      <c r="A16" t="s">
        <v>3</v>
      </c>
      <c r="B16">
        <f>0.15*B4</f>
        <v>9.9999999999999992E-2</v>
      </c>
      <c r="C16">
        <f>0.08*C4</f>
        <v>2.6666666666666665E-2</v>
      </c>
      <c r="D16" s="38">
        <f t="shared" si="1"/>
        <v>0.12666666666666665</v>
      </c>
      <c r="E16" s="11">
        <f>0.12*E4</f>
        <v>6.7569919204474832E-2</v>
      </c>
      <c r="F16" s="12"/>
      <c r="G16" s="12">
        <f>0.12*G4</f>
        <v>1.6892479801118708E-2</v>
      </c>
      <c r="H16" s="12">
        <f>0.12*H4</f>
        <v>1.6892479801118708E-2</v>
      </c>
      <c r="I16" s="19">
        <v>0.15490000000000001</v>
      </c>
      <c r="J16" s="39"/>
      <c r="K16" s="3">
        <f>0.14*$K$4</f>
        <v>7.0000000000000007E-2</v>
      </c>
      <c r="L16" s="3">
        <f>0.14*$L$4</f>
        <v>7.0000000000000007E-2</v>
      </c>
      <c r="M16" s="3">
        <f>SUM(K16:L16)</f>
        <v>0.14000000000000001</v>
      </c>
      <c r="N16" s="18">
        <v>0.14000000000000001</v>
      </c>
      <c r="O16" s="18"/>
      <c r="Q16" s="18">
        <v>6.2799999999999995E-2</v>
      </c>
    </row>
    <row r="17" spans="1:22" x14ac:dyDescent="0.2">
      <c r="A17" t="s">
        <v>16</v>
      </c>
      <c r="B17">
        <f>0.1*B4</f>
        <v>6.6666666666666666E-2</v>
      </c>
      <c r="C17">
        <f>0.08*C4</f>
        <v>2.6666666666666665E-2</v>
      </c>
      <c r="D17" s="38">
        <f t="shared" si="1"/>
        <v>9.3333333333333324E-2</v>
      </c>
      <c r="E17" s="2">
        <v>0.12</v>
      </c>
      <c r="F17" s="3">
        <v>0.08</v>
      </c>
      <c r="G17" s="3">
        <v>0.08</v>
      </c>
      <c r="H17" s="3">
        <v>0.08</v>
      </c>
    </row>
    <row r="18" spans="1:22" ht="17" x14ac:dyDescent="0.2">
      <c r="A18" t="s">
        <v>17</v>
      </c>
      <c r="B18" s="16"/>
      <c r="C18" s="3" t="s">
        <v>21</v>
      </c>
      <c r="D18" s="38">
        <f t="shared" si="1"/>
        <v>0</v>
      </c>
      <c r="E18" s="16"/>
      <c r="F18" s="16"/>
      <c r="G18" s="3" t="s">
        <v>21</v>
      </c>
      <c r="H18" s="3" t="s">
        <v>21</v>
      </c>
    </row>
    <row r="19" spans="1:22" ht="17" x14ac:dyDescent="0.2">
      <c r="A19" t="s">
        <v>18</v>
      </c>
      <c r="B19" s="16"/>
      <c r="C19" s="3" t="s">
        <v>22</v>
      </c>
      <c r="D19" s="38">
        <f t="shared" si="1"/>
        <v>0</v>
      </c>
      <c r="E19" s="16"/>
      <c r="F19" s="16"/>
      <c r="G19" s="3" t="s">
        <v>22</v>
      </c>
      <c r="H19" s="3" t="s">
        <v>22</v>
      </c>
    </row>
    <row r="20" spans="1:22" ht="17" x14ac:dyDescent="0.2">
      <c r="A20" t="s">
        <v>19</v>
      </c>
      <c r="B20" s="16"/>
      <c r="C20" s="3" t="s">
        <v>23</v>
      </c>
      <c r="D20" s="38">
        <f t="shared" si="1"/>
        <v>0</v>
      </c>
      <c r="E20" s="16"/>
      <c r="F20" s="16"/>
      <c r="G20" s="3" t="s">
        <v>23</v>
      </c>
      <c r="H20" s="3" t="s">
        <v>23</v>
      </c>
    </row>
    <row r="21" spans="1:22" ht="17" x14ac:dyDescent="0.2">
      <c r="A21" t="s">
        <v>20</v>
      </c>
      <c r="B21" s="16"/>
      <c r="C21" s="3" t="s">
        <v>24</v>
      </c>
      <c r="D21" s="38">
        <f t="shared" si="1"/>
        <v>0</v>
      </c>
      <c r="E21" s="16"/>
      <c r="F21" s="16"/>
      <c r="G21" s="3" t="s">
        <v>24</v>
      </c>
      <c r="H21" s="3" t="s">
        <v>24</v>
      </c>
    </row>
    <row r="31" spans="1:22" ht="34" customHeight="1" x14ac:dyDescent="0.2">
      <c r="B31" s="3"/>
      <c r="C31" s="35" t="s">
        <v>36</v>
      </c>
      <c r="D31" s="35"/>
      <c r="E31" s="35"/>
      <c r="G31" s="35" t="s">
        <v>37</v>
      </c>
      <c r="H31" s="35"/>
      <c r="I31" s="35"/>
      <c r="L31" s="35" t="s">
        <v>32</v>
      </c>
      <c r="M31" s="35"/>
      <c r="N31" s="35"/>
      <c r="O31" s="35"/>
      <c r="P31" s="35"/>
      <c r="Q31" s="35"/>
      <c r="S31" s="36" t="s">
        <v>33</v>
      </c>
      <c r="T31" s="36"/>
      <c r="U31" s="36" t="s">
        <v>49</v>
      </c>
      <c r="V31" s="36"/>
    </row>
    <row r="32" spans="1:22" ht="17" x14ac:dyDescent="0.2">
      <c r="B32" s="32" t="s">
        <v>31</v>
      </c>
      <c r="C32" s="21" t="s">
        <v>10</v>
      </c>
      <c r="D32" s="22" t="s">
        <v>11</v>
      </c>
      <c r="E32" s="23" t="s">
        <v>5</v>
      </c>
      <c r="G32" s="21" t="s">
        <v>10</v>
      </c>
      <c r="H32" s="22" t="s">
        <v>11</v>
      </c>
      <c r="I32" s="23" t="s">
        <v>5</v>
      </c>
      <c r="J32" s="43"/>
      <c r="K32" s="43"/>
      <c r="L32" s="24" t="s">
        <v>26</v>
      </c>
      <c r="M32" s="24"/>
      <c r="N32" s="26" t="s">
        <v>27</v>
      </c>
      <c r="O32" s="26"/>
      <c r="P32" s="18" t="s">
        <v>28</v>
      </c>
      <c r="Q32" s="27" t="s">
        <v>29</v>
      </c>
      <c r="R32" s="28" t="s">
        <v>30</v>
      </c>
      <c r="S32" t="s">
        <v>35</v>
      </c>
      <c r="T32" t="s">
        <v>34</v>
      </c>
      <c r="U32" s="42" t="s">
        <v>50</v>
      </c>
      <c r="V32" s="42" t="s">
        <v>51</v>
      </c>
    </row>
    <row r="33" spans="2:22" ht="17" x14ac:dyDescent="0.2">
      <c r="B33" s="14" t="s">
        <v>0</v>
      </c>
      <c r="C33" s="2">
        <v>0.59</v>
      </c>
      <c r="D33" s="2">
        <v>0.46</v>
      </c>
      <c r="E33" s="12">
        <v>0.5282473586078309</v>
      </c>
      <c r="F33" s="14" t="s">
        <v>0</v>
      </c>
      <c r="G33" s="2">
        <v>0.59</v>
      </c>
      <c r="H33" s="2">
        <v>0.46</v>
      </c>
      <c r="I33" s="12">
        <v>0.5282473586078309</v>
      </c>
      <c r="J33" s="44"/>
      <c r="K33" s="44"/>
      <c r="L33" s="20">
        <v>0.55000000000000004</v>
      </c>
      <c r="M33" s="20"/>
      <c r="N33" s="2">
        <v>0.40510000000000002</v>
      </c>
      <c r="P33" s="2">
        <v>0.31879999999999997</v>
      </c>
      <c r="Q33" s="2">
        <v>8.4599999999999995E-2</v>
      </c>
      <c r="R33" s="30">
        <v>0.5837</v>
      </c>
      <c r="U33" s="41">
        <v>45.135100000000001</v>
      </c>
      <c r="V33" s="41">
        <v>20.026</v>
      </c>
    </row>
    <row r="34" spans="2:22" ht="17" x14ac:dyDescent="0.2">
      <c r="B34" s="14" t="s">
        <v>1</v>
      </c>
      <c r="C34" s="2">
        <v>0.14000000000000001</v>
      </c>
      <c r="D34" s="2">
        <v>0.11</v>
      </c>
      <c r="E34" s="12">
        <v>0.1350994406463642</v>
      </c>
      <c r="F34" s="14" t="s">
        <v>1</v>
      </c>
      <c r="G34" s="2">
        <v>0.14000000000000001</v>
      </c>
      <c r="H34" s="2">
        <v>0.2</v>
      </c>
      <c r="I34" s="12">
        <v>0.1350994406463642</v>
      </c>
      <c r="J34" s="45"/>
      <c r="K34" s="45"/>
      <c r="L34" s="20">
        <v>0.15</v>
      </c>
      <c r="M34" s="20"/>
      <c r="N34" s="2">
        <v>0.12039999999999999</v>
      </c>
      <c r="P34" s="2">
        <v>0.11799999999999999</v>
      </c>
      <c r="Q34" s="2">
        <v>0.11749999999999999</v>
      </c>
      <c r="R34" s="30">
        <v>0.14660000000000001</v>
      </c>
      <c r="U34" s="41">
        <v>15.0891</v>
      </c>
      <c r="V34" s="41">
        <v>15.0753</v>
      </c>
    </row>
    <row r="35" spans="2:22" ht="17" x14ac:dyDescent="0.2">
      <c r="B35" s="14" t="s">
        <v>12</v>
      </c>
      <c r="C35" s="2">
        <v>0.02</v>
      </c>
      <c r="D35" s="2">
        <v>0.13250000000000001</v>
      </c>
      <c r="E35" s="29">
        <v>0.1162</v>
      </c>
      <c r="F35" s="14" t="s">
        <v>12</v>
      </c>
      <c r="G35" s="2">
        <v>0.02</v>
      </c>
      <c r="H35" s="2">
        <v>0.13250000000000001</v>
      </c>
      <c r="I35" s="29">
        <v>0.1162</v>
      </c>
      <c r="J35" s="45"/>
      <c r="K35" s="45"/>
      <c r="L35" s="20">
        <v>7.4999999999999997E-2</v>
      </c>
      <c r="M35" s="20"/>
      <c r="N35" s="2">
        <v>0.42030000000000001</v>
      </c>
      <c r="P35" s="2">
        <v>0.52239999999999998</v>
      </c>
      <c r="Q35" s="2">
        <v>0.75260000000000005</v>
      </c>
      <c r="R35" s="30">
        <v>5.21E-2</v>
      </c>
      <c r="U35" s="41">
        <v>12.1053</v>
      </c>
      <c r="V35" s="41">
        <v>12.4536</v>
      </c>
    </row>
    <row r="36" spans="2:22" ht="17" x14ac:dyDescent="0.2">
      <c r="B36" s="14" t="s">
        <v>2</v>
      </c>
      <c r="C36" s="2">
        <v>4.0000000000000001E-3</v>
      </c>
      <c r="D36" s="2">
        <v>2.1000000000000001E-2</v>
      </c>
      <c r="E36" s="12">
        <v>1.7768800497203231E-2</v>
      </c>
      <c r="F36" s="14" t="s">
        <v>2</v>
      </c>
      <c r="G36" s="2">
        <v>4.0000000000000001E-3</v>
      </c>
      <c r="H36" s="2">
        <v>2.1000000000000001E-2</v>
      </c>
      <c r="I36" s="12">
        <v>1.7768800497203231E-2</v>
      </c>
      <c r="J36" s="45"/>
      <c r="K36" s="45"/>
      <c r="L36" s="20">
        <v>1.4999999999999999E-2</v>
      </c>
      <c r="M36" s="20"/>
      <c r="N36" s="2">
        <v>0.15</v>
      </c>
      <c r="P36" s="2">
        <v>0.3</v>
      </c>
      <c r="Q36" s="2">
        <v>0.6</v>
      </c>
      <c r="R36" s="30">
        <v>0.05</v>
      </c>
      <c r="U36" s="41">
        <v>0.93210000000000015</v>
      </c>
      <c r="V36" s="41">
        <v>0.62490000000000023</v>
      </c>
    </row>
    <row r="37" spans="2:22" ht="17" x14ac:dyDescent="0.2">
      <c r="B37" s="14" t="s">
        <v>3</v>
      </c>
      <c r="C37" s="31">
        <v>0.15490000000000001</v>
      </c>
      <c r="D37" s="30">
        <v>0.04</v>
      </c>
      <c r="E37" s="30">
        <v>6.2799999999999995E-2</v>
      </c>
      <c r="F37" s="14" t="s">
        <v>3</v>
      </c>
      <c r="G37" s="31">
        <v>0.15490000000000001</v>
      </c>
      <c r="H37" s="30">
        <v>0.14000000000000001</v>
      </c>
      <c r="I37" s="30">
        <v>6.2799999999999995E-2</v>
      </c>
      <c r="J37" s="45"/>
      <c r="K37" s="45"/>
      <c r="L37" s="20">
        <v>9.7000000000000003E-2</v>
      </c>
      <c r="M37" s="20"/>
      <c r="N37" s="2">
        <v>3.1800000000000002E-2</v>
      </c>
      <c r="P37" s="2">
        <v>1.3100000000000001E-2</v>
      </c>
      <c r="Q37" s="2">
        <v>2.18E-2</v>
      </c>
      <c r="R37" s="30">
        <v>7.1999999999999995E-2</v>
      </c>
      <c r="U37" s="41">
        <v>19.915299999999998</v>
      </c>
      <c r="V37" s="41">
        <v>45.082500000000003</v>
      </c>
    </row>
    <row r="38" spans="2:22" ht="17" customHeight="1" x14ac:dyDescent="0.2">
      <c r="B38" s="14" t="s">
        <v>52</v>
      </c>
      <c r="C38" s="47">
        <f>SUM(C33:C37)</f>
        <v>0.90890000000000004</v>
      </c>
      <c r="D38" s="47">
        <f t="shared" ref="D38:I38" si="3">SUM(D33:D37)</f>
        <v>0.76350000000000018</v>
      </c>
      <c r="E38" s="47">
        <f t="shared" si="3"/>
        <v>0.86011559975139817</v>
      </c>
      <c r="F38" s="47"/>
      <c r="G38" s="47">
        <f t="shared" si="3"/>
        <v>0.90890000000000004</v>
      </c>
      <c r="H38" s="47">
        <f t="shared" si="3"/>
        <v>0.95350000000000001</v>
      </c>
      <c r="I38" s="47">
        <f t="shared" si="3"/>
        <v>0.86011559975139817</v>
      </c>
      <c r="J38" s="46"/>
      <c r="K38" s="46"/>
    </row>
    <row r="39" spans="2:22" x14ac:dyDescent="0.2">
      <c r="J39" s="43"/>
      <c r="K39" s="43"/>
    </row>
    <row r="40" spans="2:22" x14ac:dyDescent="0.2">
      <c r="J40" s="43"/>
      <c r="K40" s="43"/>
    </row>
    <row r="41" spans="2:22" x14ac:dyDescent="0.2">
      <c r="J41" s="43"/>
      <c r="K41" s="43"/>
    </row>
    <row r="42" spans="2:22" x14ac:dyDescent="0.2">
      <c r="J42" s="43"/>
      <c r="K42" s="43"/>
    </row>
    <row r="43" spans="2:22" ht="17" customHeight="1" x14ac:dyDescent="0.2">
      <c r="J43" s="43"/>
      <c r="K43" s="43"/>
    </row>
    <row r="44" spans="2:22" x14ac:dyDescent="0.2">
      <c r="J44" s="43"/>
      <c r="K44" s="43"/>
    </row>
    <row r="45" spans="2:22" x14ac:dyDescent="0.2">
      <c r="J45" s="44"/>
      <c r="K45" s="44"/>
    </row>
    <row r="46" spans="2:22" x14ac:dyDescent="0.2">
      <c r="J46" s="45"/>
      <c r="K46" s="45"/>
    </row>
    <row r="47" spans="2:22" x14ac:dyDescent="0.2">
      <c r="J47" s="45"/>
      <c r="K47" s="45"/>
    </row>
    <row r="48" spans="2:22" x14ac:dyDescent="0.2">
      <c r="J48" s="45"/>
      <c r="K48" s="45"/>
    </row>
    <row r="49" spans="10:11" x14ac:dyDescent="0.2">
      <c r="J49" s="45"/>
      <c r="K49" s="45"/>
    </row>
  </sheetData>
  <mergeCells count="8">
    <mergeCell ref="B1:C1"/>
    <mergeCell ref="K1:M1"/>
    <mergeCell ref="U31:V31"/>
    <mergeCell ref="C31:E31"/>
    <mergeCell ref="E1:I1"/>
    <mergeCell ref="L31:Q31"/>
    <mergeCell ref="S31:T31"/>
    <mergeCell ref="G31:I31"/>
  </mergeCells>
  <hyperlinks>
    <hyperlink ref="E2" r:id="rId1" xr:uid="{0A4CDDB4-6F03-204D-8460-8F3B723C804B}"/>
    <hyperlink ref="F2" r:id="rId2" xr:uid="{5818FFD0-E2A7-5B49-A1A8-9720EB8FDD92}"/>
    <hyperlink ref="G2" r:id="rId3" xr:uid="{A595523C-2FDD-9648-AC2D-DF1DF15361AA}"/>
    <hyperlink ref="H2" r:id="rId4" xr:uid="{6A5B8F1B-6B54-BA40-BD06-D90696230441}"/>
    <hyperlink ref="C2" r:id="rId5" xr:uid="{379FA0A8-F8E0-C948-9A45-9D11DE32C097}"/>
    <hyperlink ref="B2" r:id="rId6" xr:uid="{13E584EC-81D6-6D47-9347-CBB45315CD65}"/>
    <hyperlink ref="K2" r:id="rId7" xr:uid="{B2BB0361-90CF-6441-BDA5-9CB9463B1570}"/>
    <hyperlink ref="L2" r:id="rId8" xr:uid="{BBC58B81-4986-E945-8108-479ADF3C6293}"/>
    <hyperlink ref="N2" r:id="rId9" xr:uid="{B0BF0F21-DFF9-5940-B661-080749CE3240}"/>
  </hyperlinks>
  <pageMargins left="0.7" right="0.7" top="0.75" bottom="0.75" header="0.3" footer="0.3"/>
  <drawing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2022-08-09T00:30:55Z</dcterms:created>
  <dcterms:modified xsi:type="dcterms:W3CDTF">2022-11-02T19:58:07Z</dcterms:modified>
</cp:coreProperties>
</file>