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877006EA-B70A-4567-9AC6-376A0DCBFBE4}" xr6:coauthVersionLast="43" xr6:coauthVersionMax="43" xr10:uidLastSave="{00000000-0000-0000-0000-000000000000}"/>
  <bookViews>
    <workbookView xWindow="-120" yWindow="-120" windowWidth="20730" windowHeight="11160" xr2:uid="{B852AE5D-0992-4618-96E4-5E9221483BF5}"/>
  </bookViews>
  <sheets>
    <sheet name="BSMAMÁ" sheetId="9" r:id="rId1"/>
    <sheet name="Desayuno y Cena" sheetId="3" r:id="rId2"/>
    <sheet name="Almuerzo y Algo" sheetId="1" r:id="rId3"/>
    <sheet name="Cal 1" sheetId="10" r:id="rId4"/>
    <sheet name="Registro diario" sheetId="8" r:id="rId5"/>
  </sheets>
  <definedNames>
    <definedName name="ALGOCARBOS">'Almuerzo y Algo'!#REF!</definedName>
    <definedName name="ALGOCOMPLETO">#REF!</definedName>
    <definedName name="ALGOFRUTA">'Almuerzo y Algo'!#REF!</definedName>
    <definedName name="ALGOGRASAS">'Almuerzo y Algo'!#REF!</definedName>
    <definedName name="ALGOLACTEOS">'Almuerzo y Algo'!#REF!</definedName>
    <definedName name="ALMUERLISTACOMPLE">'Almuerzo y Algo'!#REF!</definedName>
    <definedName name="CarbosVEGETAL" comment="Almuerzo">'Almuerzo y Algo'!#REF!</definedName>
    <definedName name="CENACOMPLETA">#REF!</definedName>
    <definedName name="DESAYLISTACOMPLETA">'Desayuno y Cena'!#REF!</definedName>
    <definedName name="DESAYPR">'Desayuno y Cena'!$B$3:$B$6</definedName>
    <definedName name="TablaMADRE">LISTACOMPLETA[#All]</definedName>
    <definedName name="VegetalENSALADA" comment="Amuerzo">'Almuerzo y Algo'!#REF!</definedName>
    <definedName name="VegetalSOPA" comment="Almuerzo">'Almuerzo y Algo'!#REF!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4" i="10" l="1"/>
  <c r="F34" i="10" s="1"/>
  <c r="E34" i="10"/>
  <c r="H34" i="10"/>
  <c r="I34" i="10"/>
  <c r="J34" i="10"/>
  <c r="K34" i="10"/>
  <c r="M34" i="10" l="1"/>
  <c r="L34" i="10"/>
  <c r="G34" i="10"/>
  <c r="N34" i="10"/>
  <c r="G40" i="10"/>
  <c r="D27" i="10" l="1"/>
  <c r="F27" i="10" s="1"/>
  <c r="D6" i="10"/>
  <c r="F6" i="10" s="1"/>
  <c r="E6" i="10"/>
  <c r="H6" i="10"/>
  <c r="I6" i="10"/>
  <c r="J6" i="10"/>
  <c r="K6" i="10"/>
  <c r="D7" i="10"/>
  <c r="F7" i="10" s="1"/>
  <c r="E7" i="10"/>
  <c r="H7" i="10"/>
  <c r="I7" i="10"/>
  <c r="J7" i="10"/>
  <c r="K7" i="10"/>
  <c r="D10" i="10"/>
  <c r="E10" i="10"/>
  <c r="H10" i="10"/>
  <c r="I10" i="10"/>
  <c r="J10" i="10"/>
  <c r="K10" i="10"/>
  <c r="M6" i="10" l="1"/>
  <c r="L10" i="10"/>
  <c r="N6" i="10"/>
  <c r="M7" i="10"/>
  <c r="L6" i="10"/>
  <c r="M10" i="10"/>
  <c r="L7" i="10"/>
  <c r="N10" i="10"/>
  <c r="G10" i="10"/>
  <c r="N7" i="10"/>
  <c r="G7" i="10"/>
  <c r="G6" i="10"/>
  <c r="D28" i="10"/>
  <c r="E28" i="10"/>
  <c r="H28" i="10"/>
  <c r="I28" i="10"/>
  <c r="J28" i="10"/>
  <c r="K28" i="10"/>
  <c r="E27" i="10"/>
  <c r="H27" i="10"/>
  <c r="I27" i="10"/>
  <c r="J27" i="10"/>
  <c r="K27" i="10"/>
  <c r="D5" i="10"/>
  <c r="E5" i="10"/>
  <c r="H5" i="10"/>
  <c r="I5" i="10"/>
  <c r="J5" i="10"/>
  <c r="K5" i="10"/>
  <c r="D33" i="10"/>
  <c r="F33" i="10" s="1"/>
  <c r="E33" i="10"/>
  <c r="H33" i="10"/>
  <c r="I33" i="10"/>
  <c r="J33" i="10"/>
  <c r="K33" i="10"/>
  <c r="D31" i="10"/>
  <c r="E31" i="10"/>
  <c r="H31" i="10"/>
  <c r="I31" i="10"/>
  <c r="J31" i="10"/>
  <c r="K31" i="10"/>
  <c r="D32" i="10"/>
  <c r="E32" i="10"/>
  <c r="H32" i="10"/>
  <c r="I32" i="10"/>
  <c r="J32" i="10"/>
  <c r="K32" i="10"/>
  <c r="D18" i="10"/>
  <c r="E18" i="10"/>
  <c r="D19" i="10"/>
  <c r="F19" i="10" s="1"/>
  <c r="E19" i="10"/>
  <c r="D20" i="10"/>
  <c r="E20" i="10"/>
  <c r="D21" i="10"/>
  <c r="F21" i="10" s="1"/>
  <c r="E21" i="10"/>
  <c r="H18" i="10"/>
  <c r="L18" i="10" s="1"/>
  <c r="I18" i="10"/>
  <c r="J18" i="10"/>
  <c r="K18" i="10"/>
  <c r="H19" i="10"/>
  <c r="I19" i="10"/>
  <c r="J19" i="10"/>
  <c r="K19" i="10"/>
  <c r="F20" i="10"/>
  <c r="H20" i="10"/>
  <c r="I20" i="10"/>
  <c r="J20" i="10"/>
  <c r="K20" i="10"/>
  <c r="H21" i="10"/>
  <c r="I21" i="10"/>
  <c r="J21" i="10"/>
  <c r="K21" i="10"/>
  <c r="D2" i="10"/>
  <c r="E2" i="10"/>
  <c r="D3" i="10"/>
  <c r="E3" i="10"/>
  <c r="D4" i="10"/>
  <c r="E4" i="10"/>
  <c r="D9" i="10"/>
  <c r="E9" i="10"/>
  <c r="D11" i="10"/>
  <c r="E11" i="10"/>
  <c r="D12" i="10"/>
  <c r="E12" i="10"/>
  <c r="D13" i="10"/>
  <c r="E13" i="10"/>
  <c r="D15" i="10"/>
  <c r="E15" i="10"/>
  <c r="D16" i="10"/>
  <c r="E16" i="10"/>
  <c r="D17" i="10"/>
  <c r="E17" i="10"/>
  <c r="D23" i="10"/>
  <c r="E23" i="10"/>
  <c r="D24" i="10"/>
  <c r="E24" i="10"/>
  <c r="D25" i="10"/>
  <c r="E25" i="10"/>
  <c r="D26" i="10"/>
  <c r="E26" i="10"/>
  <c r="O5" i="9"/>
  <c r="N5" i="10" l="1"/>
  <c r="M18" i="10"/>
  <c r="N18" i="10"/>
  <c r="L5" i="10"/>
  <c r="N33" i="10"/>
  <c r="G18" i="10"/>
  <c r="M5" i="10"/>
  <c r="G33" i="10"/>
  <c r="L33" i="10"/>
  <c r="L20" i="10"/>
  <c r="G5" i="10"/>
  <c r="N21" i="10"/>
  <c r="M19" i="10"/>
  <c r="L28" i="10"/>
  <c r="M28" i="10"/>
  <c r="N28" i="10"/>
  <c r="G28" i="10"/>
  <c r="L27" i="10"/>
  <c r="M27" i="10"/>
  <c r="N27" i="10"/>
  <c r="G27" i="10"/>
  <c r="M33" i="10"/>
  <c r="M21" i="10"/>
  <c r="L32" i="10"/>
  <c r="G21" i="10"/>
  <c r="G32" i="10"/>
  <c r="M32" i="10"/>
  <c r="F31" i="10"/>
  <c r="G31" i="10" s="1"/>
  <c r="N32" i="10"/>
  <c r="L21" i="10"/>
  <c r="N20" i="10"/>
  <c r="N19" i="10"/>
  <c r="M20" i="10"/>
  <c r="G20" i="10"/>
  <c r="L19" i="10"/>
  <c r="G19" i="10"/>
  <c r="F17" i="10"/>
  <c r="G17" i="10" s="1"/>
  <c r="H17" i="10"/>
  <c r="I17" i="10"/>
  <c r="J17" i="10"/>
  <c r="K17" i="10"/>
  <c r="F14" i="10"/>
  <c r="H14" i="10"/>
  <c r="I14" i="10"/>
  <c r="J14" i="10"/>
  <c r="K14" i="10"/>
  <c r="K26" i="10"/>
  <c r="J26" i="10"/>
  <c r="I26" i="10"/>
  <c r="H26" i="10"/>
  <c r="F26" i="10"/>
  <c r="K25" i="10"/>
  <c r="J25" i="10"/>
  <c r="I25" i="10"/>
  <c r="H25" i="10"/>
  <c r="K24" i="10"/>
  <c r="J24" i="10"/>
  <c r="I24" i="10"/>
  <c r="H24" i="10"/>
  <c r="F24" i="10"/>
  <c r="K23" i="10"/>
  <c r="J23" i="10"/>
  <c r="I23" i="10"/>
  <c r="H23" i="10"/>
  <c r="F23" i="10"/>
  <c r="K16" i="10"/>
  <c r="J16" i="10"/>
  <c r="I16" i="10"/>
  <c r="H16" i="10"/>
  <c r="F16" i="10"/>
  <c r="K15" i="10"/>
  <c r="J15" i="10"/>
  <c r="I15" i="10"/>
  <c r="H15" i="10"/>
  <c r="K13" i="10"/>
  <c r="J13" i="10"/>
  <c r="I13" i="10"/>
  <c r="H13" i="10"/>
  <c r="F13" i="10"/>
  <c r="K12" i="10"/>
  <c r="J12" i="10"/>
  <c r="I12" i="10"/>
  <c r="H12" i="10"/>
  <c r="F12" i="10"/>
  <c r="K11" i="10"/>
  <c r="J11" i="10"/>
  <c r="I11" i="10"/>
  <c r="H11" i="10"/>
  <c r="F11" i="10"/>
  <c r="O9" i="10"/>
  <c r="K9" i="10"/>
  <c r="J9" i="10"/>
  <c r="I9" i="10"/>
  <c r="H9" i="10"/>
  <c r="K4" i="10"/>
  <c r="J4" i="10"/>
  <c r="I4" i="10"/>
  <c r="H4" i="10"/>
  <c r="K3" i="10"/>
  <c r="J3" i="10"/>
  <c r="I3" i="10"/>
  <c r="H3" i="10"/>
  <c r="F3" i="10"/>
  <c r="K2" i="10"/>
  <c r="J2" i="10"/>
  <c r="I2" i="10"/>
  <c r="H2" i="10"/>
  <c r="F2" i="10"/>
  <c r="G37" i="10" l="1"/>
  <c r="L31" i="10"/>
  <c r="M31" i="10"/>
  <c r="N31" i="10"/>
  <c r="I37" i="10"/>
  <c r="I39" i="10" s="1"/>
  <c r="I41" i="10" s="1"/>
  <c r="J37" i="10"/>
  <c r="J39" i="10" s="1"/>
  <c r="J41" i="10" s="1"/>
  <c r="K37" i="10"/>
  <c r="K39" i="10" s="1"/>
  <c r="K41" i="10" s="1"/>
  <c r="H37" i="10"/>
  <c r="H39" i="10" s="1"/>
  <c r="H41" i="10" s="1"/>
  <c r="G12" i="10"/>
  <c r="G25" i="10"/>
  <c r="L12" i="10"/>
  <c r="L15" i="10"/>
  <c r="G24" i="10"/>
  <c r="G3" i="10"/>
  <c r="N25" i="10"/>
  <c r="L26" i="10"/>
  <c r="G2" i="10"/>
  <c r="M11" i="10"/>
  <c r="M13" i="10"/>
  <c r="M16" i="10"/>
  <c r="M24" i="10"/>
  <c r="M26" i="10"/>
  <c r="M14" i="10"/>
  <c r="L14" i="10"/>
  <c r="N13" i="10"/>
  <c r="N24" i="10"/>
  <c r="M12" i="10"/>
  <c r="G13" i="10"/>
  <c r="M15" i="10"/>
  <c r="L25" i="10"/>
  <c r="M17" i="10"/>
  <c r="M2" i="10"/>
  <c r="N12" i="10"/>
  <c r="L13" i="10"/>
  <c r="G15" i="10"/>
  <c r="G23" i="10"/>
  <c r="L24" i="10"/>
  <c r="M25" i="10"/>
  <c r="G26" i="10"/>
  <c r="G14" i="10"/>
  <c r="L3" i="10"/>
  <c r="L17" i="10"/>
  <c r="N17" i="10"/>
  <c r="N11" i="10"/>
  <c r="G11" i="10"/>
  <c r="L11" i="10"/>
  <c r="G9" i="10"/>
  <c r="N9" i="10"/>
  <c r="L9" i="10"/>
  <c r="M9" i="10"/>
  <c r="L4" i="10"/>
  <c r="M4" i="10"/>
  <c r="G4" i="10"/>
  <c r="N4" i="10"/>
  <c r="M3" i="10"/>
  <c r="N23" i="10"/>
  <c r="G16" i="10"/>
  <c r="L23" i="10"/>
  <c r="N2" i="10"/>
  <c r="N16" i="10"/>
  <c r="L2" i="10"/>
  <c r="N3" i="10"/>
  <c r="N15" i="10"/>
  <c r="L16" i="10"/>
  <c r="M23" i="10"/>
  <c r="N26" i="10"/>
  <c r="G29" i="10" l="1"/>
  <c r="G22" i="10"/>
  <c r="M22" i="10"/>
  <c r="L22" i="10"/>
  <c r="N22" i="10"/>
  <c r="M37" i="10"/>
  <c r="N37" i="10"/>
  <c r="L37" i="10"/>
  <c r="G8" i="10"/>
  <c r="M29" i="10"/>
  <c r="N29" i="10"/>
  <c r="L29" i="10"/>
  <c r="M8" i="10"/>
  <c r="N8" i="10"/>
  <c r="L8" i="10"/>
  <c r="M3" i="9"/>
  <c r="M4" i="9"/>
  <c r="M5" i="9"/>
  <c r="G39" i="10" l="1"/>
  <c r="M39" i="10"/>
  <c r="N39" i="10"/>
  <c r="L39" i="10"/>
  <c r="M6" i="9"/>
  <c r="M7" i="9"/>
  <c r="L41" i="10" l="1"/>
  <c r="N41" i="10"/>
  <c r="M41" i="10"/>
  <c r="G41" i="10"/>
</calcChain>
</file>

<file path=xl/sharedStrings.xml><?xml version="1.0" encoding="utf-8"?>
<sst xmlns="http://schemas.openxmlformats.org/spreadsheetml/2006/main" count="300" uniqueCount="137">
  <si>
    <t>Sardina</t>
  </si>
  <si>
    <t>Conserva Salmón</t>
  </si>
  <si>
    <t>Salmón barra</t>
  </si>
  <si>
    <t>Lomito cerdo</t>
  </si>
  <si>
    <t>Tilapia barra</t>
  </si>
  <si>
    <t>Pechuga</t>
  </si>
  <si>
    <t>Carve</t>
  </si>
  <si>
    <t>Bagre rodajas</t>
  </si>
  <si>
    <t>Tomate</t>
  </si>
  <si>
    <t>Cebolla Blanca</t>
  </si>
  <si>
    <t>Zanahora</t>
  </si>
  <si>
    <t>Ajonjolí</t>
  </si>
  <si>
    <t>Linaza</t>
  </si>
  <si>
    <t>Cannival</t>
  </si>
  <si>
    <t>Pepino</t>
  </si>
  <si>
    <t>Remolacha</t>
  </si>
  <si>
    <t>Lechuga</t>
  </si>
  <si>
    <t>repollo morado</t>
  </si>
  <si>
    <t>Brócoli</t>
  </si>
  <si>
    <t>Coliflor</t>
  </si>
  <si>
    <t>Champiñón</t>
  </si>
  <si>
    <t>Pimentón rojo</t>
  </si>
  <si>
    <t>Pimentón verde</t>
  </si>
  <si>
    <t>Berenjena</t>
  </si>
  <si>
    <t>Espinaca</t>
  </si>
  <si>
    <t>Apio</t>
  </si>
  <si>
    <t xml:space="preserve">Yuca </t>
  </si>
  <si>
    <t>Papa negra</t>
  </si>
  <si>
    <t>Papa criolla</t>
  </si>
  <si>
    <t>Cebolla verde</t>
  </si>
  <si>
    <t>Ajo</t>
  </si>
  <si>
    <t>Plátano maduro</t>
  </si>
  <si>
    <t>Gr base</t>
  </si>
  <si>
    <t>Proteina</t>
  </si>
  <si>
    <t>Carbos</t>
  </si>
  <si>
    <t>Grasa</t>
  </si>
  <si>
    <t>Fibra</t>
  </si>
  <si>
    <t>kal Base</t>
  </si>
  <si>
    <t xml:space="preserve">Gr real </t>
  </si>
  <si>
    <t>kal real</t>
  </si>
  <si>
    <t>Pr real</t>
  </si>
  <si>
    <t>Car real</t>
  </si>
  <si>
    <t>Gr real</t>
  </si>
  <si>
    <t>Fb real</t>
  </si>
  <si>
    <t>Garbanzos El estío</t>
  </si>
  <si>
    <t>Arveja El estío</t>
  </si>
  <si>
    <t>Lenteja El estío</t>
  </si>
  <si>
    <t>Fríjol El estío</t>
  </si>
  <si>
    <t>Espagueti D1</t>
  </si>
  <si>
    <t>Atún agua</t>
  </si>
  <si>
    <t>Jamón</t>
  </si>
  <si>
    <t>Avena h</t>
  </si>
  <si>
    <t>Aguacate</t>
  </si>
  <si>
    <t>Proteína</t>
  </si>
  <si>
    <t>Grasas</t>
  </si>
  <si>
    <t>Alimento</t>
  </si>
  <si>
    <t>Tipo</t>
  </si>
  <si>
    <t>Huevo F</t>
  </si>
  <si>
    <t>Arepa blanca</t>
  </si>
  <si>
    <t>Arepa Chócolo</t>
  </si>
  <si>
    <t>Verdura</t>
  </si>
  <si>
    <t>Aceite Oliva</t>
  </si>
  <si>
    <t>Mani sin sal</t>
  </si>
  <si>
    <t>Almendra</t>
  </si>
  <si>
    <t>Arándano</t>
  </si>
  <si>
    <t>pasas</t>
  </si>
  <si>
    <t>maiz</t>
  </si>
  <si>
    <t>Papaya</t>
  </si>
  <si>
    <t>Fresa</t>
  </si>
  <si>
    <t>Coco</t>
  </si>
  <si>
    <t>Kiwi</t>
  </si>
  <si>
    <t>Pera</t>
  </si>
  <si>
    <t>Sandía</t>
  </si>
  <si>
    <t>Mango verde</t>
  </si>
  <si>
    <t>Yogurt grieto Latti</t>
  </si>
  <si>
    <t>Yogurt grieto taeq</t>
  </si>
  <si>
    <t>Avena</t>
  </si>
  <si>
    <t>Kumis</t>
  </si>
  <si>
    <t>Banano</t>
  </si>
  <si>
    <t>Desayuno</t>
  </si>
  <si>
    <t>Huevo C</t>
  </si>
  <si>
    <t>Cena</t>
  </si>
  <si>
    <t>Algo</t>
  </si>
  <si>
    <t>Colágeno</t>
  </si>
  <si>
    <t>Calorías diarias necesarias</t>
  </si>
  <si>
    <t>Calorías para perder grasa</t>
  </si>
  <si>
    <t>Calorías para ganar músculo</t>
  </si>
  <si>
    <t>Deficit calórico</t>
  </si>
  <si>
    <t>Superhabit calórico</t>
  </si>
  <si>
    <t>https://www.oswalcandela.com/calculadora-de-calorias/</t>
  </si>
  <si>
    <t>https://es.calcuworld.com/calculadora-nutricional/calculadora-de-calorias-harris-benedict/</t>
  </si>
  <si>
    <t>http://caloriasdiarias.es/</t>
  </si>
  <si>
    <t>Promedio</t>
  </si>
  <si>
    <t>Almuerzo</t>
  </si>
  <si>
    <t>CarbosGRANO</t>
  </si>
  <si>
    <t>CarbVEGETAL</t>
  </si>
  <si>
    <t>VegSOPA</t>
  </si>
  <si>
    <t>VegENSALADA</t>
  </si>
  <si>
    <t>PROTEINA2</t>
  </si>
  <si>
    <t>Piña</t>
  </si>
  <si>
    <t>Carbos3</t>
  </si>
  <si>
    <t>Grasas3</t>
  </si>
  <si>
    <t>fruta3</t>
  </si>
  <si>
    <t>Otros3</t>
  </si>
  <si>
    <t>Lácteos3</t>
  </si>
  <si>
    <t>Registro diario</t>
  </si>
  <si>
    <t>Día</t>
  </si>
  <si>
    <t>Chocolate ligth</t>
  </si>
  <si>
    <t>mantequilla La fina</t>
  </si>
  <si>
    <t>Cuajada Colanta</t>
  </si>
  <si>
    <t>Leche Ricura</t>
  </si>
  <si>
    <t>Pan bimbo mediano</t>
  </si>
  <si>
    <t>Leche Colanta</t>
  </si>
  <si>
    <t>Jamón Colanta</t>
  </si>
  <si>
    <t>Proteína4</t>
  </si>
  <si>
    <t>Grasas4</t>
  </si>
  <si>
    <t>DESAYUNO</t>
  </si>
  <si>
    <t>ALMUERZO</t>
  </si>
  <si>
    <t>ALGO</t>
  </si>
  <si>
    <t>CENA</t>
  </si>
  <si>
    <t>Total real</t>
  </si>
  <si>
    <t>Total base</t>
  </si>
  <si>
    <t>Vs</t>
  </si>
  <si>
    <t>FITIA</t>
  </si>
  <si>
    <t>Kola Granulada</t>
  </si>
  <si>
    <t>Maizena</t>
  </si>
  <si>
    <t>Carne res cocido</t>
  </si>
  <si>
    <t>Carne cerdo cocido</t>
  </si>
  <si>
    <t>Peso</t>
  </si>
  <si>
    <t>Altura</t>
  </si>
  <si>
    <t>Zukini</t>
  </si>
  <si>
    <t>Quinua cocida</t>
  </si>
  <si>
    <t>Quinua cruda</t>
  </si>
  <si>
    <t>Tostaditas con mantequilla horneaditos</t>
  </si>
  <si>
    <t>queso crema latti</t>
  </si>
  <si>
    <t>lonchitas americanas</t>
  </si>
  <si>
    <t>Arándano fruta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</si>
</sst>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2" fontId="1" fillId="0" borderId="1" xfId="0" applyNumberFormat="1" applyFont="1" applyBorder="1" applyAlignment="1">
      <alignment horizontal="right"/>
    </xf>
    <xf numFmtId="1" fontId="0" fillId="0" borderId="1" xfId="0" applyNumberFormat="1" applyBorder="1"/>
    <xf numFmtId="1" fontId="0" fillId="0" borderId="0" xfId="0" applyNumberFormat="1"/>
    <xf numFmtId="1" fontId="1" fillId="4" borderId="1" xfId="0" applyNumberFormat="1" applyFont="1" applyFill="1" applyBorder="1"/>
    <xf numFmtId="2" fontId="1" fillId="4" borderId="1" xfId="0" applyNumberFormat="1" applyFont="1" applyFill="1" applyBorder="1" applyAlignment="1">
      <alignment horizontal="right"/>
    </xf>
    <xf numFmtId="0" fontId="0" fillId="0" borderId="8" xfId="0" applyBorder="1"/>
    <xf numFmtId="0" fontId="0" fillId="0" borderId="5" xfId="0" applyBorder="1"/>
    <xf numFmtId="0" fontId="0" fillId="0" borderId="4" xfId="0" applyBorder="1"/>
    <xf numFmtId="0" fontId="2" fillId="0" borderId="1" xfId="1" applyBorder="1"/>
    <xf numFmtId="0" fontId="0" fillId="0" borderId="10" xfId="0" applyBorder="1"/>
    <xf numFmtId="0" fontId="0" fillId="0" borderId="11" xfId="0" applyBorder="1"/>
    <xf numFmtId="0" fontId="1" fillId="6" borderId="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8" borderId="0" xfId="0" applyFill="1"/>
    <xf numFmtId="164" fontId="0" fillId="0" borderId="1" xfId="0" applyNumberFormat="1" applyBorder="1"/>
    <xf numFmtId="0" fontId="0" fillId="0" borderId="3" xfId="0" applyFill="1" applyBorder="1"/>
    <xf numFmtId="164" fontId="0" fillId="0" borderId="0" xfId="0" applyNumberFormat="1"/>
    <xf numFmtId="0" fontId="0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" fillId="4" borderId="1" xfId="0" applyFont="1" applyFill="1" applyBorder="1"/>
    <xf numFmtId="0" fontId="0" fillId="3" borderId="6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1" fillId="6" borderId="9" xfId="0" applyFont="1" applyFill="1" applyBorder="1" applyAlignment="1">
      <alignment horizontal="left" vertical="center" wrapText="1"/>
    </xf>
    <xf numFmtId="0" fontId="0" fillId="0" borderId="0" xfId="0" applyFont="1"/>
    <xf numFmtId="164" fontId="1" fillId="4" borderId="1" xfId="0" applyNumberFormat="1" applyFont="1" applyFill="1" applyBorder="1"/>
    <xf numFmtId="164" fontId="1" fillId="0" borderId="1" xfId="0" applyNumberFormat="1" applyFont="1" applyFill="1" applyBorder="1" applyAlignment="1">
      <alignment horizontal="right"/>
    </xf>
    <xf numFmtId="164" fontId="1" fillId="0" borderId="1" xfId="0" applyNumberFormat="1" applyFont="1" applyFill="1" applyBorder="1"/>
    <xf numFmtId="164" fontId="1" fillId="4" borderId="1" xfId="0" applyNumberFormat="1" applyFont="1" applyFill="1" applyBorder="1" applyAlignment="1">
      <alignment horizontal="right"/>
    </xf>
    <xf numFmtId="164" fontId="5" fillId="0" borderId="0" xfId="0" applyNumberFormat="1" applyFont="1"/>
    <xf numFmtId="1" fontId="4" fillId="5" borderId="1" xfId="0" applyNumberFormat="1" applyFont="1" applyFill="1" applyBorder="1"/>
    <xf numFmtId="164" fontId="0" fillId="0" borderId="1" xfId="0" applyNumberFormat="1" applyFont="1" applyBorder="1"/>
    <xf numFmtId="164" fontId="1" fillId="4" borderId="2" xfId="0" applyNumberFormat="1" applyFont="1" applyFill="1" applyBorder="1"/>
    <xf numFmtId="164" fontId="0" fillId="0" borderId="0" xfId="0" applyNumberFormat="1" applyFont="1"/>
    <xf numFmtId="1" fontId="0" fillId="2" borderId="1" xfId="0" applyNumberFormat="1" applyFont="1" applyFill="1" applyBorder="1"/>
    <xf numFmtId="0" fontId="1" fillId="8" borderId="0" xfId="0" applyFont="1" applyFill="1"/>
    <xf numFmtId="0" fontId="6" fillId="8" borderId="0" xfId="0" applyFont="1" applyFill="1"/>
    <xf numFmtId="0" fontId="6" fillId="0" borderId="0" xfId="0" applyFont="1"/>
    <xf numFmtId="0" fontId="7" fillId="6" borderId="9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6" fillId="0" borderId="11" xfId="0" applyFont="1" applyBorder="1"/>
    <xf numFmtId="0" fontId="6" fillId="0" borderId="1" xfId="0" applyFont="1" applyBorder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0" xfId="0" applyFont="1" applyFill="1"/>
    <xf numFmtId="0" fontId="6" fillId="0" borderId="2" xfId="0" applyFont="1" applyBorder="1"/>
    <xf numFmtId="0" fontId="6" fillId="0" borderId="10" xfId="0" applyFont="1" applyBorder="1"/>
    <xf numFmtId="164" fontId="1" fillId="8" borderId="1" xfId="0" applyNumberFormat="1" applyFont="1" applyFill="1" applyBorder="1"/>
    <xf numFmtId="164" fontId="1" fillId="8" borderId="2" xfId="0" applyNumberFormat="1" applyFont="1" applyFill="1" applyBorder="1"/>
    <xf numFmtId="1" fontId="4" fillId="8" borderId="1" xfId="0" applyNumberFormat="1" applyFont="1" applyFill="1" applyBorder="1"/>
    <xf numFmtId="0" fontId="0" fillId="0" borderId="4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0" xfId="0" applyFont="1" applyBorder="1"/>
    <xf numFmtId="0" fontId="0" fillId="0" borderId="11" xfId="0" applyFon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17" fontId="0" fillId="0" borderId="1" xfId="0" applyNumberFormat="1" applyBorder="1"/>
    <xf numFmtId="0" fontId="0" fillId="9" borderId="1" xfId="0" applyFill="1" applyBorder="1"/>
    <xf numFmtId="164" fontId="0" fillId="0" borderId="1" xfId="0" applyNumberFormat="1" applyFont="1" applyBorder="1" applyAlignment="1">
      <alignment horizontal="right"/>
    </xf>
    <xf numFmtId="164" fontId="1" fillId="0" borderId="1" xfId="0" applyNumberFormat="1" applyFont="1" applyBorder="1"/>
    <xf numFmtId="164" fontId="0" fillId="0" borderId="8" xfId="0" applyNumberFormat="1" applyBorder="1"/>
    <xf numFmtId="164" fontId="0" fillId="0" borderId="8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Border="1" applyAlignment="1">
      <alignment horizontal="right"/>
    </xf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1" xfId="0" applyNumberFormat="1" applyFill="1" applyBorder="1" applyAlignment="1">
      <alignment horizontal="right"/>
    </xf>
    <xf numFmtId="164" fontId="0" fillId="0" borderId="2" xfId="0" applyNumberFormat="1" applyBorder="1"/>
    <xf numFmtId="0" fontId="0" fillId="0" borderId="0" xfId="0" applyBorder="1"/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6" fillId="0" borderId="2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101"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>
          <fgColor indexed="64"/>
          <bgColor rgb="FF00B0F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u val="none"/>
        <color auto="1"/>
      </font>
    </dxf>
  </dxfs>
  <tableStyles count="1" defaultTableStyle="Estilo de tabla 1" defaultPivotStyle="PivotStyleLight16">
    <tableStyle name="Estilo de tabla 1" pivot="0" count="1" xr9:uid="{DCF509AF-9DA7-427A-83B4-0576295676B9}">
      <tableStyleElement type="lastColumn" dxfId="10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A006960-EA4C-49B5-93C8-A4D62BC84E43}" name="LISTACOMPLETA" displayName="LISTACOMPLETA" ref="A1:G83" totalsRowShown="0" headerRowDxfId="99" dataDxfId="97" headerRowBorderDxfId="98" tableBorderDxfId="96">
  <tableColumns count="7">
    <tableColumn id="1" xr3:uid="{73C111FD-36DF-4BE9-9F1B-79FDBDD4685E}" name="Alimento" dataDxfId="95"/>
    <tableColumn id="2" xr3:uid="{4DE9E09C-005F-4210-9CFE-6879B831662A}" name="Gr base" dataDxfId="94"/>
    <tableColumn id="3" xr3:uid="{5603A4D6-E8DC-4D05-B41B-D35FABE87D57}" name="kal Base" dataDxfId="93"/>
    <tableColumn id="6" xr3:uid="{B3A529D5-4405-4FC8-95A6-77A06632CCE0}" name="Proteina" dataDxfId="92">
      <calculatedColumnFormula>+(#REF!/C2)*#REF!</calculatedColumnFormula>
    </tableColumn>
    <tableColumn id="7" xr3:uid="{4519A693-9BC1-4322-BB1F-E31492272DE1}" name="Carbos" dataDxfId="91"/>
    <tableColumn id="8" xr3:uid="{AD5E1F5B-33F0-47CB-A449-2CE03DD1E47D}" name="Grasa" dataDxfId="90"/>
    <tableColumn id="9" xr3:uid="{F669649F-38D8-4CC7-8571-0C46A5D37500}" name="Fibra" dataDxfId="89"/>
  </tableColumns>
  <tableStyleInfo name="Estilo de tabla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93005BF-F36D-4276-A1D9-7DF25C1782ED}" name="VegSOPA" displayName="VegSOPA" ref="C2:C9" totalsRowShown="0" headerRowDxfId="49" dataDxfId="47" headerRowBorderDxfId="48" tableBorderDxfId="46" totalsRowBorderDxfId="45">
  <autoFilter ref="C2:C9" xr:uid="{5EC37009-446A-439B-8857-B877A815E8E0}"/>
  <tableColumns count="1">
    <tableColumn id="1" xr3:uid="{3AA5D440-11C2-4347-8A2D-D5E630159AE7}" name="VegSOPA" dataDxfId="44"/>
  </tableColumns>
  <tableStyleInfo name="Estilo de tabla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771A65-D0B2-45BA-B71F-28BD4BCC40C5}" name="VegENSALADA" displayName="VegENSALADA" ref="D2:D15" totalsRowShown="0" headerRowDxfId="43" dataDxfId="41" headerRowBorderDxfId="42" tableBorderDxfId="40" totalsRowBorderDxfId="39">
  <autoFilter ref="D2:D15" xr:uid="{766296D4-7F42-401E-88EB-D511CB985F14}"/>
  <tableColumns count="1">
    <tableColumn id="1" xr3:uid="{9566D485-714E-47B4-AE7B-F030A0AE934C}" name="VegENSALADA" dataDxfId="38"/>
  </tableColumns>
  <tableStyleInfo name="Estilo de tabla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9F37642-D3CD-4527-81D8-B630182F253A}" name="Fibra" displayName="Fibra" ref="E2:E6" totalsRowShown="0" headerRowDxfId="37" dataDxfId="35" headerRowBorderDxfId="36" tableBorderDxfId="34" totalsRowBorderDxfId="33">
  <autoFilter ref="E2:E6" xr:uid="{48093F2D-4B4D-43FD-93CC-F11B34693E32}"/>
  <tableColumns count="1">
    <tableColumn id="1" xr3:uid="{200D54D1-A0EF-4A85-AE24-315C1B4F4074}" name="Fibra" dataDxfId="32"/>
  </tableColumns>
  <tableStyleInfo name="Estilo de tabla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837504-9F4E-464D-9F9B-E0AA21627CF8}" name="PROTEINA2" displayName="PROTEINA2" ref="F2:F11" totalsRowShown="0" headerRowDxfId="31" dataDxfId="29" headerRowBorderDxfId="30" tableBorderDxfId="28" totalsRowBorderDxfId="27">
  <autoFilter ref="F2:F11" xr:uid="{B394B9CF-7ED5-4A75-AC62-90046AA7F637}"/>
  <tableColumns count="1">
    <tableColumn id="1" xr3:uid="{A5A0756B-F964-437E-A7CB-7BB90C4D4F52}" name="PROTEINA2" dataDxfId="26"/>
  </tableColumns>
  <tableStyleInfo name="Estilo de tabla 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465ACF3-C8AA-4FAA-815B-E11FA5CCCF80}" name="Grasas3" displayName="Grasas3" ref="H2:H4" totalsRowShown="0" headerRowDxfId="25" dataDxfId="23" headerRowBorderDxfId="24" tableBorderDxfId="22">
  <autoFilter ref="H2:H4" xr:uid="{7A38BAB8-88A6-4FB2-A283-771A2184DC97}"/>
  <tableColumns count="1">
    <tableColumn id="1" xr3:uid="{15572192-1E06-4668-9107-D217697F0032}" name="Grasas3" dataDxfId="21"/>
  </tableColumns>
  <tableStyleInfo name="Estilo de tabla 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2B5748F-5F69-4840-A1C4-38C1F39EE06A}" name="Lácteos3" displayName="Lácteos3" ref="I2:I6" totalsRowShown="0" headerRowDxfId="20" dataDxfId="18" headerRowBorderDxfId="19" tableBorderDxfId="17">
  <autoFilter ref="I2:I6" xr:uid="{CFED44AC-6216-4924-ABD8-F5AA5D6E2387}"/>
  <tableColumns count="1">
    <tableColumn id="1" xr3:uid="{4F3EF613-9854-44D7-8672-ED18DB40E49D}" name="Lácteos3" dataDxfId="16"/>
  </tableColumns>
  <tableStyleInfo name="Estilo de tabla 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4604BAF-66A2-4D48-8904-A202E81AE4C2}" name="Carbos3" displayName="Carbos3" ref="J2:J4" totalsRowShown="0" headerRowDxfId="15" dataDxfId="13" headerRowBorderDxfId="14" tableBorderDxfId="12">
  <autoFilter ref="J2:J4" xr:uid="{D3198D28-818D-42E9-A931-A33176CCFDB9}"/>
  <tableColumns count="1">
    <tableColumn id="1" xr3:uid="{739B3E9C-0F35-4726-B08B-342762CCA577}" name="Carbos3" dataDxfId="11"/>
  </tableColumns>
  <tableStyleInfo name="Estilo de tabla 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854DF75-8FFD-4CED-AA14-39526C9C0E46}" name="fruta3" displayName="fruta3" ref="K2:K12" totalsRowShown="0" headerRowDxfId="10" dataDxfId="8" headerRowBorderDxfId="9">
  <autoFilter ref="K2:K12" xr:uid="{00BDAFB3-06CA-42C0-A496-653355AEF256}"/>
  <tableColumns count="1">
    <tableColumn id="1" xr3:uid="{4F429595-64BF-46A1-8212-9AEDBA445BE5}" name="fruta3" dataDxfId="7"/>
  </tableColumns>
  <tableStyleInfo name="Estilo de tabla 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07BAA6C-ECB3-440D-A097-A91607C87F03}" name="Otros3" displayName="Otros3" ref="L2:L3" totalsRowShown="0" headerRowDxfId="6" dataDxfId="4" headerRowBorderDxfId="5" tableBorderDxfId="3">
  <autoFilter ref="L2:L3" xr:uid="{A4181F87-9885-4E2B-8E5A-C22FED6EB375}"/>
  <tableColumns count="1">
    <tableColumn id="1" xr3:uid="{5BA3A105-72C8-4CE2-9714-C4F6C58222FC}" name="Otros3" dataDxfId="2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FE41D8-F256-4CBB-B15E-9C273C8725D8}" name="Proteína" displayName="Proteína" ref="B2:B6" totalsRowShown="0" headerRowDxfId="88" headerRowBorderDxfId="87" tableBorderDxfId="86" totalsRowBorderDxfId="85">
  <autoFilter ref="B2:B6" xr:uid="{661F2DB0-1BF2-4F03-9287-9F3F6F5DE16C}"/>
  <tableColumns count="1">
    <tableColumn id="1" xr3:uid="{651F27CF-C583-4211-9B84-1F19C64A7C18}" name="Proteína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7FB0B-D473-4BB9-BE7B-5F0DD36131C4}" name="Grasas" displayName="Grasas" ref="C2:C7" totalsRowShown="0" headerRowDxfId="84" headerRowBorderDxfId="83" tableBorderDxfId="82" totalsRowBorderDxfId="81">
  <autoFilter ref="C2:C7" xr:uid="{77A88333-33CB-49F9-B09E-D581A4CC6F3D}"/>
  <tableColumns count="1">
    <tableColumn id="1" xr3:uid="{B517D9AE-88AB-4EE7-ACCA-63F2C1AEBB05}" name="Grasas" dataDxfId="8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8A2F75-45E5-4945-A7C1-9B851B62981B}" name="Carbos" displayName="Carbos" ref="D2:D10" totalsRowShown="0" headerRowDxfId="79" headerRowBorderDxfId="78" tableBorderDxfId="77" totalsRowBorderDxfId="76">
  <autoFilter ref="D2:D10" xr:uid="{7ED29EDB-08CC-428E-A75F-2FEF75EDF4A3}"/>
  <tableColumns count="1">
    <tableColumn id="1" xr3:uid="{F5D8E7A2-DE16-46BB-8A50-2220D5D0EB36}" name="Carbos" dataDxfId="75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884D9D-2750-4675-8097-ADB8C84A2EA7}" name="Verdura" displayName="Verdura" ref="E2:E5" totalsRowShown="0" headerRowDxfId="74" headerRowBorderDxfId="73" tableBorderDxfId="72" totalsRowBorderDxfId="71">
  <autoFilter ref="E2:E5" xr:uid="{F08AAD72-22B7-4AFE-8015-872AB1DF1498}"/>
  <tableColumns count="1">
    <tableColumn id="1" xr3:uid="{B3C57E62-0A59-4954-95B6-02A76BC2D57E}" name="Verdura" dataDxfId="70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58B735-18A1-4C27-9AAE-49A6742EE628}" name="Tipo" displayName="Tipo" ref="A2:A6" totalsRowShown="0" headerRowDxfId="69" headerRowBorderDxfId="68">
  <autoFilter ref="A2:A6" xr:uid="{8C71B98E-51CC-42BB-B451-2A8825D5E2F0}"/>
  <tableColumns count="1">
    <tableColumn id="1" xr3:uid="{2283CECA-1864-4FE0-812B-4CA342E46067}" name="Tipo" dataDxfId="67"/>
  </tableColumns>
  <tableStyleInfo name="Estilo de tabla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71027A-9A52-4F8B-982A-6BFCB0F88C72}" name="Proteína4" displayName="Proteína4" ref="G2:G12" totalsRowShown="0" headerRowDxfId="66" headerRowBorderDxfId="65" tableBorderDxfId="64" totalsRowBorderDxfId="63">
  <autoFilter ref="G2:G12" xr:uid="{442A5762-5814-4057-8BC8-BE51FA6BEC1A}"/>
  <tableColumns count="1">
    <tableColumn id="1" xr3:uid="{1CA2E79B-E808-417C-993E-A09428034321}" name="Proteína4" dataDxfId="62"/>
  </tableColumns>
  <tableStyleInfo name="Estilo de tabla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1FDA2B2-8E16-4832-A584-C5349714F3DD}" name="CarbosGRANO" displayName="CarbosGRANO" ref="A2:A7" totalsRowShown="0" headerRowDxfId="61" dataDxfId="59" headerRowBorderDxfId="60" tableBorderDxfId="58" totalsRowBorderDxfId="57">
  <autoFilter ref="A2:A7" xr:uid="{B3AAA9AD-1F10-4FC3-BED8-BF32BD5E58FD}"/>
  <tableColumns count="1">
    <tableColumn id="1" xr3:uid="{4AE73F72-FB60-40A6-9167-B62044CD8407}" name="CarbosGRANO" dataDxfId="56"/>
  </tableColumns>
  <tableStyleInfo name="Estilo de tabla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42DDE02-9764-445E-B40B-B042734F74E4}" name="CarbVEGETAL" displayName="CarbVEGETAL" ref="B2:B6" totalsRowShown="0" headerRowDxfId="55" dataDxfId="53" headerRowBorderDxfId="54" tableBorderDxfId="52" totalsRowBorderDxfId="51">
  <autoFilter ref="B2:B6" xr:uid="{5AA72FFD-18D6-4F20-BEEB-DF519EA6E54D}"/>
  <tableColumns count="1">
    <tableColumn id="1" xr3:uid="{DD55B63D-BBEA-4BEA-83AF-D7F748B9A526}" name="CarbVEGETAL" dataDxfId="5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swalcandela.com/calculadora-de-caloria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088E-CEB2-438D-B10D-BD6839F63CB7}">
  <dimension ref="A1:O83"/>
  <sheetViews>
    <sheetView tabSelected="1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F65" sqref="F65"/>
    </sheetView>
  </sheetViews>
  <sheetFormatPr baseColWidth="10" defaultRowHeight="15" x14ac:dyDescent="0.25"/>
  <cols>
    <col min="1" max="1" width="17.42578125" customWidth="1"/>
    <col min="2" max="2" width="7.42578125" style="23" customWidth="1"/>
    <col min="3" max="3" width="8" style="23" customWidth="1"/>
    <col min="4" max="4" width="8.7109375" style="23" customWidth="1"/>
    <col min="5" max="6" width="9.5703125" style="23" customWidth="1"/>
    <col min="7" max="7" width="5.140625" style="23" customWidth="1"/>
    <col min="8" max="8" width="6.7109375" customWidth="1"/>
    <col min="9" max="9" width="23.85546875" customWidth="1"/>
  </cols>
  <sheetData>
    <row r="1" spans="1:15" x14ac:dyDescent="0.25">
      <c r="A1" s="26" t="s">
        <v>55</v>
      </c>
      <c r="B1" s="33" t="s">
        <v>32</v>
      </c>
      <c r="C1" s="33" t="s">
        <v>37</v>
      </c>
      <c r="D1" s="36" t="s">
        <v>33</v>
      </c>
      <c r="E1" s="36" t="s">
        <v>34</v>
      </c>
      <c r="F1" s="33" t="s">
        <v>35</v>
      </c>
      <c r="G1" s="36" t="s">
        <v>36</v>
      </c>
    </row>
    <row r="2" spans="1:15" x14ac:dyDescent="0.25">
      <c r="A2" s="25" t="s">
        <v>80</v>
      </c>
      <c r="B2" s="39">
        <v>55</v>
      </c>
      <c r="C2" s="39">
        <v>79</v>
      </c>
      <c r="D2" s="70">
        <v>6.9</v>
      </c>
      <c r="E2" s="70">
        <v>0.4</v>
      </c>
      <c r="F2" s="70">
        <v>5.2</v>
      </c>
      <c r="G2" s="71"/>
      <c r="I2" s="1"/>
      <c r="J2" s="12" t="s">
        <v>89</v>
      </c>
      <c r="K2" s="1" t="s">
        <v>90</v>
      </c>
      <c r="L2" s="1" t="s">
        <v>91</v>
      </c>
      <c r="M2" s="1" t="s">
        <v>92</v>
      </c>
      <c r="N2" s="22" t="s">
        <v>123</v>
      </c>
    </row>
    <row r="3" spans="1:15" x14ac:dyDescent="0.25">
      <c r="A3" s="25" t="s">
        <v>57</v>
      </c>
      <c r="B3" s="39">
        <v>55</v>
      </c>
      <c r="C3" s="39">
        <v>118</v>
      </c>
      <c r="D3" s="70">
        <v>7.3</v>
      </c>
      <c r="E3" s="70">
        <v>0.4</v>
      </c>
      <c r="F3" s="70">
        <v>9.5</v>
      </c>
      <c r="G3" s="71"/>
      <c r="I3" s="1" t="s">
        <v>84</v>
      </c>
      <c r="J3" s="1">
        <v>2035</v>
      </c>
      <c r="K3" s="1">
        <v>2170</v>
      </c>
      <c r="L3" s="1">
        <v>2013</v>
      </c>
      <c r="M3" s="5">
        <f>+AVERAGE(J3,K3,L3)</f>
        <v>2072.6666666666665</v>
      </c>
      <c r="N3" s="1"/>
    </row>
    <row r="4" spans="1:15" x14ac:dyDescent="0.25">
      <c r="A4" s="25" t="s">
        <v>50</v>
      </c>
      <c r="B4" s="21">
        <v>21</v>
      </c>
      <c r="C4" s="21">
        <v>22</v>
      </c>
      <c r="D4" s="21">
        <v>3.5</v>
      </c>
      <c r="E4" s="21">
        <v>1</v>
      </c>
      <c r="F4" s="21">
        <v>0.5</v>
      </c>
      <c r="G4" s="21"/>
      <c r="I4" s="1" t="s">
        <v>85</v>
      </c>
      <c r="J4" s="1">
        <v>1689</v>
      </c>
      <c r="K4" s="1">
        <v>1844</v>
      </c>
      <c r="L4" s="1">
        <v>1513</v>
      </c>
      <c r="M4" s="1">
        <f>+AVERAGE(J4,K4,L4)</f>
        <v>1682</v>
      </c>
      <c r="N4" s="1"/>
    </row>
    <row r="5" spans="1:15" x14ac:dyDescent="0.25">
      <c r="A5" s="25" t="s">
        <v>109</v>
      </c>
      <c r="B5" s="72">
        <v>30</v>
      </c>
      <c r="C5" s="21">
        <v>90</v>
      </c>
      <c r="D5" s="21">
        <v>6</v>
      </c>
      <c r="E5" s="21">
        <v>1</v>
      </c>
      <c r="F5" s="21">
        <v>7</v>
      </c>
      <c r="G5" s="21"/>
      <c r="I5" s="1" t="s">
        <v>86</v>
      </c>
      <c r="J5" s="1">
        <v>2381</v>
      </c>
      <c r="K5" s="1">
        <v>2495</v>
      </c>
      <c r="L5" s="1">
        <v>2513</v>
      </c>
      <c r="M5" s="1">
        <f>+AVERAGE(J5,K5,L5)</f>
        <v>2463</v>
      </c>
      <c r="N5" s="2">
        <v>2107</v>
      </c>
      <c r="O5">
        <f>+AVERAGE(J5:N5)</f>
        <v>2391.8000000000002</v>
      </c>
    </row>
    <row r="6" spans="1:15" x14ac:dyDescent="0.25">
      <c r="A6" s="25" t="s">
        <v>52</v>
      </c>
      <c r="B6" s="72">
        <v>75</v>
      </c>
      <c r="C6" s="21">
        <v>120</v>
      </c>
      <c r="D6" s="21">
        <v>1.5</v>
      </c>
      <c r="E6" s="21">
        <v>6.4</v>
      </c>
      <c r="F6" s="21">
        <v>11</v>
      </c>
      <c r="G6" s="21"/>
      <c r="I6" s="1" t="s">
        <v>87</v>
      </c>
      <c r="J6" s="1"/>
      <c r="K6" s="1"/>
      <c r="L6" s="1"/>
      <c r="M6" s="5">
        <f>+M3-M4</f>
        <v>390.66666666666652</v>
      </c>
      <c r="N6" s="1"/>
    </row>
    <row r="7" spans="1:15" x14ac:dyDescent="0.25">
      <c r="A7" s="25" t="s">
        <v>110</v>
      </c>
      <c r="B7" s="72">
        <v>120</v>
      </c>
      <c r="C7" s="21">
        <v>73</v>
      </c>
      <c r="D7" s="21">
        <v>3.8</v>
      </c>
      <c r="E7" s="21">
        <v>5.75</v>
      </c>
      <c r="F7" s="21">
        <v>3.9</v>
      </c>
      <c r="G7" s="21"/>
      <c r="I7" s="1" t="s">
        <v>88</v>
      </c>
      <c r="J7" s="1"/>
      <c r="K7" s="1"/>
      <c r="L7" s="1"/>
      <c r="M7" s="5">
        <f>+M5-M3</f>
        <v>390.33333333333348</v>
      </c>
      <c r="N7" s="1"/>
    </row>
    <row r="8" spans="1:15" x14ac:dyDescent="0.25">
      <c r="A8" s="27" t="s">
        <v>108</v>
      </c>
      <c r="B8" s="73">
        <v>10</v>
      </c>
      <c r="C8" s="74">
        <v>60</v>
      </c>
      <c r="D8" s="21">
        <v>0</v>
      </c>
      <c r="E8" s="21">
        <v>0</v>
      </c>
      <c r="F8" s="21">
        <v>7</v>
      </c>
      <c r="G8" s="21">
        <v>0</v>
      </c>
    </row>
    <row r="9" spans="1:15" x14ac:dyDescent="0.25">
      <c r="A9" s="27" t="s">
        <v>61</v>
      </c>
      <c r="B9" s="73"/>
      <c r="C9" s="74"/>
      <c r="D9" s="21"/>
      <c r="E9" s="21"/>
      <c r="F9" s="21"/>
      <c r="G9" s="21"/>
    </row>
    <row r="10" spans="1:15" x14ac:dyDescent="0.25">
      <c r="A10" s="25" t="s">
        <v>58</v>
      </c>
      <c r="B10" s="72">
        <v>100</v>
      </c>
      <c r="C10" s="21">
        <v>110</v>
      </c>
      <c r="D10" s="21">
        <v>2.7</v>
      </c>
      <c r="E10" s="21">
        <v>18.760000000000002</v>
      </c>
      <c r="F10" s="21">
        <v>2.7</v>
      </c>
      <c r="G10" s="21"/>
    </row>
    <row r="11" spans="1:15" x14ac:dyDescent="0.25">
      <c r="A11" s="25" t="s">
        <v>59</v>
      </c>
      <c r="B11" s="72">
        <v>100</v>
      </c>
      <c r="C11" s="21">
        <v>75</v>
      </c>
      <c r="D11" s="21">
        <v>1.5</v>
      </c>
      <c r="E11" s="21">
        <v>20.5</v>
      </c>
      <c r="F11" s="21">
        <v>0.5</v>
      </c>
      <c r="G11" s="21"/>
    </row>
    <row r="12" spans="1:15" x14ac:dyDescent="0.25">
      <c r="A12" s="25" t="s">
        <v>111</v>
      </c>
      <c r="B12" s="72">
        <v>27</v>
      </c>
      <c r="C12" s="21">
        <v>70</v>
      </c>
      <c r="D12" s="21">
        <v>2.5</v>
      </c>
      <c r="E12" s="21">
        <v>13.5</v>
      </c>
      <c r="F12" s="21">
        <v>0.8</v>
      </c>
      <c r="G12" s="21"/>
    </row>
    <row r="13" spans="1:15" x14ac:dyDescent="0.25">
      <c r="A13" s="25" t="s">
        <v>8</v>
      </c>
      <c r="B13" s="72">
        <v>65</v>
      </c>
      <c r="C13" s="21">
        <v>12</v>
      </c>
      <c r="D13" s="75">
        <v>0.6</v>
      </c>
      <c r="E13" s="75">
        <v>2.5</v>
      </c>
      <c r="F13" s="75">
        <v>0.1</v>
      </c>
      <c r="G13" s="21"/>
    </row>
    <row r="14" spans="1:15" x14ac:dyDescent="0.25">
      <c r="A14" s="25" t="s">
        <v>9</v>
      </c>
      <c r="B14" s="72">
        <v>40</v>
      </c>
      <c r="C14" s="21">
        <v>16</v>
      </c>
      <c r="D14" s="75">
        <v>0.4</v>
      </c>
      <c r="E14" s="75">
        <v>3.7</v>
      </c>
      <c r="F14" s="75">
        <v>0</v>
      </c>
      <c r="G14" s="21"/>
    </row>
    <row r="15" spans="1:15" x14ac:dyDescent="0.25">
      <c r="A15" s="25" t="s">
        <v>29</v>
      </c>
      <c r="B15" s="72">
        <v>40</v>
      </c>
      <c r="C15" s="21">
        <v>13</v>
      </c>
      <c r="D15" s="75">
        <v>0.7</v>
      </c>
      <c r="E15" s="75">
        <v>2.9</v>
      </c>
      <c r="F15" s="75">
        <v>0.1</v>
      </c>
      <c r="G15" s="21"/>
    </row>
    <row r="16" spans="1:15" x14ac:dyDescent="0.25">
      <c r="A16" t="s">
        <v>124</v>
      </c>
      <c r="B16" s="21">
        <v>10</v>
      </c>
      <c r="C16" s="21">
        <v>40</v>
      </c>
      <c r="D16" s="75">
        <v>0</v>
      </c>
      <c r="E16" s="75">
        <v>10</v>
      </c>
      <c r="F16" s="75">
        <v>0</v>
      </c>
      <c r="G16" s="21"/>
    </row>
    <row r="17" spans="1:7" x14ac:dyDescent="0.25">
      <c r="A17" s="59" t="s">
        <v>125</v>
      </c>
      <c r="B17" s="21">
        <v>7</v>
      </c>
      <c r="C17" s="21">
        <v>25</v>
      </c>
      <c r="D17" s="75">
        <v>0</v>
      </c>
      <c r="E17" s="75">
        <v>6</v>
      </c>
      <c r="F17" s="75">
        <v>0</v>
      </c>
      <c r="G17" s="21"/>
    </row>
    <row r="18" spans="1:7" x14ac:dyDescent="0.25">
      <c r="A18" s="25" t="s">
        <v>107</v>
      </c>
      <c r="B18" s="76">
        <v>10</v>
      </c>
      <c r="C18" s="77">
        <v>60</v>
      </c>
      <c r="D18" s="78">
        <v>2</v>
      </c>
      <c r="E18" s="78">
        <v>3</v>
      </c>
      <c r="F18" s="21">
        <v>4.5</v>
      </c>
      <c r="G18" s="21"/>
    </row>
    <row r="19" spans="1:7" x14ac:dyDescent="0.25">
      <c r="A19" s="24" t="s">
        <v>45</v>
      </c>
      <c r="B19" s="21">
        <v>30</v>
      </c>
      <c r="C19" s="21">
        <v>100</v>
      </c>
      <c r="D19" s="75">
        <v>7.5</v>
      </c>
      <c r="E19" s="75">
        <v>13.5</v>
      </c>
      <c r="F19" s="75">
        <v>0.5</v>
      </c>
      <c r="G19" s="75">
        <v>7.5</v>
      </c>
    </row>
    <row r="20" spans="1:7" x14ac:dyDescent="0.25">
      <c r="A20" s="25" t="s">
        <v>44</v>
      </c>
      <c r="B20" s="21">
        <v>30</v>
      </c>
      <c r="C20" s="21">
        <v>110</v>
      </c>
      <c r="D20" s="75">
        <v>6</v>
      </c>
      <c r="E20" s="75">
        <v>16.5</v>
      </c>
      <c r="F20" s="75">
        <v>1.5</v>
      </c>
      <c r="G20" s="75">
        <v>4.5</v>
      </c>
    </row>
    <row r="21" spans="1:7" x14ac:dyDescent="0.25">
      <c r="A21" s="25" t="s">
        <v>46</v>
      </c>
      <c r="B21" s="21">
        <v>60</v>
      </c>
      <c r="C21" s="21">
        <v>210</v>
      </c>
      <c r="D21" s="75">
        <v>14</v>
      </c>
      <c r="E21" s="75">
        <v>32</v>
      </c>
      <c r="F21" s="75">
        <v>1</v>
      </c>
      <c r="G21" s="75">
        <v>7</v>
      </c>
    </row>
    <row r="22" spans="1:7" x14ac:dyDescent="0.25">
      <c r="A22" s="25" t="s">
        <v>47</v>
      </c>
      <c r="B22" s="21">
        <v>30</v>
      </c>
      <c r="C22" s="74">
        <v>105</v>
      </c>
      <c r="D22" s="78">
        <v>7</v>
      </c>
      <c r="E22" s="78">
        <v>18</v>
      </c>
      <c r="F22" s="78">
        <v>0.2</v>
      </c>
      <c r="G22" s="74"/>
    </row>
    <row r="23" spans="1:7" x14ac:dyDescent="0.25">
      <c r="A23" s="25" t="s">
        <v>48</v>
      </c>
      <c r="B23" s="21">
        <v>50</v>
      </c>
      <c r="C23" s="21">
        <v>181</v>
      </c>
      <c r="D23" s="78">
        <v>5.5</v>
      </c>
      <c r="E23" s="78">
        <v>38.1</v>
      </c>
      <c r="F23" s="78">
        <v>0.6</v>
      </c>
      <c r="G23" s="74"/>
    </row>
    <row r="24" spans="1:7" x14ac:dyDescent="0.25">
      <c r="A24" s="25" t="s">
        <v>27</v>
      </c>
      <c r="B24" s="21">
        <v>150</v>
      </c>
      <c r="C24" s="21">
        <v>131</v>
      </c>
      <c r="D24" s="75">
        <v>2.8</v>
      </c>
      <c r="E24" s="75">
        <v>30.2</v>
      </c>
      <c r="F24" s="75">
        <v>0.2</v>
      </c>
      <c r="G24" s="21"/>
    </row>
    <row r="25" spans="1:7" x14ac:dyDescent="0.25">
      <c r="A25" s="25" t="s">
        <v>28</v>
      </c>
      <c r="B25" s="21">
        <v>150</v>
      </c>
      <c r="C25" s="21">
        <v>128</v>
      </c>
      <c r="D25" s="75">
        <v>3</v>
      </c>
      <c r="E25" s="75">
        <v>25.8</v>
      </c>
      <c r="F25" s="75">
        <v>1.7</v>
      </c>
      <c r="G25" s="21"/>
    </row>
    <row r="26" spans="1:7" x14ac:dyDescent="0.25">
      <c r="A26" s="25" t="s">
        <v>31</v>
      </c>
      <c r="B26" s="21">
        <v>160</v>
      </c>
      <c r="C26" s="21">
        <v>150</v>
      </c>
      <c r="D26" s="75">
        <v>1.6</v>
      </c>
      <c r="E26" s="75">
        <v>39.4</v>
      </c>
      <c r="F26" s="75">
        <v>0.5</v>
      </c>
      <c r="G26" s="21"/>
    </row>
    <row r="27" spans="1:7" x14ac:dyDescent="0.25">
      <c r="A27" s="25" t="s">
        <v>26</v>
      </c>
      <c r="B27" s="21">
        <v>100</v>
      </c>
      <c r="C27" s="21">
        <v>168</v>
      </c>
      <c r="D27" s="75">
        <v>1.4</v>
      </c>
      <c r="E27" s="75">
        <v>40.1</v>
      </c>
      <c r="F27" s="75">
        <v>0.3</v>
      </c>
      <c r="G27" s="21"/>
    </row>
    <row r="28" spans="1:7" x14ac:dyDescent="0.25">
      <c r="A28" s="25" t="s">
        <v>10</v>
      </c>
      <c r="B28" s="21">
        <v>30</v>
      </c>
      <c r="C28" s="21">
        <v>12</v>
      </c>
      <c r="D28" s="75">
        <v>0.3</v>
      </c>
      <c r="E28" s="75">
        <v>2.9</v>
      </c>
      <c r="F28" s="75">
        <v>0.1</v>
      </c>
      <c r="G28" s="21"/>
    </row>
    <row r="29" spans="1:7" x14ac:dyDescent="0.25">
      <c r="A29" s="25" t="s">
        <v>30</v>
      </c>
      <c r="B29" s="21">
        <v>5</v>
      </c>
      <c r="C29" s="21">
        <v>7</v>
      </c>
      <c r="D29" s="75">
        <v>0.3</v>
      </c>
      <c r="E29" s="75">
        <v>1.7</v>
      </c>
      <c r="F29" s="75">
        <v>0</v>
      </c>
      <c r="G29" s="21"/>
    </row>
    <row r="30" spans="1:7" x14ac:dyDescent="0.25">
      <c r="A30" s="25" t="s">
        <v>14</v>
      </c>
      <c r="B30" s="21">
        <v>60</v>
      </c>
      <c r="C30" s="21">
        <v>6</v>
      </c>
      <c r="D30" s="75">
        <v>0.4</v>
      </c>
      <c r="E30" s="75">
        <v>1.3</v>
      </c>
      <c r="F30" s="21">
        <v>0.1</v>
      </c>
      <c r="G30" s="21"/>
    </row>
    <row r="31" spans="1:7" x14ac:dyDescent="0.25">
      <c r="A31" s="25" t="s">
        <v>15</v>
      </c>
      <c r="B31" s="21">
        <v>140</v>
      </c>
      <c r="C31" s="21">
        <v>60</v>
      </c>
      <c r="D31" s="21">
        <v>2.2999999999999998</v>
      </c>
      <c r="E31" s="75">
        <v>13.4</v>
      </c>
      <c r="F31" s="75">
        <v>0.2</v>
      </c>
      <c r="G31" s="21"/>
    </row>
    <row r="32" spans="1:7" x14ac:dyDescent="0.25">
      <c r="A32" s="25" t="s">
        <v>17</v>
      </c>
      <c r="B32" s="21">
        <v>50</v>
      </c>
      <c r="C32" s="21">
        <v>16</v>
      </c>
      <c r="D32" s="75">
        <v>9.6999999999999993</v>
      </c>
      <c r="E32" s="75">
        <v>3.7</v>
      </c>
      <c r="F32" s="75">
        <v>0.1</v>
      </c>
      <c r="G32" s="21"/>
    </row>
    <row r="33" spans="1:7" x14ac:dyDescent="0.25">
      <c r="A33" s="25" t="s">
        <v>23</v>
      </c>
      <c r="B33" s="21">
        <v>50</v>
      </c>
      <c r="C33" s="21">
        <v>13</v>
      </c>
      <c r="D33" s="75">
        <v>0.5</v>
      </c>
      <c r="E33" s="75">
        <v>2.9</v>
      </c>
      <c r="F33" s="75">
        <v>0.1</v>
      </c>
      <c r="G33" s="21"/>
    </row>
    <row r="34" spans="1:7" x14ac:dyDescent="0.25">
      <c r="A34" s="25" t="s">
        <v>16</v>
      </c>
      <c r="B34" s="21">
        <v>70</v>
      </c>
      <c r="C34" s="21">
        <v>11</v>
      </c>
      <c r="D34" s="75">
        <v>1</v>
      </c>
      <c r="E34" s="75">
        <v>2</v>
      </c>
      <c r="F34" s="75">
        <v>0.1</v>
      </c>
      <c r="G34" s="21"/>
    </row>
    <row r="35" spans="1:7" x14ac:dyDescent="0.25">
      <c r="A35" s="25" t="s">
        <v>24</v>
      </c>
      <c r="B35" s="21">
        <v>7</v>
      </c>
      <c r="C35" s="21">
        <v>2</v>
      </c>
      <c r="D35" s="75">
        <v>0.2</v>
      </c>
      <c r="E35" s="75">
        <v>0.3</v>
      </c>
      <c r="F35" s="75">
        <v>0</v>
      </c>
      <c r="G35" s="21"/>
    </row>
    <row r="36" spans="1:7" x14ac:dyDescent="0.25">
      <c r="A36" s="25" t="s">
        <v>18</v>
      </c>
      <c r="B36" s="21">
        <v>45</v>
      </c>
      <c r="C36" s="21">
        <v>15</v>
      </c>
      <c r="D36" s="75">
        <v>1.3</v>
      </c>
      <c r="E36" s="75">
        <v>3</v>
      </c>
      <c r="F36" s="75">
        <v>0.2</v>
      </c>
      <c r="G36" s="21"/>
    </row>
    <row r="37" spans="1:7" x14ac:dyDescent="0.25">
      <c r="A37" s="25" t="s">
        <v>19</v>
      </c>
      <c r="B37" s="21">
        <v>50</v>
      </c>
      <c r="C37" s="21">
        <v>13</v>
      </c>
      <c r="D37" s="75">
        <v>1</v>
      </c>
      <c r="E37" s="75">
        <v>2.5</v>
      </c>
      <c r="F37" s="75">
        <v>0.1</v>
      </c>
      <c r="G37" s="21"/>
    </row>
    <row r="38" spans="1:7" x14ac:dyDescent="0.25">
      <c r="A38" s="25" t="s">
        <v>20</v>
      </c>
      <c r="B38" s="21">
        <v>30</v>
      </c>
      <c r="C38" s="21">
        <v>7</v>
      </c>
      <c r="D38" s="75">
        <v>0.9</v>
      </c>
      <c r="E38" s="75">
        <v>1</v>
      </c>
      <c r="F38" s="75">
        <v>0.1</v>
      </c>
      <c r="G38" s="21"/>
    </row>
    <row r="39" spans="1:7" x14ac:dyDescent="0.25">
      <c r="A39" s="25" t="s">
        <v>21</v>
      </c>
      <c r="B39" s="21">
        <v>75</v>
      </c>
      <c r="C39" s="21">
        <v>20</v>
      </c>
      <c r="D39" s="75">
        <v>0.7</v>
      </c>
      <c r="E39" s="75">
        <v>4.5</v>
      </c>
      <c r="F39" s="75">
        <v>0.2</v>
      </c>
      <c r="G39" s="21"/>
    </row>
    <row r="40" spans="1:7" x14ac:dyDescent="0.25">
      <c r="A40" s="25" t="s">
        <v>22</v>
      </c>
      <c r="B40" s="21">
        <v>75</v>
      </c>
      <c r="C40" s="21">
        <v>15</v>
      </c>
      <c r="D40" s="75">
        <v>0.6</v>
      </c>
      <c r="E40" s="75">
        <v>3.5</v>
      </c>
      <c r="F40" s="75">
        <v>0.1</v>
      </c>
      <c r="G40" s="21"/>
    </row>
    <row r="41" spans="1:7" x14ac:dyDescent="0.25">
      <c r="A41" s="25" t="s">
        <v>25</v>
      </c>
      <c r="B41" s="21">
        <v>40</v>
      </c>
      <c r="C41" s="21">
        <v>6</v>
      </c>
      <c r="D41" s="75">
        <v>0.3</v>
      </c>
      <c r="E41" s="75">
        <v>1.2</v>
      </c>
      <c r="F41" s="75">
        <v>0.1</v>
      </c>
      <c r="G41" s="21"/>
    </row>
    <row r="42" spans="1:7" x14ac:dyDescent="0.25">
      <c r="A42" s="25" t="s">
        <v>131</v>
      </c>
      <c r="B42" s="21">
        <v>15</v>
      </c>
      <c r="C42" s="21">
        <v>18</v>
      </c>
      <c r="D42" s="75">
        <v>0.7</v>
      </c>
      <c r="E42" s="75">
        <v>3.2</v>
      </c>
      <c r="F42" s="75">
        <v>0.3</v>
      </c>
      <c r="G42" s="21">
        <v>0.3</v>
      </c>
    </row>
    <row r="43" spans="1:7" x14ac:dyDescent="0.25">
      <c r="A43" s="62" t="s">
        <v>132</v>
      </c>
      <c r="B43" s="21">
        <v>15</v>
      </c>
      <c r="C43" s="21">
        <v>57</v>
      </c>
      <c r="D43" s="75">
        <v>2.1</v>
      </c>
      <c r="E43" s="75">
        <v>8.1</v>
      </c>
      <c r="F43" s="75">
        <v>0.9</v>
      </c>
      <c r="G43" s="21">
        <v>0.75</v>
      </c>
    </row>
    <row r="44" spans="1:7" x14ac:dyDescent="0.25">
      <c r="A44" s="25" t="s">
        <v>11</v>
      </c>
      <c r="B44" s="21">
        <v>3</v>
      </c>
      <c r="C44" s="21">
        <v>17</v>
      </c>
      <c r="D44" s="75">
        <v>0.5</v>
      </c>
      <c r="E44" s="75">
        <v>0.7</v>
      </c>
      <c r="F44" s="75">
        <v>1.5</v>
      </c>
      <c r="G44" s="21">
        <v>0.4</v>
      </c>
    </row>
    <row r="45" spans="1:7" x14ac:dyDescent="0.25">
      <c r="A45" s="25" t="s">
        <v>12</v>
      </c>
      <c r="B45" s="21">
        <v>3</v>
      </c>
      <c r="C45" s="21">
        <v>16</v>
      </c>
      <c r="D45" s="75">
        <v>0.5</v>
      </c>
      <c r="E45" s="75">
        <v>0.9</v>
      </c>
      <c r="F45" s="75">
        <v>1.3</v>
      </c>
      <c r="G45" s="21">
        <v>9.8000000000000007</v>
      </c>
    </row>
    <row r="46" spans="1:7" x14ac:dyDescent="0.25">
      <c r="A46" s="25" t="s">
        <v>49</v>
      </c>
      <c r="B46" s="21">
        <v>120</v>
      </c>
      <c r="C46" s="21">
        <v>140</v>
      </c>
      <c r="D46" s="75">
        <v>30</v>
      </c>
      <c r="E46" s="75">
        <v>0</v>
      </c>
      <c r="F46" s="75">
        <v>2</v>
      </c>
      <c r="G46" s="21"/>
    </row>
    <row r="47" spans="1:7" x14ac:dyDescent="0.25">
      <c r="A47" s="25" t="s">
        <v>0</v>
      </c>
      <c r="B47" s="21">
        <v>130</v>
      </c>
      <c r="C47" s="21">
        <v>195</v>
      </c>
      <c r="D47" s="75">
        <v>27.3</v>
      </c>
      <c r="E47" s="75">
        <v>1.3</v>
      </c>
      <c r="F47" s="75">
        <v>7.8</v>
      </c>
      <c r="G47" s="21"/>
    </row>
    <row r="48" spans="1:7" x14ac:dyDescent="0.25">
      <c r="A48" s="25" t="s">
        <v>1</v>
      </c>
      <c r="B48" s="21">
        <v>100</v>
      </c>
      <c r="C48" s="21">
        <v>180</v>
      </c>
      <c r="D48" s="75">
        <v>22</v>
      </c>
      <c r="E48" s="75">
        <v>0</v>
      </c>
      <c r="F48" s="75">
        <v>10</v>
      </c>
      <c r="G48" s="21"/>
    </row>
    <row r="49" spans="1:7" x14ac:dyDescent="0.25">
      <c r="A49" s="25" t="s">
        <v>2</v>
      </c>
      <c r="B49" s="21">
        <v>138</v>
      </c>
      <c r="C49" s="21">
        <v>294</v>
      </c>
      <c r="D49" s="75">
        <v>20.2</v>
      </c>
      <c r="E49" s="75">
        <v>7.4</v>
      </c>
      <c r="F49" s="75">
        <v>20.2</v>
      </c>
      <c r="G49" s="21"/>
    </row>
    <row r="50" spans="1:7" x14ac:dyDescent="0.25">
      <c r="A50" s="25" t="s">
        <v>3</v>
      </c>
      <c r="B50" s="21">
        <v>130</v>
      </c>
      <c r="C50" s="21">
        <v>229</v>
      </c>
      <c r="D50" s="75">
        <v>38.799999999999997</v>
      </c>
      <c r="E50" s="75">
        <v>0</v>
      </c>
      <c r="F50" s="75">
        <v>7</v>
      </c>
      <c r="G50" s="21"/>
    </row>
    <row r="51" spans="1:7" x14ac:dyDescent="0.25">
      <c r="A51" s="25" t="s">
        <v>4</v>
      </c>
      <c r="B51" s="21">
        <v>120</v>
      </c>
      <c r="C51" s="21">
        <v>154</v>
      </c>
      <c r="D51" s="75">
        <v>32.1</v>
      </c>
      <c r="E51" s="75">
        <v>0</v>
      </c>
      <c r="F51" s="75">
        <v>2.7</v>
      </c>
      <c r="G51" s="21"/>
    </row>
    <row r="52" spans="1:7" x14ac:dyDescent="0.25">
      <c r="A52" s="25" t="s">
        <v>7</v>
      </c>
      <c r="B52" s="21">
        <v>120</v>
      </c>
      <c r="C52" s="21">
        <v>143</v>
      </c>
      <c r="D52" s="75">
        <v>18.3</v>
      </c>
      <c r="E52" s="75">
        <v>0</v>
      </c>
      <c r="F52" s="75">
        <v>7.1</v>
      </c>
      <c r="G52" s="21"/>
    </row>
    <row r="53" spans="1:7" x14ac:dyDescent="0.25">
      <c r="A53" s="25" t="s">
        <v>62</v>
      </c>
      <c r="B53" s="21">
        <v>15</v>
      </c>
      <c r="C53" s="21">
        <v>90</v>
      </c>
      <c r="D53" s="21">
        <v>3.5</v>
      </c>
      <c r="E53" s="21">
        <v>3</v>
      </c>
      <c r="F53" s="21">
        <v>7</v>
      </c>
      <c r="G53" s="21"/>
    </row>
    <row r="54" spans="1:7" x14ac:dyDescent="0.25">
      <c r="A54" s="28" t="s">
        <v>63</v>
      </c>
      <c r="B54" s="21">
        <v>30</v>
      </c>
      <c r="C54" s="21">
        <v>190</v>
      </c>
      <c r="D54" s="21">
        <v>6</v>
      </c>
      <c r="E54" s="21">
        <v>7</v>
      </c>
      <c r="F54" s="21">
        <v>15</v>
      </c>
      <c r="G54" s="21"/>
    </row>
    <row r="55" spans="1:7" x14ac:dyDescent="0.25">
      <c r="A55" s="29" t="s">
        <v>74</v>
      </c>
      <c r="B55" s="21">
        <v>50</v>
      </c>
      <c r="C55" s="21">
        <v>47</v>
      </c>
      <c r="D55" s="21">
        <v>2.5</v>
      </c>
      <c r="E55" s="21">
        <v>2.5</v>
      </c>
      <c r="F55" s="21">
        <v>3.1</v>
      </c>
      <c r="G55" s="21"/>
    </row>
    <row r="56" spans="1:7" x14ac:dyDescent="0.25">
      <c r="A56" s="29" t="s">
        <v>75</v>
      </c>
      <c r="B56" s="21">
        <v>50</v>
      </c>
      <c r="C56" s="21">
        <v>33</v>
      </c>
      <c r="D56" s="21">
        <v>3.7</v>
      </c>
      <c r="E56" s="21">
        <v>4.3</v>
      </c>
      <c r="F56" s="21">
        <v>0.3</v>
      </c>
      <c r="G56" s="21"/>
    </row>
    <row r="57" spans="1:7" x14ac:dyDescent="0.25">
      <c r="A57" s="29" t="s">
        <v>77</v>
      </c>
      <c r="B57" s="21">
        <v>200</v>
      </c>
      <c r="C57" s="21">
        <v>180</v>
      </c>
      <c r="D57" s="21">
        <v>6</v>
      </c>
      <c r="E57" s="21">
        <v>28</v>
      </c>
      <c r="F57" s="21">
        <v>5</v>
      </c>
      <c r="G57" s="21"/>
    </row>
    <row r="58" spans="1:7" x14ac:dyDescent="0.25">
      <c r="A58" s="29" t="s">
        <v>76</v>
      </c>
      <c r="B58" s="21">
        <v>250</v>
      </c>
      <c r="C58" s="21">
        <v>170</v>
      </c>
      <c r="D58" s="21">
        <v>5</v>
      </c>
      <c r="E58" s="21">
        <v>27</v>
      </c>
      <c r="F58" s="21">
        <v>5</v>
      </c>
      <c r="G58" s="21"/>
    </row>
    <row r="59" spans="1:7" x14ac:dyDescent="0.25">
      <c r="A59" s="28" t="s">
        <v>136</v>
      </c>
      <c r="B59" s="21">
        <v>75</v>
      </c>
      <c r="C59" s="21">
        <v>43</v>
      </c>
      <c r="D59" s="21">
        <v>0.6</v>
      </c>
      <c r="E59" s="21">
        <v>10.9</v>
      </c>
      <c r="F59" s="21">
        <v>0.2</v>
      </c>
      <c r="G59" s="21">
        <v>1.8</v>
      </c>
    </row>
    <row r="60" spans="1:7" x14ac:dyDescent="0.25">
      <c r="A60" s="28" t="s">
        <v>65</v>
      </c>
      <c r="B60" s="21"/>
      <c r="C60" s="21"/>
      <c r="D60" s="21"/>
      <c r="E60" s="21"/>
      <c r="F60" s="21"/>
      <c r="G60" s="21"/>
    </row>
    <row r="61" spans="1:7" x14ac:dyDescent="0.25">
      <c r="A61" s="28" t="s">
        <v>66</v>
      </c>
      <c r="B61" s="21"/>
      <c r="C61" s="21"/>
      <c r="D61" s="21"/>
      <c r="E61" s="21"/>
      <c r="F61" s="21"/>
      <c r="G61" s="21"/>
    </row>
    <row r="62" spans="1:7" x14ac:dyDescent="0.25">
      <c r="A62" s="25" t="s">
        <v>67</v>
      </c>
      <c r="B62" s="21">
        <v>140</v>
      </c>
      <c r="C62" s="21">
        <v>60</v>
      </c>
      <c r="D62" s="21">
        <v>0.7</v>
      </c>
      <c r="E62" s="21">
        <v>15.1</v>
      </c>
      <c r="F62" s="21">
        <v>0.4</v>
      </c>
      <c r="G62" s="21"/>
    </row>
    <row r="63" spans="1:7" x14ac:dyDescent="0.25">
      <c r="A63" s="25" t="s">
        <v>99</v>
      </c>
      <c r="B63" s="21">
        <v>85</v>
      </c>
      <c r="C63" s="21">
        <v>43</v>
      </c>
      <c r="D63" s="21">
        <v>0.5</v>
      </c>
      <c r="E63" s="21">
        <v>11.2</v>
      </c>
      <c r="F63" s="21">
        <v>0.1</v>
      </c>
      <c r="G63" s="21"/>
    </row>
    <row r="64" spans="1:7" x14ac:dyDescent="0.25">
      <c r="A64" s="25" t="s">
        <v>68</v>
      </c>
      <c r="B64" s="21">
        <v>75</v>
      </c>
      <c r="C64" s="21">
        <v>24</v>
      </c>
      <c r="D64" s="21">
        <v>0.5</v>
      </c>
      <c r="E64" s="21">
        <v>5.8</v>
      </c>
      <c r="F64" s="21">
        <v>0.2</v>
      </c>
      <c r="G64" s="21"/>
    </row>
    <row r="65" spans="1:7" x14ac:dyDescent="0.25">
      <c r="A65" s="25" t="s">
        <v>69</v>
      </c>
      <c r="B65" s="21">
        <v>25</v>
      </c>
      <c r="C65" s="21">
        <v>89</v>
      </c>
      <c r="D65" s="21">
        <v>0.78</v>
      </c>
      <c r="E65" s="21">
        <v>3.8</v>
      </c>
      <c r="F65" s="21">
        <v>8.4</v>
      </c>
      <c r="G65" s="21"/>
    </row>
    <row r="66" spans="1:7" x14ac:dyDescent="0.25">
      <c r="A66" s="25" t="s">
        <v>70</v>
      </c>
      <c r="B66" s="21">
        <v>75</v>
      </c>
      <c r="C66" s="21">
        <v>46</v>
      </c>
      <c r="D66" s="21">
        <v>0.9</v>
      </c>
      <c r="E66" s="21">
        <v>11</v>
      </c>
      <c r="F66" s="21">
        <v>0.4</v>
      </c>
      <c r="G66" s="21"/>
    </row>
    <row r="67" spans="1:7" x14ac:dyDescent="0.25">
      <c r="A67" s="25" t="s">
        <v>71</v>
      </c>
      <c r="B67" s="21">
        <v>180</v>
      </c>
      <c r="C67" s="21">
        <v>103</v>
      </c>
      <c r="D67" s="21">
        <v>0.6</v>
      </c>
      <c r="E67" s="21">
        <v>27.4</v>
      </c>
      <c r="F67" s="21">
        <v>0.3</v>
      </c>
      <c r="G67" s="21"/>
    </row>
    <row r="68" spans="1:7" x14ac:dyDescent="0.25">
      <c r="A68" s="25" t="s">
        <v>72</v>
      </c>
      <c r="B68" s="21">
        <v>80</v>
      </c>
      <c r="C68" s="21">
        <v>24</v>
      </c>
      <c r="D68" s="21">
        <v>0.5</v>
      </c>
      <c r="E68" s="21">
        <v>6</v>
      </c>
      <c r="F68" s="21">
        <v>0.1</v>
      </c>
      <c r="G68" s="21"/>
    </row>
    <row r="69" spans="1:7" x14ac:dyDescent="0.25">
      <c r="A69" s="25" t="s">
        <v>73</v>
      </c>
      <c r="B69" s="21">
        <v>50</v>
      </c>
      <c r="C69" s="21">
        <v>30</v>
      </c>
      <c r="D69" s="21">
        <v>0.4</v>
      </c>
      <c r="E69" s="21">
        <v>7.5</v>
      </c>
      <c r="F69" s="21">
        <v>0.2</v>
      </c>
      <c r="G69" s="21"/>
    </row>
    <row r="70" spans="1:7" x14ac:dyDescent="0.25">
      <c r="A70" s="25" t="s">
        <v>83</v>
      </c>
      <c r="B70" s="21">
        <v>20</v>
      </c>
      <c r="C70" s="21">
        <v>25</v>
      </c>
      <c r="D70" s="21">
        <v>13</v>
      </c>
      <c r="E70" s="21">
        <v>3</v>
      </c>
      <c r="F70" s="21">
        <v>1</v>
      </c>
      <c r="G70" s="21"/>
    </row>
    <row r="71" spans="1:7" x14ac:dyDescent="0.25">
      <c r="A71" s="25" t="s">
        <v>5</v>
      </c>
      <c r="B71" s="21">
        <v>120</v>
      </c>
      <c r="C71" s="21">
        <v>192</v>
      </c>
      <c r="D71" s="21">
        <v>36</v>
      </c>
      <c r="E71" s="21">
        <v>0</v>
      </c>
      <c r="F71" s="21">
        <v>4.2</v>
      </c>
      <c r="G71" s="21"/>
    </row>
    <row r="72" spans="1:7" x14ac:dyDescent="0.25">
      <c r="A72" s="25" t="s">
        <v>13</v>
      </c>
      <c r="B72" s="21">
        <v>24</v>
      </c>
      <c r="C72" s="21">
        <v>237</v>
      </c>
      <c r="D72" s="21">
        <v>21.7</v>
      </c>
      <c r="E72" s="21">
        <v>38.299999999999997</v>
      </c>
      <c r="F72" s="21">
        <v>0.5</v>
      </c>
      <c r="G72" s="21"/>
    </row>
    <row r="73" spans="1:7" x14ac:dyDescent="0.25">
      <c r="A73" s="25" t="s">
        <v>51</v>
      </c>
      <c r="B73" s="21">
        <v>40</v>
      </c>
      <c r="C73" s="21">
        <v>164</v>
      </c>
      <c r="D73" s="21">
        <v>5.5</v>
      </c>
      <c r="E73" s="21">
        <v>29.1</v>
      </c>
      <c r="F73" s="21">
        <v>3.6</v>
      </c>
      <c r="G73" s="21"/>
    </row>
    <row r="74" spans="1:7" x14ac:dyDescent="0.25">
      <c r="A74" s="25" t="s">
        <v>78</v>
      </c>
      <c r="B74" s="21">
        <v>130</v>
      </c>
      <c r="C74" s="21">
        <v>116</v>
      </c>
      <c r="D74" s="21">
        <v>1.4</v>
      </c>
      <c r="E74" s="21">
        <v>29.7</v>
      </c>
      <c r="F74" s="21">
        <v>0.4</v>
      </c>
      <c r="G74" s="21"/>
    </row>
    <row r="75" spans="1:7" x14ac:dyDescent="0.25">
      <c r="A75" s="30" t="s">
        <v>6</v>
      </c>
      <c r="B75" s="79">
        <v>170</v>
      </c>
      <c r="C75" s="79">
        <v>50</v>
      </c>
      <c r="D75" s="79">
        <v>25</v>
      </c>
      <c r="E75" s="79">
        <v>17</v>
      </c>
      <c r="F75" s="79">
        <v>0.5</v>
      </c>
      <c r="G75" s="79"/>
    </row>
    <row r="76" spans="1:7" x14ac:dyDescent="0.25">
      <c r="A76" s="25" t="s">
        <v>113</v>
      </c>
      <c r="B76" s="21">
        <v>21</v>
      </c>
      <c r="C76" s="21">
        <v>22</v>
      </c>
      <c r="D76" s="21">
        <v>3.5</v>
      </c>
      <c r="E76" s="21">
        <v>1</v>
      </c>
      <c r="F76" s="21">
        <v>0.5</v>
      </c>
      <c r="G76" s="21"/>
    </row>
    <row r="77" spans="1:7" x14ac:dyDescent="0.25">
      <c r="A77" s="25" t="s">
        <v>112</v>
      </c>
      <c r="B77" s="21">
        <v>240</v>
      </c>
      <c r="C77" s="21">
        <v>146</v>
      </c>
      <c r="D77" s="21">
        <v>7.6</v>
      </c>
      <c r="E77" s="21">
        <v>11.5</v>
      </c>
      <c r="F77" s="21">
        <v>7.8</v>
      </c>
      <c r="G77" s="21"/>
    </row>
    <row r="78" spans="1:7" x14ac:dyDescent="0.25">
      <c r="A78" s="63" t="s">
        <v>126</v>
      </c>
      <c r="B78" s="79">
        <v>80</v>
      </c>
      <c r="C78" s="79">
        <v>197</v>
      </c>
      <c r="D78" s="79">
        <v>21.7</v>
      </c>
      <c r="E78" s="79">
        <v>0</v>
      </c>
      <c r="F78" s="79">
        <v>11.9</v>
      </c>
      <c r="G78" s="79"/>
    </row>
    <row r="79" spans="1:7" x14ac:dyDescent="0.25">
      <c r="A79" s="63" t="s">
        <v>127</v>
      </c>
      <c r="B79" s="79">
        <v>80</v>
      </c>
      <c r="C79" s="79">
        <v>141</v>
      </c>
      <c r="D79" s="79">
        <v>23.9</v>
      </c>
      <c r="E79" s="79">
        <v>0</v>
      </c>
      <c r="F79" s="79">
        <v>4.3</v>
      </c>
      <c r="G79" s="79"/>
    </row>
    <row r="80" spans="1:7" x14ac:dyDescent="0.25">
      <c r="A80" s="63" t="s">
        <v>130</v>
      </c>
      <c r="B80" s="79">
        <v>100</v>
      </c>
      <c r="C80" s="79">
        <v>23.2</v>
      </c>
      <c r="D80" s="79">
        <v>1.88</v>
      </c>
      <c r="E80" s="79">
        <v>2</v>
      </c>
      <c r="F80" s="79">
        <v>0.5</v>
      </c>
      <c r="G80" s="79">
        <v>1.6</v>
      </c>
    </row>
    <row r="81" spans="1:7" x14ac:dyDescent="0.25">
      <c r="A81" s="63" t="s">
        <v>133</v>
      </c>
      <c r="B81" s="79">
        <v>4</v>
      </c>
      <c r="C81" s="79">
        <v>70</v>
      </c>
      <c r="D81" s="79">
        <v>2</v>
      </c>
      <c r="E81" s="79">
        <v>12</v>
      </c>
      <c r="F81" s="79">
        <v>1.5</v>
      </c>
      <c r="G81" s="79"/>
    </row>
    <row r="82" spans="1:7" x14ac:dyDescent="0.25">
      <c r="A82" s="63" t="s">
        <v>134</v>
      </c>
      <c r="B82" s="79">
        <v>15</v>
      </c>
      <c r="C82" s="79">
        <v>25</v>
      </c>
      <c r="D82" s="79">
        <v>1</v>
      </c>
      <c r="E82" s="79"/>
      <c r="F82" s="79">
        <v>3</v>
      </c>
      <c r="G82" s="79"/>
    </row>
    <row r="83" spans="1:7" x14ac:dyDescent="0.25">
      <c r="A83" s="63" t="s">
        <v>135</v>
      </c>
      <c r="B83" s="79">
        <v>17</v>
      </c>
      <c r="C83" s="79">
        <v>45</v>
      </c>
      <c r="D83" s="79">
        <v>1</v>
      </c>
      <c r="E83" s="79">
        <v>3</v>
      </c>
      <c r="F83" s="79">
        <v>3.5</v>
      </c>
      <c r="G83" s="79"/>
    </row>
  </sheetData>
  <hyperlinks>
    <hyperlink ref="J2" r:id="rId1" xr:uid="{DF68BB0F-03FB-4E64-83F7-A768F1C0CA59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F436-D7C4-478F-9EA8-6C398A276C2B}">
  <dimension ref="A1:G18"/>
  <sheetViews>
    <sheetView workbookViewId="0">
      <selection activeCell="G3" sqref="G3"/>
    </sheetView>
  </sheetViews>
  <sheetFormatPr baseColWidth="10" defaultRowHeight="15" x14ac:dyDescent="0.25"/>
  <cols>
    <col min="2" max="5" width="14.140625" customWidth="1"/>
    <col min="6" max="6" width="3.42578125" customWidth="1"/>
    <col min="7" max="7" width="17.5703125" customWidth="1"/>
  </cols>
  <sheetData>
    <row r="1" spans="1:7" x14ac:dyDescent="0.25">
      <c r="A1" s="43" t="s">
        <v>116</v>
      </c>
      <c r="G1" s="43" t="s">
        <v>119</v>
      </c>
    </row>
    <row r="2" spans="1:7" x14ac:dyDescent="0.25">
      <c r="A2" s="15" t="s">
        <v>56</v>
      </c>
      <c r="B2" s="15" t="s">
        <v>53</v>
      </c>
      <c r="C2" s="16" t="s">
        <v>54</v>
      </c>
      <c r="D2" s="16" t="s">
        <v>34</v>
      </c>
      <c r="E2" s="16" t="s">
        <v>60</v>
      </c>
      <c r="G2" s="31" t="s">
        <v>114</v>
      </c>
    </row>
    <row r="3" spans="1:7" x14ac:dyDescent="0.25">
      <c r="A3" s="1" t="s">
        <v>79</v>
      </c>
      <c r="B3" s="61" t="s">
        <v>80</v>
      </c>
      <c r="C3" s="1" t="s">
        <v>109</v>
      </c>
      <c r="D3" s="10" t="s">
        <v>58</v>
      </c>
      <c r="E3" s="10" t="s">
        <v>8</v>
      </c>
      <c r="G3" s="14" t="s">
        <v>5</v>
      </c>
    </row>
    <row r="4" spans="1:7" x14ac:dyDescent="0.25">
      <c r="A4" s="1" t="s">
        <v>93</v>
      </c>
      <c r="B4" s="61" t="s">
        <v>57</v>
      </c>
      <c r="C4" s="10" t="s">
        <v>52</v>
      </c>
      <c r="D4" s="10" t="s">
        <v>59</v>
      </c>
      <c r="E4" s="10" t="s">
        <v>9</v>
      </c>
      <c r="G4" s="14" t="s">
        <v>13</v>
      </c>
    </row>
    <row r="5" spans="1:7" x14ac:dyDescent="0.25">
      <c r="A5" s="1" t="s">
        <v>82</v>
      </c>
      <c r="B5" s="13" t="s">
        <v>113</v>
      </c>
      <c r="C5" s="1" t="s">
        <v>110</v>
      </c>
      <c r="D5" s="1" t="s">
        <v>111</v>
      </c>
      <c r="E5" s="11" t="s">
        <v>29</v>
      </c>
      <c r="G5" s="14" t="s">
        <v>51</v>
      </c>
    </row>
    <row r="6" spans="1:7" x14ac:dyDescent="0.25">
      <c r="A6" s="1" t="s">
        <v>81</v>
      </c>
      <c r="B6" t="s">
        <v>124</v>
      </c>
      <c r="C6" s="22" t="s">
        <v>108</v>
      </c>
      <c r="D6" s="11" t="s">
        <v>107</v>
      </c>
      <c r="E6" s="11"/>
      <c r="G6" s="14" t="s">
        <v>78</v>
      </c>
    </row>
    <row r="7" spans="1:7" x14ac:dyDescent="0.25">
      <c r="C7" s="19" t="s">
        <v>61</v>
      </c>
      <c r="D7" s="58" t="s">
        <v>125</v>
      </c>
      <c r="E7" s="18"/>
      <c r="G7" s="14" t="s">
        <v>6</v>
      </c>
    </row>
    <row r="8" spans="1:7" x14ac:dyDescent="0.25">
      <c r="B8" s="17"/>
      <c r="C8" s="17"/>
      <c r="D8" s="82" t="s">
        <v>133</v>
      </c>
      <c r="E8" s="17"/>
      <c r="G8" s="13" t="s">
        <v>113</v>
      </c>
    </row>
    <row r="9" spans="1:7" x14ac:dyDescent="0.25">
      <c r="B9" s="17"/>
      <c r="C9" s="17"/>
      <c r="D9" s="81" t="s">
        <v>134</v>
      </c>
      <c r="E9" s="17"/>
      <c r="G9" s="13" t="s">
        <v>124</v>
      </c>
    </row>
    <row r="10" spans="1:7" x14ac:dyDescent="0.25">
      <c r="B10" s="17"/>
      <c r="C10" s="17"/>
      <c r="D10" s="82" t="s">
        <v>135</v>
      </c>
      <c r="E10" s="17"/>
      <c r="G10" s="60" t="s">
        <v>80</v>
      </c>
    </row>
    <row r="11" spans="1:7" x14ac:dyDescent="0.25">
      <c r="B11" s="17"/>
      <c r="C11" s="17"/>
      <c r="D11" s="17"/>
      <c r="E11" s="17"/>
      <c r="G11" s="66" t="s">
        <v>126</v>
      </c>
    </row>
    <row r="12" spans="1:7" x14ac:dyDescent="0.25">
      <c r="B12" s="17"/>
      <c r="C12" s="17"/>
      <c r="D12" s="17"/>
      <c r="E12" s="17"/>
      <c r="G12" s="67" t="s">
        <v>127</v>
      </c>
    </row>
    <row r="13" spans="1:7" x14ac:dyDescent="0.25">
      <c r="B13" s="17"/>
      <c r="C13" s="18"/>
      <c r="D13" s="18"/>
      <c r="E13" s="18"/>
    </row>
    <row r="14" spans="1:7" x14ac:dyDescent="0.25">
      <c r="B14" s="17"/>
      <c r="C14" s="17"/>
      <c r="D14" s="17"/>
      <c r="E14" s="17"/>
    </row>
    <row r="15" spans="1:7" x14ac:dyDescent="0.25">
      <c r="B15" s="17"/>
      <c r="C15" s="17"/>
      <c r="D15" s="17"/>
      <c r="E15" s="17"/>
    </row>
    <row r="16" spans="1:7" x14ac:dyDescent="0.25">
      <c r="B16" s="63"/>
      <c r="C16" s="17"/>
      <c r="D16" s="17"/>
      <c r="E16" s="17"/>
    </row>
    <row r="17" spans="2:5" x14ac:dyDescent="0.25">
      <c r="B17" s="63"/>
      <c r="C17" s="18"/>
      <c r="D17" s="18"/>
      <c r="E17" s="18"/>
    </row>
    <row r="18" spans="2:5" ht="18.75" customHeight="1" x14ac:dyDescent="0.25">
      <c r="B18" s="62"/>
      <c r="C18" s="17"/>
      <c r="D18" s="17"/>
      <c r="E18" s="17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B17B-7D4D-497E-84B1-5066C499F3FE}">
  <dimension ref="A1:L15"/>
  <sheetViews>
    <sheetView zoomScaleNormal="100" workbookViewId="0">
      <selection activeCell="J9" sqref="J9"/>
    </sheetView>
  </sheetViews>
  <sheetFormatPr baseColWidth="10" defaultRowHeight="12.75" x14ac:dyDescent="0.2"/>
  <cols>
    <col min="1" max="1" width="15.7109375" style="45" customWidth="1"/>
    <col min="2" max="2" width="14.7109375" style="45" customWidth="1"/>
    <col min="3" max="3" width="16.5703125" style="45" customWidth="1"/>
    <col min="4" max="4" width="15.28515625" style="45" customWidth="1"/>
    <col min="5" max="5" width="9.5703125" style="45" customWidth="1"/>
    <col min="6" max="6" width="14.42578125" style="45" customWidth="1"/>
    <col min="7" max="7" width="2.85546875" style="45" customWidth="1"/>
    <col min="8" max="8" width="11.28515625" style="45" customWidth="1"/>
    <col min="9" max="9" width="14.140625" style="45" customWidth="1"/>
    <col min="10" max="10" width="9.28515625" style="45" customWidth="1"/>
    <col min="11" max="11" width="11.140625" style="45" customWidth="1"/>
    <col min="12" max="12" width="9.140625" style="45" customWidth="1"/>
    <col min="13" max="16384" width="11.42578125" style="45"/>
  </cols>
  <sheetData>
    <row r="1" spans="1:12" x14ac:dyDescent="0.2">
      <c r="A1" s="44" t="s">
        <v>117</v>
      </c>
      <c r="H1" s="44" t="s">
        <v>118</v>
      </c>
    </row>
    <row r="2" spans="1:12" x14ac:dyDescent="0.2">
      <c r="A2" s="46" t="s">
        <v>94</v>
      </c>
      <c r="B2" s="46" t="s">
        <v>95</v>
      </c>
      <c r="C2" s="46" t="s">
        <v>96</v>
      </c>
      <c r="D2" s="46" t="s">
        <v>97</v>
      </c>
      <c r="E2" s="46" t="s">
        <v>36</v>
      </c>
      <c r="F2" s="46" t="s">
        <v>98</v>
      </c>
      <c r="H2" s="47" t="s">
        <v>101</v>
      </c>
      <c r="I2" s="47" t="s">
        <v>104</v>
      </c>
      <c r="J2" s="47" t="s">
        <v>100</v>
      </c>
      <c r="K2" s="47" t="s">
        <v>102</v>
      </c>
      <c r="L2" s="47" t="s">
        <v>103</v>
      </c>
    </row>
    <row r="3" spans="1:12" ht="15" customHeight="1" x14ac:dyDescent="0.2">
      <c r="A3" s="48" t="s">
        <v>45</v>
      </c>
      <c r="B3" s="48" t="s">
        <v>27</v>
      </c>
      <c r="C3" s="48" t="s">
        <v>28</v>
      </c>
      <c r="D3" s="48" t="s">
        <v>14</v>
      </c>
      <c r="E3" s="49" t="s">
        <v>11</v>
      </c>
      <c r="F3" s="49" t="s">
        <v>49</v>
      </c>
      <c r="H3" s="50" t="s">
        <v>62</v>
      </c>
      <c r="I3" s="50" t="s">
        <v>74</v>
      </c>
      <c r="J3" s="50" t="s">
        <v>65</v>
      </c>
      <c r="K3" s="50" t="s">
        <v>67</v>
      </c>
      <c r="L3" s="51" t="s">
        <v>83</v>
      </c>
    </row>
    <row r="4" spans="1:12" x14ac:dyDescent="0.2">
      <c r="A4" s="48" t="s">
        <v>44</v>
      </c>
      <c r="B4" s="48" t="s">
        <v>28</v>
      </c>
      <c r="C4" s="48" t="s">
        <v>27</v>
      </c>
      <c r="D4" s="48" t="s">
        <v>15</v>
      </c>
      <c r="E4" s="53" t="s">
        <v>12</v>
      </c>
      <c r="F4" s="49" t="s">
        <v>0</v>
      </c>
      <c r="H4" s="51" t="s">
        <v>63</v>
      </c>
      <c r="I4" s="50" t="s">
        <v>75</v>
      </c>
      <c r="J4" s="51" t="s">
        <v>66</v>
      </c>
      <c r="K4" s="50" t="s">
        <v>99</v>
      </c>
      <c r="L4" s="52"/>
    </row>
    <row r="5" spans="1:12" x14ac:dyDescent="0.2">
      <c r="A5" s="48" t="s">
        <v>46</v>
      </c>
      <c r="B5" s="48" t="s">
        <v>31</v>
      </c>
      <c r="C5" s="48" t="s">
        <v>10</v>
      </c>
      <c r="D5" s="48" t="s">
        <v>17</v>
      </c>
      <c r="E5" s="64" t="s">
        <v>131</v>
      </c>
      <c r="F5" s="49" t="s">
        <v>1</v>
      </c>
      <c r="H5" s="52"/>
      <c r="I5" s="50" t="s">
        <v>77</v>
      </c>
      <c r="J5" s="52"/>
      <c r="K5" s="50" t="s">
        <v>68</v>
      </c>
      <c r="L5" s="52"/>
    </row>
    <row r="6" spans="1:12" x14ac:dyDescent="0.2">
      <c r="A6" s="48" t="s">
        <v>47</v>
      </c>
      <c r="B6" s="54" t="s">
        <v>26</v>
      </c>
      <c r="C6" s="48" t="s">
        <v>8</v>
      </c>
      <c r="D6" s="48" t="s">
        <v>23</v>
      </c>
      <c r="E6" s="65" t="s">
        <v>132</v>
      </c>
      <c r="F6" s="49" t="s">
        <v>2</v>
      </c>
      <c r="H6" s="52"/>
      <c r="I6" s="51" t="s">
        <v>76</v>
      </c>
      <c r="J6" s="52"/>
      <c r="K6" s="50" t="s">
        <v>69</v>
      </c>
      <c r="L6" s="52"/>
    </row>
    <row r="7" spans="1:12" x14ac:dyDescent="0.2">
      <c r="A7" s="54" t="s">
        <v>48</v>
      </c>
      <c r="C7" s="48" t="s">
        <v>9</v>
      </c>
      <c r="D7" s="48" t="s">
        <v>16</v>
      </c>
      <c r="F7" s="49" t="s">
        <v>3</v>
      </c>
      <c r="H7" s="52"/>
      <c r="I7" s="52"/>
      <c r="J7" s="52"/>
      <c r="K7" s="50" t="s">
        <v>70</v>
      </c>
      <c r="L7" s="52"/>
    </row>
    <row r="8" spans="1:12" x14ac:dyDescent="0.2">
      <c r="C8" s="48" t="s">
        <v>29</v>
      </c>
      <c r="D8" s="48" t="s">
        <v>24</v>
      </c>
      <c r="F8" s="49" t="s">
        <v>4</v>
      </c>
      <c r="H8" s="52"/>
      <c r="I8" s="52"/>
      <c r="J8" s="52"/>
      <c r="K8" s="50" t="s">
        <v>71</v>
      </c>
      <c r="L8" s="52"/>
    </row>
    <row r="9" spans="1:12" x14ac:dyDescent="0.2">
      <c r="C9" s="54" t="s">
        <v>30</v>
      </c>
      <c r="D9" s="48" t="s">
        <v>18</v>
      </c>
      <c r="F9" s="53" t="s">
        <v>7</v>
      </c>
      <c r="H9" s="52"/>
      <c r="I9" s="52"/>
      <c r="J9" s="52"/>
      <c r="K9" s="50" t="s">
        <v>72</v>
      </c>
      <c r="L9" s="52"/>
    </row>
    <row r="10" spans="1:12" x14ac:dyDescent="0.2">
      <c r="D10" s="48" t="s">
        <v>19</v>
      </c>
      <c r="F10" s="64" t="s">
        <v>126</v>
      </c>
      <c r="H10" s="52"/>
      <c r="I10" s="52"/>
      <c r="J10" s="52"/>
      <c r="K10" s="50" t="s">
        <v>64</v>
      </c>
      <c r="L10" s="52"/>
    </row>
    <row r="11" spans="1:12" x14ac:dyDescent="0.2">
      <c r="D11" s="48" t="s">
        <v>20</v>
      </c>
      <c r="F11" s="65" t="s">
        <v>127</v>
      </c>
      <c r="H11" s="52"/>
      <c r="I11" s="52"/>
      <c r="K11" s="50" t="s">
        <v>73</v>
      </c>
      <c r="L11" s="52"/>
    </row>
    <row r="12" spans="1:12" x14ac:dyDescent="0.2">
      <c r="D12" s="48" t="s">
        <v>21</v>
      </c>
      <c r="K12" s="83" t="s">
        <v>136</v>
      </c>
    </row>
    <row r="13" spans="1:12" x14ac:dyDescent="0.2">
      <c r="D13" s="48" t="s">
        <v>22</v>
      </c>
    </row>
    <row r="14" spans="1:12" x14ac:dyDescent="0.2">
      <c r="D14" s="54" t="s">
        <v>25</v>
      </c>
    </row>
    <row r="15" spans="1:12" ht="15" x14ac:dyDescent="0.25">
      <c r="D15" s="63" t="s">
        <v>130</v>
      </c>
    </row>
  </sheetData>
  <pageMargins left="0.7" right="0.7" top="0.75" bottom="0.75" header="0.3" footer="0.3"/>
  <pageSetup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FB0D-7258-4C3E-986D-557680DB9C57}">
  <dimension ref="A1:P42"/>
  <sheetViews>
    <sheetView topLeftCell="A21" workbookViewId="0">
      <selection activeCell="N35" sqref="B31:N35"/>
    </sheetView>
  </sheetViews>
  <sheetFormatPr baseColWidth="10" defaultRowHeight="15" x14ac:dyDescent="0.25"/>
  <cols>
    <col min="3" max="3" width="14.5703125" style="32" customWidth="1"/>
    <col min="4" max="4" width="7" customWidth="1"/>
    <col min="5" max="5" width="7.42578125" customWidth="1"/>
    <col min="6" max="6" width="6.5703125" customWidth="1"/>
    <col min="7" max="7" width="9.140625" style="23" customWidth="1"/>
    <col min="8" max="10" width="9.28515625" style="23" hidden="1" customWidth="1"/>
    <col min="11" max="11" width="5.28515625" style="23" hidden="1" customWidth="1"/>
    <col min="12" max="12" width="8.140625" style="23" customWidth="1"/>
    <col min="13" max="13" width="7.42578125" style="23" customWidth="1"/>
    <col min="14" max="14" width="7.140625" style="23" customWidth="1"/>
    <col min="15" max="15" width="0" hidden="1" customWidth="1"/>
  </cols>
  <sheetData>
    <row r="1" spans="1:15" x14ac:dyDescent="0.25">
      <c r="D1" s="3" t="s">
        <v>32</v>
      </c>
      <c r="E1" s="3" t="s">
        <v>37</v>
      </c>
      <c r="F1" s="3" t="s">
        <v>38</v>
      </c>
      <c r="G1" s="55" t="s">
        <v>39</v>
      </c>
      <c r="H1" s="34" t="s">
        <v>33</v>
      </c>
      <c r="I1" s="34" t="s">
        <v>34</v>
      </c>
      <c r="J1" s="34" t="s">
        <v>35</v>
      </c>
      <c r="K1" s="35" t="s">
        <v>36</v>
      </c>
      <c r="L1" s="36" t="s">
        <v>40</v>
      </c>
      <c r="M1" s="36" t="s">
        <v>41</v>
      </c>
      <c r="N1" s="36" t="s">
        <v>42</v>
      </c>
      <c r="O1" s="4" t="s">
        <v>43</v>
      </c>
    </row>
    <row r="2" spans="1:15" x14ac:dyDescent="0.25">
      <c r="A2" s="20" t="s">
        <v>79</v>
      </c>
      <c r="B2" t="s">
        <v>53</v>
      </c>
      <c r="C2" s="32" t="s">
        <v>57</v>
      </c>
      <c r="D2" s="1">
        <f>+VLOOKUP($C2,LISTACOMPLETA[],2,FALSE)</f>
        <v>55</v>
      </c>
      <c r="E2" s="1">
        <f>+VLOOKUP(C2,LISTACOMPLETA[],3,FALSE)</f>
        <v>118</v>
      </c>
      <c r="F2" s="69">
        <f>+D2</f>
        <v>55</v>
      </c>
      <c r="G2" s="39">
        <f>(E2/D2)*F2</f>
        <v>118</v>
      </c>
      <c r="H2" s="39">
        <f>+VLOOKUP($C2,LISTACOMPLETA[],4,FALSE)</f>
        <v>7.3</v>
      </c>
      <c r="I2" s="39">
        <f>+VLOOKUP($C2,LISTACOMPLETA[],5,FALSE)</f>
        <v>0.4</v>
      </c>
      <c r="J2" s="39">
        <f>+VLOOKUP($C2,LISTACOMPLETA[],6,FALSE)</f>
        <v>9.5</v>
      </c>
      <c r="K2" s="39">
        <f>+VLOOKUP($C2,LISTACOMPLETA[],7,FALSE)</f>
        <v>0</v>
      </c>
      <c r="L2" s="39">
        <f t="shared" ref="L2:N5" si="0">+(H2/$D2)*$F2</f>
        <v>7.3</v>
      </c>
      <c r="M2" s="39">
        <f t="shared" si="0"/>
        <v>0.4</v>
      </c>
      <c r="N2" s="39">
        <f t="shared" si="0"/>
        <v>9.5</v>
      </c>
      <c r="O2" s="1"/>
    </row>
    <row r="3" spans="1:15" x14ac:dyDescent="0.25">
      <c r="B3" t="s">
        <v>34</v>
      </c>
      <c r="C3" s="32" t="s">
        <v>58</v>
      </c>
      <c r="D3" s="1">
        <f>+VLOOKUP($C3,LISTACOMPLETA[],2,FALSE)</f>
        <v>100</v>
      </c>
      <c r="E3" s="1">
        <f>+VLOOKUP(C3,LISTACOMPLETA[],3,FALSE)</f>
        <v>110</v>
      </c>
      <c r="F3" s="69">
        <f>+D3</f>
        <v>100</v>
      </c>
      <c r="G3" s="39">
        <f>(E3/D3)*F3</f>
        <v>110.00000000000001</v>
      </c>
      <c r="H3" s="39">
        <f>+VLOOKUP($C3,LISTACOMPLETA[],4,FALSE)</f>
        <v>2.7</v>
      </c>
      <c r="I3" s="39">
        <f>+VLOOKUP($C3,LISTACOMPLETA[],5,FALSE)</f>
        <v>18.760000000000002</v>
      </c>
      <c r="J3" s="39">
        <f>+VLOOKUP($C3,LISTACOMPLETA[],6,FALSE)</f>
        <v>2.7</v>
      </c>
      <c r="K3" s="39">
        <f>+VLOOKUP($C3,LISTACOMPLETA[],7,FALSE)</f>
        <v>0</v>
      </c>
      <c r="L3" s="39">
        <f t="shared" si="0"/>
        <v>2.7</v>
      </c>
      <c r="M3" s="39">
        <f t="shared" si="0"/>
        <v>18.760000000000002</v>
      </c>
      <c r="N3" s="39">
        <f t="shared" si="0"/>
        <v>2.7</v>
      </c>
      <c r="O3" s="1"/>
    </row>
    <row r="4" spans="1:15" x14ac:dyDescent="0.25">
      <c r="B4" t="s">
        <v>53</v>
      </c>
      <c r="C4" s="32" t="s">
        <v>113</v>
      </c>
      <c r="D4" s="1">
        <f>+VLOOKUP($C4,LISTACOMPLETA[],2,FALSE)</f>
        <v>21</v>
      </c>
      <c r="E4" s="1">
        <f>+VLOOKUP(C4,LISTACOMPLETA[],3,FALSE)</f>
        <v>22</v>
      </c>
      <c r="F4" s="69">
        <v>42</v>
      </c>
      <c r="G4" s="39">
        <f>(E4/D4)*F4</f>
        <v>44</v>
      </c>
      <c r="H4" s="39">
        <f>+VLOOKUP($C4,LISTACOMPLETA[],4,FALSE)</f>
        <v>3.5</v>
      </c>
      <c r="I4" s="39">
        <f>+VLOOKUP($C4,LISTACOMPLETA[],5,FALSE)</f>
        <v>1</v>
      </c>
      <c r="J4" s="39">
        <f>+VLOOKUP($C4,LISTACOMPLETA[],6,FALSE)</f>
        <v>0.5</v>
      </c>
      <c r="K4" s="39">
        <f>+VLOOKUP($C4,LISTACOMPLETA[],7,FALSE)</f>
        <v>0</v>
      </c>
      <c r="L4" s="39">
        <f t="shared" si="0"/>
        <v>7</v>
      </c>
      <c r="M4" s="39">
        <f t="shared" si="0"/>
        <v>2</v>
      </c>
      <c r="N4" s="39">
        <f t="shared" si="0"/>
        <v>1</v>
      </c>
      <c r="O4" s="1"/>
    </row>
    <row r="5" spans="1:15" x14ac:dyDescent="0.25">
      <c r="B5" t="s">
        <v>54</v>
      </c>
      <c r="C5" s="32" t="s">
        <v>109</v>
      </c>
      <c r="D5" s="1">
        <f>+VLOOKUP($C5,LISTACOMPLETA[],2,FALSE)</f>
        <v>30</v>
      </c>
      <c r="E5" s="1">
        <f>+VLOOKUP(C5,LISTACOMPLETA[],3,FALSE)</f>
        <v>90</v>
      </c>
      <c r="F5" s="69">
        <v>60</v>
      </c>
      <c r="G5" s="39">
        <f>(E5/D5)*F5</f>
        <v>180</v>
      </c>
      <c r="H5" s="39">
        <f>+VLOOKUP($C5,LISTACOMPLETA[],4,FALSE)</f>
        <v>6</v>
      </c>
      <c r="I5" s="39">
        <f>+VLOOKUP($C5,LISTACOMPLETA[],5,FALSE)</f>
        <v>1</v>
      </c>
      <c r="J5" s="39">
        <f>+VLOOKUP($C5,LISTACOMPLETA[],6,FALSE)</f>
        <v>7</v>
      </c>
      <c r="K5" s="39">
        <f>+VLOOKUP($C5,LISTACOMPLETA[],7,FALSE)</f>
        <v>0</v>
      </c>
      <c r="L5" s="39">
        <f t="shared" si="0"/>
        <v>12</v>
      </c>
      <c r="M5" s="39">
        <f t="shared" si="0"/>
        <v>2</v>
      </c>
      <c r="N5" s="39">
        <f t="shared" si="0"/>
        <v>14</v>
      </c>
      <c r="O5" s="1"/>
    </row>
    <row r="6" spans="1:15" x14ac:dyDescent="0.25">
      <c r="B6" t="s">
        <v>54</v>
      </c>
      <c r="C6" s="32" t="s">
        <v>110</v>
      </c>
      <c r="D6" s="1">
        <f>+VLOOKUP($C6,LISTACOMPLETA[],2,FALSE)</f>
        <v>120</v>
      </c>
      <c r="E6" s="1">
        <f>+VLOOKUP(C6,LISTACOMPLETA[],3,FALSE)</f>
        <v>73</v>
      </c>
      <c r="F6" s="69">
        <f>+D6</f>
        <v>120</v>
      </c>
      <c r="G6" s="39">
        <f t="shared" ref="G6:G7" si="1">(E6/D6)*F6</f>
        <v>73</v>
      </c>
      <c r="H6" s="39">
        <f>+VLOOKUP($C6,LISTACOMPLETA[],4,FALSE)</f>
        <v>3.8</v>
      </c>
      <c r="I6" s="39">
        <f>+VLOOKUP($C6,LISTACOMPLETA[],5,FALSE)</f>
        <v>5.75</v>
      </c>
      <c r="J6" s="39">
        <f>+VLOOKUP($C6,LISTACOMPLETA[],6,FALSE)</f>
        <v>3.9</v>
      </c>
      <c r="K6" s="39">
        <f>+VLOOKUP($C6,LISTACOMPLETA[],7,FALSE)</f>
        <v>0</v>
      </c>
      <c r="L6" s="39">
        <f t="shared" ref="L6:L7" si="2">+(H6/$D6)*$F6</f>
        <v>3.7999999999999994</v>
      </c>
      <c r="M6" s="39">
        <f t="shared" ref="M6:M7" si="3">+(I6/$D6)*$F6</f>
        <v>5.75</v>
      </c>
      <c r="N6" s="39">
        <f t="shared" ref="N6:N7" si="4">+(J6/$D6)*$F6</f>
        <v>3.9000000000000004</v>
      </c>
      <c r="O6" s="1"/>
    </row>
    <row r="7" spans="1:15" x14ac:dyDescent="0.25">
      <c r="B7" t="s">
        <v>53</v>
      </c>
      <c r="C7" s="32" t="s">
        <v>124</v>
      </c>
      <c r="D7" s="1">
        <f>+VLOOKUP($C7,LISTACOMPLETA[],2,FALSE)</f>
        <v>10</v>
      </c>
      <c r="E7" s="1">
        <f>+VLOOKUP(C7,LISTACOMPLETA[],3,FALSE)</f>
        <v>40</v>
      </c>
      <c r="F7" s="69">
        <f>+D7</f>
        <v>10</v>
      </c>
      <c r="G7" s="39">
        <f t="shared" si="1"/>
        <v>40</v>
      </c>
      <c r="H7" s="39">
        <f>+VLOOKUP($C7,LISTACOMPLETA[],4,FALSE)</f>
        <v>0</v>
      </c>
      <c r="I7" s="39">
        <f>+VLOOKUP($C7,LISTACOMPLETA[],5,FALSE)</f>
        <v>10</v>
      </c>
      <c r="J7" s="39">
        <f>+VLOOKUP($C7,LISTACOMPLETA[],6,FALSE)</f>
        <v>0</v>
      </c>
      <c r="K7" s="39">
        <f>+VLOOKUP($C7,LISTACOMPLETA[],7,FALSE)</f>
        <v>0</v>
      </c>
      <c r="L7" s="39">
        <f t="shared" si="2"/>
        <v>0</v>
      </c>
      <c r="M7" s="39">
        <f t="shared" si="3"/>
        <v>10</v>
      </c>
      <c r="N7" s="39">
        <f t="shared" si="4"/>
        <v>0</v>
      </c>
      <c r="O7" s="1"/>
    </row>
    <row r="8" spans="1:15" x14ac:dyDescent="0.25">
      <c r="G8" s="56">
        <f>SUM(G2:G7)</f>
        <v>565</v>
      </c>
      <c r="H8" s="41"/>
      <c r="I8" s="41"/>
      <c r="J8" s="41"/>
      <c r="K8" s="41"/>
      <c r="L8" s="40">
        <f>SUM(L2:L7)</f>
        <v>32.799999999999997</v>
      </c>
      <c r="M8" s="40">
        <f>SUM(M2:M7)</f>
        <v>38.909999999999997</v>
      </c>
      <c r="N8" s="40">
        <f>SUM(N2:N7)</f>
        <v>31.1</v>
      </c>
    </row>
    <row r="9" spans="1:15" x14ac:dyDescent="0.25">
      <c r="A9" s="20" t="s">
        <v>93</v>
      </c>
      <c r="B9" t="s">
        <v>94</v>
      </c>
      <c r="C9" s="32" t="s">
        <v>46</v>
      </c>
      <c r="D9" s="1">
        <f>+VLOOKUP($C9,LISTACOMPLETA[],2,FALSE)</f>
        <v>60</v>
      </c>
      <c r="E9" s="1">
        <f>+VLOOKUP(C9,LISTACOMPLETA[],3,FALSE)</f>
        <v>210</v>
      </c>
      <c r="F9" s="69">
        <v>30</v>
      </c>
      <c r="G9" s="39">
        <f t="shared" ref="G9:G18" si="5">(E9/D9)*F9</f>
        <v>105</v>
      </c>
      <c r="H9" s="39">
        <f>+VLOOKUP($C9,LISTACOMPLETA[],4,FALSE)</f>
        <v>14</v>
      </c>
      <c r="I9" s="39">
        <f>+VLOOKUP($C9,LISTACOMPLETA[],5,FALSE)</f>
        <v>32</v>
      </c>
      <c r="J9" s="39">
        <f>+VLOOKUP($C9,LISTACOMPLETA[],6,FALSE)</f>
        <v>1</v>
      </c>
      <c r="K9" s="39">
        <f>+VLOOKUP($C9,LISTACOMPLETA[],7,FALSE)</f>
        <v>7</v>
      </c>
      <c r="L9" s="39">
        <f t="shared" ref="L9:N13" si="6">+(H9/$D9)*$F9</f>
        <v>7</v>
      </c>
      <c r="M9" s="39">
        <f t="shared" si="6"/>
        <v>16</v>
      </c>
      <c r="N9" s="39">
        <f t="shared" si="6"/>
        <v>0.5</v>
      </c>
      <c r="O9" s="9" t="e">
        <f>+VLOOKUP(#REF!,Cal.Alm,1,FALSE)</f>
        <v>#REF!</v>
      </c>
    </row>
    <row r="10" spans="1:15" x14ac:dyDescent="0.25">
      <c r="A10" s="20"/>
      <c r="B10" t="s">
        <v>98</v>
      </c>
      <c r="C10" s="32" t="s">
        <v>49</v>
      </c>
      <c r="D10" s="1">
        <f>+VLOOKUP($C10,LISTACOMPLETA[],2,FALSE)</f>
        <v>120</v>
      </c>
      <c r="E10" s="1">
        <f>+VLOOKUP(C10,LISTACOMPLETA[],3,FALSE)</f>
        <v>140</v>
      </c>
      <c r="F10" s="69">
        <v>120</v>
      </c>
      <c r="G10" s="39">
        <f t="shared" ref="G10" si="7">(E10/D10)*F10</f>
        <v>140</v>
      </c>
      <c r="H10" s="39">
        <f>+VLOOKUP($C10,LISTACOMPLETA[],4,FALSE)</f>
        <v>30</v>
      </c>
      <c r="I10" s="39">
        <f>+VLOOKUP($C10,LISTACOMPLETA[],5,FALSE)</f>
        <v>0</v>
      </c>
      <c r="J10" s="39">
        <f>+VLOOKUP($C10,LISTACOMPLETA[],6,FALSE)</f>
        <v>2</v>
      </c>
      <c r="K10" s="39">
        <f>+VLOOKUP($C10,LISTACOMPLETA[],7,FALSE)</f>
        <v>0</v>
      </c>
      <c r="L10" s="39">
        <f t="shared" ref="L10" si="8">+(H10/$D10)*$F10</f>
        <v>30</v>
      </c>
      <c r="M10" s="39">
        <f t="shared" ref="M10" si="9">+(I10/$D10)*$F10</f>
        <v>0</v>
      </c>
      <c r="N10" s="39">
        <f t="shared" ref="N10" si="10">+(J10/$D10)*$F10</f>
        <v>2</v>
      </c>
      <c r="O10" s="80"/>
    </row>
    <row r="11" spans="1:15" x14ac:dyDescent="0.25">
      <c r="B11" t="s">
        <v>96</v>
      </c>
      <c r="C11" s="32" t="s">
        <v>28</v>
      </c>
      <c r="D11" s="1">
        <f>+VLOOKUP($C11,LISTACOMPLETA[],2,FALSE)</f>
        <v>150</v>
      </c>
      <c r="E11" s="1">
        <f>+VLOOKUP(C11,LISTACOMPLETA[],3,FALSE)</f>
        <v>128</v>
      </c>
      <c r="F11" s="69">
        <f>+D11</f>
        <v>150</v>
      </c>
      <c r="G11" s="39">
        <f t="shared" si="5"/>
        <v>128</v>
      </c>
      <c r="H11" s="39">
        <f>+VLOOKUP($C11,LISTACOMPLETA[],4,FALSE)</f>
        <v>3</v>
      </c>
      <c r="I11" s="39">
        <f>+VLOOKUP($C11,LISTACOMPLETA[],5,FALSE)</f>
        <v>25.8</v>
      </c>
      <c r="J11" s="39">
        <f>+VLOOKUP($C11,LISTACOMPLETA[],6,FALSE)</f>
        <v>1.7</v>
      </c>
      <c r="K11" s="39">
        <f>+VLOOKUP($C11,LISTACOMPLETA[],7,FALSE)</f>
        <v>0</v>
      </c>
      <c r="L11" s="39">
        <f t="shared" si="6"/>
        <v>3</v>
      </c>
      <c r="M11" s="39">
        <f t="shared" si="6"/>
        <v>25.8</v>
      </c>
      <c r="N11" s="39">
        <f t="shared" si="6"/>
        <v>1.7</v>
      </c>
    </row>
    <row r="12" spans="1:15" x14ac:dyDescent="0.25">
      <c r="B12" t="s">
        <v>96</v>
      </c>
      <c r="C12" s="32" t="s">
        <v>8</v>
      </c>
      <c r="D12" s="1">
        <f>+VLOOKUP($C12,LISTACOMPLETA[],2,FALSE)</f>
        <v>65</v>
      </c>
      <c r="E12" s="1">
        <f>+VLOOKUP(C12,LISTACOMPLETA[],3,FALSE)</f>
        <v>12</v>
      </c>
      <c r="F12" s="69">
        <f>+D12</f>
        <v>65</v>
      </c>
      <c r="G12" s="39">
        <f t="shared" si="5"/>
        <v>12</v>
      </c>
      <c r="H12" s="39">
        <f>+VLOOKUP($C12,LISTACOMPLETA[],4,FALSE)</f>
        <v>0.6</v>
      </c>
      <c r="I12" s="39">
        <f>+VLOOKUP($C12,LISTACOMPLETA[],5,FALSE)</f>
        <v>2.5</v>
      </c>
      <c r="J12" s="39">
        <f>+VLOOKUP($C12,LISTACOMPLETA[],6,FALSE)</f>
        <v>0.1</v>
      </c>
      <c r="K12" s="39">
        <f>+VLOOKUP($C12,LISTACOMPLETA[],7,FALSE)</f>
        <v>0</v>
      </c>
      <c r="L12" s="39">
        <f t="shared" si="6"/>
        <v>0.6</v>
      </c>
      <c r="M12" s="39">
        <f t="shared" si="6"/>
        <v>2.5</v>
      </c>
      <c r="N12" s="39">
        <f t="shared" si="6"/>
        <v>0.1</v>
      </c>
    </row>
    <row r="13" spans="1:15" x14ac:dyDescent="0.25">
      <c r="B13" t="s">
        <v>96</v>
      </c>
      <c r="C13" s="32" t="s">
        <v>9</v>
      </c>
      <c r="D13" s="1">
        <f>+VLOOKUP($C13,LISTACOMPLETA[],2,FALSE)</f>
        <v>40</v>
      </c>
      <c r="E13" s="1">
        <f>+VLOOKUP(C13,LISTACOMPLETA[],3,FALSE)</f>
        <v>16</v>
      </c>
      <c r="F13" s="69">
        <f>+D13</f>
        <v>40</v>
      </c>
      <c r="G13" s="39">
        <f t="shared" si="5"/>
        <v>16</v>
      </c>
      <c r="H13" s="39">
        <f>+VLOOKUP($C13,LISTACOMPLETA[],4,FALSE)</f>
        <v>0.4</v>
      </c>
      <c r="I13" s="39">
        <f>+VLOOKUP($C13,LISTACOMPLETA[],5,FALSE)</f>
        <v>3.7</v>
      </c>
      <c r="J13" s="39">
        <f>+VLOOKUP($C13,LISTACOMPLETA[],6,FALSE)</f>
        <v>0</v>
      </c>
      <c r="K13" s="39">
        <f>+VLOOKUP($C13,LISTACOMPLETA[],7,FALSE)</f>
        <v>0</v>
      </c>
      <c r="L13" s="39">
        <f t="shared" si="6"/>
        <v>0.4</v>
      </c>
      <c r="M13" s="39">
        <f t="shared" si="6"/>
        <v>3.7</v>
      </c>
      <c r="N13" s="39">
        <f t="shared" si="6"/>
        <v>0</v>
      </c>
    </row>
    <row r="14" spans="1:15" x14ac:dyDescent="0.25">
      <c r="B14" t="s">
        <v>96</v>
      </c>
      <c r="C14" s="32" t="s">
        <v>10</v>
      </c>
      <c r="D14" s="1">
        <v>110</v>
      </c>
      <c r="E14" s="1">
        <v>120</v>
      </c>
      <c r="F14" s="69">
        <f>+D14</f>
        <v>110</v>
      </c>
      <c r="G14" s="39">
        <f t="shared" si="5"/>
        <v>119.99999999999999</v>
      </c>
      <c r="H14" s="39">
        <f>+VLOOKUP($C14,LISTACOMPLETA[],4,FALSE)</f>
        <v>0.3</v>
      </c>
      <c r="I14" s="39">
        <f>+VLOOKUP($C14,LISTACOMPLETA[],5,FALSE)</f>
        <v>2.9</v>
      </c>
      <c r="J14" s="39">
        <f>+VLOOKUP($C14,LISTACOMPLETA[],6,FALSE)</f>
        <v>0.1</v>
      </c>
      <c r="K14" s="39">
        <f>+VLOOKUP($C14,LISTACOMPLETA[],7,FALSE)</f>
        <v>0</v>
      </c>
      <c r="L14" s="39">
        <f t="shared" ref="L14:M17" si="11">+(H14/$D14)*$F14</f>
        <v>0.3</v>
      </c>
      <c r="M14" s="39">
        <f t="shared" si="11"/>
        <v>2.9</v>
      </c>
      <c r="N14" s="39">
        <v>0</v>
      </c>
    </row>
    <row r="15" spans="1:15" x14ac:dyDescent="0.25">
      <c r="B15" t="s">
        <v>36</v>
      </c>
      <c r="C15" s="32" t="s">
        <v>132</v>
      </c>
      <c r="D15" s="1">
        <f>+VLOOKUP($C15,LISTACOMPLETA[],2,FALSE)</f>
        <v>15</v>
      </c>
      <c r="E15" s="1">
        <f>+VLOOKUP(C15,LISTACOMPLETA[],3,FALSE)</f>
        <v>57</v>
      </c>
      <c r="F15" s="69">
        <v>15</v>
      </c>
      <c r="G15" s="39">
        <f t="shared" si="5"/>
        <v>57</v>
      </c>
      <c r="H15" s="39">
        <f>+VLOOKUP($C15,LISTACOMPLETA[],4,FALSE)</f>
        <v>2.1</v>
      </c>
      <c r="I15" s="39">
        <f>+VLOOKUP($C15,LISTACOMPLETA[],5,FALSE)</f>
        <v>8.1</v>
      </c>
      <c r="J15" s="39">
        <f>+VLOOKUP($C15,LISTACOMPLETA[],6,FALSE)</f>
        <v>0.9</v>
      </c>
      <c r="K15" s="39">
        <f>+VLOOKUP($C15,LISTACOMPLETA[],7,FALSE)</f>
        <v>0.75</v>
      </c>
      <c r="L15" s="39">
        <f t="shared" si="11"/>
        <v>2.1</v>
      </c>
      <c r="M15" s="39">
        <f t="shared" si="11"/>
        <v>8.1</v>
      </c>
      <c r="N15" s="39">
        <f>+(J15/$D15)*$F15</f>
        <v>0.9</v>
      </c>
    </row>
    <row r="16" spans="1:15" x14ac:dyDescent="0.25">
      <c r="B16" t="s">
        <v>36</v>
      </c>
      <c r="C16" s="32" t="s">
        <v>11</v>
      </c>
      <c r="D16" s="1">
        <f>+VLOOKUP($C16,LISTACOMPLETA[],2,FALSE)</f>
        <v>3</v>
      </c>
      <c r="E16" s="1">
        <f>+VLOOKUP(C16,LISTACOMPLETA[],3,FALSE)</f>
        <v>17</v>
      </c>
      <c r="F16" s="69">
        <f>+D16</f>
        <v>3</v>
      </c>
      <c r="G16" s="39">
        <f t="shared" si="5"/>
        <v>17</v>
      </c>
      <c r="H16" s="39">
        <f>+VLOOKUP($C16,LISTACOMPLETA[],4,FALSE)</f>
        <v>0.5</v>
      </c>
      <c r="I16" s="39">
        <f>+VLOOKUP($C16,LISTACOMPLETA[],5,FALSE)</f>
        <v>0.7</v>
      </c>
      <c r="J16" s="39">
        <f>+VLOOKUP($C16,LISTACOMPLETA[],6,FALSE)</f>
        <v>1.5</v>
      </c>
      <c r="K16" s="39">
        <f>+VLOOKUP($C16,LISTACOMPLETA[],7,FALSE)</f>
        <v>0.4</v>
      </c>
      <c r="L16" s="39">
        <f t="shared" si="11"/>
        <v>0.5</v>
      </c>
      <c r="M16" s="39">
        <f t="shared" si="11"/>
        <v>0.7</v>
      </c>
      <c r="N16" s="39">
        <f>+(J16/$D16)*$F16</f>
        <v>1.5</v>
      </c>
    </row>
    <row r="17" spans="1:14" x14ac:dyDescent="0.25">
      <c r="B17" t="s">
        <v>36</v>
      </c>
      <c r="C17" s="32" t="s">
        <v>12</v>
      </c>
      <c r="D17" s="1">
        <f>+VLOOKUP($C17,LISTACOMPLETA[],2,FALSE)</f>
        <v>3</v>
      </c>
      <c r="E17" s="1">
        <f>+VLOOKUP(C17,LISTACOMPLETA[],3,FALSE)</f>
        <v>16</v>
      </c>
      <c r="F17" s="69">
        <f>+D17</f>
        <v>3</v>
      </c>
      <c r="G17" s="39">
        <f t="shared" si="5"/>
        <v>16</v>
      </c>
      <c r="H17" s="39">
        <f>+VLOOKUP($C17,LISTACOMPLETA[],4,FALSE)</f>
        <v>0.5</v>
      </c>
      <c r="I17" s="39">
        <f>+VLOOKUP($C17,LISTACOMPLETA[],5,FALSE)</f>
        <v>0.9</v>
      </c>
      <c r="J17" s="39">
        <f>+VLOOKUP($C17,LISTACOMPLETA[],6,FALSE)</f>
        <v>1.3</v>
      </c>
      <c r="K17" s="39">
        <f>+VLOOKUP($C17,LISTACOMPLETA[],7,FALSE)</f>
        <v>9.8000000000000007</v>
      </c>
      <c r="L17" s="39">
        <f t="shared" si="11"/>
        <v>0.5</v>
      </c>
      <c r="M17" s="39">
        <f t="shared" si="11"/>
        <v>0.89999999999999991</v>
      </c>
      <c r="N17" s="39">
        <f>+(J17/$D17)*$F17</f>
        <v>1.3</v>
      </c>
    </row>
    <row r="18" spans="1:14" x14ac:dyDescent="0.25">
      <c r="B18" t="s">
        <v>97</v>
      </c>
      <c r="C18" s="32" t="s">
        <v>130</v>
      </c>
      <c r="D18" s="1">
        <f>+VLOOKUP($C18,LISTACOMPLETA[],2,FALSE)</f>
        <v>100</v>
      </c>
      <c r="E18" s="1">
        <f>+VLOOKUP(C18,LISTACOMPLETA[],3,FALSE)</f>
        <v>23.2</v>
      </c>
      <c r="F18" s="69">
        <v>40</v>
      </c>
      <c r="G18" s="39">
        <f t="shared" si="5"/>
        <v>9.2799999999999994</v>
      </c>
      <c r="H18" s="39">
        <f>+VLOOKUP($C18,LISTACOMPLETA[],4,FALSE)</f>
        <v>1.88</v>
      </c>
      <c r="I18" s="39">
        <f>+VLOOKUP($C18,LISTACOMPLETA[],5,FALSE)</f>
        <v>2</v>
      </c>
      <c r="J18" s="39">
        <f>+VLOOKUP($C18,LISTACOMPLETA[],6,FALSE)</f>
        <v>0.5</v>
      </c>
      <c r="K18" s="39">
        <f>+VLOOKUP($C18,LISTACOMPLETA[],7,FALSE)</f>
        <v>1.6</v>
      </c>
      <c r="L18" s="39">
        <f t="shared" ref="L18:L21" si="12">+(H18/$D18)*$F18</f>
        <v>0.75199999999999989</v>
      </c>
      <c r="M18" s="39">
        <f t="shared" ref="M18:M21" si="13">+(I18/$D18)*$F18</f>
        <v>0.8</v>
      </c>
      <c r="N18" s="39">
        <f t="shared" ref="N18:N21" si="14">+(J18/$D18)*$F18</f>
        <v>0.2</v>
      </c>
    </row>
    <row r="19" spans="1:14" x14ac:dyDescent="0.25">
      <c r="B19" t="s">
        <v>97</v>
      </c>
      <c r="C19" s="32" t="s">
        <v>16</v>
      </c>
      <c r="D19" s="1">
        <f>+VLOOKUP($C19,LISTACOMPLETA[],2,FALSE)</f>
        <v>70</v>
      </c>
      <c r="E19" s="1">
        <f>+VLOOKUP(C19,LISTACOMPLETA[],3,FALSE)</f>
        <v>11</v>
      </c>
      <c r="F19" s="69">
        <f t="shared" ref="F19:F21" si="15">+D19</f>
        <v>70</v>
      </c>
      <c r="G19" s="39">
        <f t="shared" ref="G19:G21" si="16">(E19/D19)*F19</f>
        <v>11</v>
      </c>
      <c r="H19" s="39">
        <f>+VLOOKUP($C19,LISTACOMPLETA[],4,FALSE)</f>
        <v>1</v>
      </c>
      <c r="I19" s="39">
        <f>+VLOOKUP($C19,LISTACOMPLETA[],5,FALSE)</f>
        <v>2</v>
      </c>
      <c r="J19" s="39">
        <f>+VLOOKUP($C19,LISTACOMPLETA[],6,FALSE)</f>
        <v>0.1</v>
      </c>
      <c r="K19" s="39">
        <f>+VLOOKUP($C19,LISTACOMPLETA[],7,FALSE)</f>
        <v>0</v>
      </c>
      <c r="L19" s="39">
        <f t="shared" si="12"/>
        <v>1</v>
      </c>
      <c r="M19" s="39">
        <f t="shared" si="13"/>
        <v>2</v>
      </c>
      <c r="N19" s="39">
        <f t="shared" si="14"/>
        <v>0.1</v>
      </c>
    </row>
    <row r="20" spans="1:14" x14ac:dyDescent="0.25">
      <c r="B20" t="s">
        <v>97</v>
      </c>
      <c r="C20" s="32" t="s">
        <v>18</v>
      </c>
      <c r="D20" s="1">
        <f>+VLOOKUP($C20,LISTACOMPLETA[],2,FALSE)</f>
        <v>45</v>
      </c>
      <c r="E20" s="1">
        <f>+VLOOKUP(C20,LISTACOMPLETA[],3,FALSE)</f>
        <v>15</v>
      </c>
      <c r="F20" s="69">
        <f t="shared" si="15"/>
        <v>45</v>
      </c>
      <c r="G20" s="39">
        <f t="shared" si="16"/>
        <v>15</v>
      </c>
      <c r="H20" s="39">
        <f>+VLOOKUP($C20,LISTACOMPLETA[],4,FALSE)</f>
        <v>1.3</v>
      </c>
      <c r="I20" s="39">
        <f>+VLOOKUP($C20,LISTACOMPLETA[],5,FALSE)</f>
        <v>3</v>
      </c>
      <c r="J20" s="39">
        <f>+VLOOKUP($C20,LISTACOMPLETA[],6,FALSE)</f>
        <v>0.2</v>
      </c>
      <c r="K20" s="39">
        <f>+VLOOKUP($C20,LISTACOMPLETA[],7,FALSE)</f>
        <v>0</v>
      </c>
      <c r="L20" s="39">
        <f t="shared" si="12"/>
        <v>1.3</v>
      </c>
      <c r="M20" s="39">
        <f t="shared" si="13"/>
        <v>3</v>
      </c>
      <c r="N20" s="39">
        <f t="shared" si="14"/>
        <v>0.2</v>
      </c>
    </row>
    <row r="21" spans="1:14" x14ac:dyDescent="0.25">
      <c r="B21" t="s">
        <v>97</v>
      </c>
      <c r="C21" s="32" t="s">
        <v>20</v>
      </c>
      <c r="D21" s="1">
        <f>+VLOOKUP($C21,LISTACOMPLETA[],2,FALSE)</f>
        <v>30</v>
      </c>
      <c r="E21" s="1">
        <f>+VLOOKUP(C21,LISTACOMPLETA[],3,FALSE)</f>
        <v>7</v>
      </c>
      <c r="F21" s="69">
        <f t="shared" si="15"/>
        <v>30</v>
      </c>
      <c r="G21" s="39">
        <f t="shared" si="16"/>
        <v>7</v>
      </c>
      <c r="H21" s="39">
        <f>+VLOOKUP($C21,LISTACOMPLETA[],4,FALSE)</f>
        <v>0.9</v>
      </c>
      <c r="I21" s="39">
        <f>+VLOOKUP($C21,LISTACOMPLETA[],5,FALSE)</f>
        <v>1</v>
      </c>
      <c r="J21" s="39">
        <f>+VLOOKUP($C21,LISTACOMPLETA[],6,FALSE)</f>
        <v>0.1</v>
      </c>
      <c r="K21" s="39">
        <f>+VLOOKUP($C21,LISTACOMPLETA[],7,FALSE)</f>
        <v>0</v>
      </c>
      <c r="L21" s="39">
        <f t="shared" si="12"/>
        <v>0.9</v>
      </c>
      <c r="M21" s="39">
        <f t="shared" si="13"/>
        <v>1</v>
      </c>
      <c r="N21" s="39">
        <f t="shared" si="14"/>
        <v>0.1</v>
      </c>
    </row>
    <row r="22" spans="1:14" x14ac:dyDescent="0.25">
      <c r="D22" s="1"/>
      <c r="E22" s="1"/>
      <c r="F22" s="1"/>
      <c r="G22" s="55">
        <f>SUM(G9:G21)</f>
        <v>653.28</v>
      </c>
      <c r="H22" s="39"/>
      <c r="I22" s="39"/>
      <c r="J22" s="39"/>
      <c r="K22" s="39"/>
      <c r="L22" s="33">
        <f>SUM(L9:L21)</f>
        <v>48.351999999999997</v>
      </c>
      <c r="M22" s="33">
        <f>SUM(M9:M21)</f>
        <v>67.400000000000006</v>
      </c>
      <c r="N22" s="33">
        <f>SUM(N9:N21)</f>
        <v>8.5999999999999979</v>
      </c>
    </row>
    <row r="23" spans="1:14" x14ac:dyDescent="0.25">
      <c r="A23" s="20" t="s">
        <v>82</v>
      </c>
      <c r="B23" t="s">
        <v>102</v>
      </c>
      <c r="C23" s="32" t="s">
        <v>67</v>
      </c>
      <c r="D23" s="1">
        <f>+VLOOKUP($C23,LISTACOMPLETA[],2,FALSE)</f>
        <v>140</v>
      </c>
      <c r="E23" s="1">
        <f>+VLOOKUP(C23,LISTACOMPLETA[],3,FALSE)</f>
        <v>60</v>
      </c>
      <c r="F23" s="1">
        <f>+D23</f>
        <v>140</v>
      </c>
      <c r="G23" s="39">
        <f t="shared" ref="G23:G28" si="17">(E23/D23)*F23</f>
        <v>60</v>
      </c>
      <c r="H23" s="39">
        <f>+VLOOKUP($C23,LISTACOMPLETA[],4,FALSE)</f>
        <v>0.7</v>
      </c>
      <c r="I23" s="39">
        <f>+VLOOKUP($C23,LISTACOMPLETA[],5,FALSE)</f>
        <v>15.1</v>
      </c>
      <c r="J23" s="39">
        <f>+VLOOKUP($C23,LISTACOMPLETA[],6,FALSE)</f>
        <v>0.4</v>
      </c>
      <c r="K23" s="39">
        <f>+VLOOKUP($C23,LISTACOMPLETA[],7,FALSE)</f>
        <v>0</v>
      </c>
      <c r="L23" s="39">
        <f t="shared" ref="L23:N28" si="18">+(H23/$D23)*$F23</f>
        <v>0.70000000000000007</v>
      </c>
      <c r="M23" s="39">
        <f t="shared" si="18"/>
        <v>15.1</v>
      </c>
      <c r="N23" s="39">
        <f t="shared" si="18"/>
        <v>0.4</v>
      </c>
    </row>
    <row r="24" spans="1:14" x14ac:dyDescent="0.25">
      <c r="B24" t="s">
        <v>104</v>
      </c>
      <c r="C24" s="32" t="s">
        <v>76</v>
      </c>
      <c r="D24" s="1">
        <f>+VLOOKUP($C24,LISTACOMPLETA[],2,FALSE)</f>
        <v>250</v>
      </c>
      <c r="E24" s="1">
        <f>+VLOOKUP(C24,LISTACOMPLETA[],3,FALSE)</f>
        <v>170</v>
      </c>
      <c r="F24" s="1">
        <f>+D24</f>
        <v>250</v>
      </c>
      <c r="G24" s="39">
        <f t="shared" si="17"/>
        <v>170</v>
      </c>
      <c r="H24" s="39">
        <f>+VLOOKUP($C24,LISTACOMPLETA[],4,FALSE)</f>
        <v>5</v>
      </c>
      <c r="I24" s="39">
        <f>+VLOOKUP($C24,LISTACOMPLETA[],5,FALSE)</f>
        <v>27</v>
      </c>
      <c r="J24" s="39">
        <f>+VLOOKUP($C24,LISTACOMPLETA[],6,FALSE)</f>
        <v>5</v>
      </c>
      <c r="K24" s="39">
        <f>+VLOOKUP($C24,LISTACOMPLETA[],7,FALSE)</f>
        <v>0</v>
      </c>
      <c r="L24" s="39">
        <f t="shared" si="18"/>
        <v>5</v>
      </c>
      <c r="M24" s="39">
        <f t="shared" si="18"/>
        <v>27</v>
      </c>
      <c r="N24" s="39">
        <f t="shared" si="18"/>
        <v>5</v>
      </c>
    </row>
    <row r="25" spans="1:14" x14ac:dyDescent="0.25">
      <c r="B25" t="s">
        <v>102</v>
      </c>
      <c r="C25" s="32" t="s">
        <v>99</v>
      </c>
      <c r="D25" s="1">
        <f>+VLOOKUP($C25,LISTACOMPLETA[],2,FALSE)</f>
        <v>85</v>
      </c>
      <c r="E25" s="1">
        <f>+VLOOKUP(C25,LISTACOMPLETA[],3,FALSE)</f>
        <v>43</v>
      </c>
      <c r="F25" s="1">
        <v>80</v>
      </c>
      <c r="G25" s="39">
        <f t="shared" si="17"/>
        <v>40.470588235294116</v>
      </c>
      <c r="H25" s="39">
        <f>+VLOOKUP($C25,LISTACOMPLETA[],4,FALSE)</f>
        <v>0.5</v>
      </c>
      <c r="I25" s="39">
        <f>+VLOOKUP($C25,LISTACOMPLETA[],5,FALSE)</f>
        <v>11.2</v>
      </c>
      <c r="J25" s="39">
        <f>+VLOOKUP($C25,LISTACOMPLETA[],6,FALSE)</f>
        <v>0.1</v>
      </c>
      <c r="K25" s="39">
        <f>+VLOOKUP($C25,LISTACOMPLETA[],7,FALSE)</f>
        <v>0</v>
      </c>
      <c r="L25" s="39">
        <f t="shared" si="18"/>
        <v>0.47058823529411764</v>
      </c>
      <c r="M25" s="39">
        <f t="shared" si="18"/>
        <v>10.541176470588233</v>
      </c>
      <c r="N25" s="39">
        <f t="shared" si="18"/>
        <v>9.4117647058823542E-2</v>
      </c>
    </row>
    <row r="26" spans="1:14" x14ac:dyDescent="0.25">
      <c r="B26" t="s">
        <v>103</v>
      </c>
      <c r="C26" s="32" t="s">
        <v>83</v>
      </c>
      <c r="D26" s="1">
        <f>+VLOOKUP($C26,LISTACOMPLETA[],2,FALSE)</f>
        <v>20</v>
      </c>
      <c r="E26" s="1">
        <f>+VLOOKUP(C26,LISTACOMPLETA[],3,FALSE)</f>
        <v>25</v>
      </c>
      <c r="F26" s="1">
        <f>+D26</f>
        <v>20</v>
      </c>
      <c r="G26" s="39">
        <f t="shared" si="17"/>
        <v>25</v>
      </c>
      <c r="H26" s="39">
        <f>+VLOOKUP($C26,LISTACOMPLETA[],4,FALSE)</f>
        <v>13</v>
      </c>
      <c r="I26" s="39">
        <f>+VLOOKUP($C26,LISTACOMPLETA[],5,FALSE)</f>
        <v>3</v>
      </c>
      <c r="J26" s="39">
        <f>+VLOOKUP($C26,LISTACOMPLETA[],6,FALSE)</f>
        <v>1</v>
      </c>
      <c r="K26" s="39">
        <f>+VLOOKUP($C26,LISTACOMPLETA[],7,FALSE)</f>
        <v>0</v>
      </c>
      <c r="L26" s="39">
        <f t="shared" si="18"/>
        <v>13</v>
      </c>
      <c r="M26" s="39">
        <f t="shared" si="18"/>
        <v>3</v>
      </c>
      <c r="N26" s="39">
        <f t="shared" si="18"/>
        <v>1</v>
      </c>
    </row>
    <row r="27" spans="1:14" x14ac:dyDescent="0.25">
      <c r="B27" t="s">
        <v>104</v>
      </c>
      <c r="C27" s="32" t="s">
        <v>74</v>
      </c>
      <c r="D27" s="1">
        <f>+VLOOKUP($C27,LISTACOMPLETA[],2,FALSE)</f>
        <v>50</v>
      </c>
      <c r="E27" s="1">
        <f>+VLOOKUP(C27,LISTACOMPLETA[],3,FALSE)</f>
        <v>47</v>
      </c>
      <c r="F27" s="1">
        <f>+D27</f>
        <v>50</v>
      </c>
      <c r="G27" s="39">
        <f t="shared" si="17"/>
        <v>47</v>
      </c>
      <c r="H27" s="39">
        <f>+VLOOKUP($C27,LISTACOMPLETA[],4,FALSE)</f>
        <v>2.5</v>
      </c>
      <c r="I27" s="39">
        <f>+VLOOKUP($C27,LISTACOMPLETA[],5,FALSE)</f>
        <v>2.5</v>
      </c>
      <c r="J27" s="39">
        <f>+VLOOKUP($C27,LISTACOMPLETA[],6,FALSE)</f>
        <v>3.1</v>
      </c>
      <c r="K27" s="39">
        <f>+VLOOKUP($C27,LISTACOMPLETA[],7,FALSE)</f>
        <v>0</v>
      </c>
      <c r="L27" s="39">
        <f t="shared" si="18"/>
        <v>2.5</v>
      </c>
      <c r="M27" s="39">
        <f t="shared" si="18"/>
        <v>2.5</v>
      </c>
      <c r="N27" s="39">
        <f t="shared" si="18"/>
        <v>3.1</v>
      </c>
    </row>
    <row r="28" spans="1:14" x14ac:dyDescent="0.25">
      <c r="B28" t="s">
        <v>101</v>
      </c>
      <c r="C28" s="32" t="s">
        <v>63</v>
      </c>
      <c r="D28" s="1">
        <f>+VLOOKUP($C28,LISTACOMPLETA[],2,FALSE)</f>
        <v>30</v>
      </c>
      <c r="E28" s="1">
        <f>+VLOOKUP(C28,LISTACOMPLETA[],3,FALSE)</f>
        <v>190</v>
      </c>
      <c r="F28" s="1">
        <v>15</v>
      </c>
      <c r="G28" s="39">
        <f t="shared" si="17"/>
        <v>95</v>
      </c>
      <c r="H28" s="39">
        <f>+VLOOKUP($C28,LISTACOMPLETA[],4,FALSE)</f>
        <v>6</v>
      </c>
      <c r="I28" s="39">
        <f>+VLOOKUP($C28,LISTACOMPLETA[],5,FALSE)</f>
        <v>7</v>
      </c>
      <c r="J28" s="39">
        <f>+VLOOKUP($C28,LISTACOMPLETA[],6,FALSE)</f>
        <v>15</v>
      </c>
      <c r="K28" s="39">
        <f>+VLOOKUP($C28,LISTACOMPLETA[],7,FALSE)</f>
        <v>0</v>
      </c>
      <c r="L28" s="39">
        <f t="shared" si="18"/>
        <v>3</v>
      </c>
      <c r="M28" s="39">
        <f t="shared" si="18"/>
        <v>3.5</v>
      </c>
      <c r="N28" s="39">
        <f t="shared" si="18"/>
        <v>7.5</v>
      </c>
    </row>
    <row r="29" spans="1:14" x14ac:dyDescent="0.25">
      <c r="D29" s="1"/>
      <c r="E29" s="1"/>
      <c r="F29" s="1"/>
      <c r="G29" s="55">
        <f>SUM(G23:G28)</f>
        <v>437.47058823529414</v>
      </c>
      <c r="H29" s="39"/>
      <c r="I29" s="39"/>
      <c r="J29" s="39"/>
      <c r="K29" s="39"/>
      <c r="L29" s="33">
        <f t="shared" ref="L29:N29" si="19">SUM(L23:L28)</f>
        <v>24.670588235294119</v>
      </c>
      <c r="M29" s="33">
        <f t="shared" si="19"/>
        <v>61.641176470588235</v>
      </c>
      <c r="N29" s="33">
        <f t="shared" si="19"/>
        <v>17.094117647058823</v>
      </c>
    </row>
    <row r="30" spans="1:14" x14ac:dyDescent="0.25">
      <c r="A30" s="20" t="s">
        <v>81</v>
      </c>
      <c r="D30" s="1"/>
      <c r="E30" s="1"/>
      <c r="F30" s="1"/>
      <c r="G30" s="39"/>
      <c r="H30" s="39"/>
      <c r="I30" s="39"/>
      <c r="J30" s="39"/>
      <c r="K30" s="39"/>
      <c r="L30" s="39"/>
      <c r="M30" s="39"/>
      <c r="N30" s="39"/>
    </row>
    <row r="31" spans="1:14" x14ac:dyDescent="0.25">
      <c r="B31" t="s">
        <v>114</v>
      </c>
      <c r="C31" s="32" t="s">
        <v>51</v>
      </c>
      <c r="D31" s="1">
        <f>+VLOOKUP($C31,LISTACOMPLETA[],2,FALSE)</f>
        <v>40</v>
      </c>
      <c r="E31" s="1">
        <f>+VLOOKUP(C31,LISTACOMPLETA[],3,FALSE)</f>
        <v>164</v>
      </c>
      <c r="F31" s="1">
        <f t="shared" ref="F31" si="20">+D31</f>
        <v>40</v>
      </c>
      <c r="G31" s="39">
        <f t="shared" ref="G31:G32" si="21">(E31/D31)*F31</f>
        <v>164</v>
      </c>
      <c r="H31" s="39">
        <f>+VLOOKUP($C31,LISTACOMPLETA[],4,FALSE)</f>
        <v>5.5</v>
      </c>
      <c r="I31" s="39">
        <f>+VLOOKUP($C31,LISTACOMPLETA[],5,FALSE)</f>
        <v>29.1</v>
      </c>
      <c r="J31" s="39">
        <f>+VLOOKUP($C31,LISTACOMPLETA[],6,FALSE)</f>
        <v>3.6</v>
      </c>
      <c r="K31" s="39">
        <f>+VLOOKUP($C31,LISTACOMPLETA[],7,FALSE)</f>
        <v>0</v>
      </c>
      <c r="L31" s="39">
        <f t="shared" ref="L31:L32" si="22">+(H31/$D31)*$F31</f>
        <v>5.5</v>
      </c>
      <c r="M31" s="39">
        <f t="shared" ref="M31:M32" si="23">+(I31/$D31)*$F31</f>
        <v>29.1</v>
      </c>
      <c r="N31" s="39">
        <f t="shared" ref="N31:N32" si="24">+(J31/$D31)*$F31</f>
        <v>3.5999999999999996</v>
      </c>
    </row>
    <row r="32" spans="1:14" x14ac:dyDescent="0.25">
      <c r="B32" t="s">
        <v>115</v>
      </c>
      <c r="C32" s="32" t="s">
        <v>110</v>
      </c>
      <c r="D32" s="1">
        <f>+VLOOKUP($C32,LISTACOMPLETA[],2,FALSE)</f>
        <v>120</v>
      </c>
      <c r="E32" s="1">
        <f>+VLOOKUP(C32,LISTACOMPLETA[],3,FALSE)</f>
        <v>73</v>
      </c>
      <c r="F32" s="1">
        <v>240</v>
      </c>
      <c r="G32" s="39">
        <f t="shared" si="21"/>
        <v>146</v>
      </c>
      <c r="H32" s="39">
        <f>+VLOOKUP($C32,LISTACOMPLETA[],4,FALSE)</f>
        <v>3.8</v>
      </c>
      <c r="I32" s="39">
        <f>+VLOOKUP($C32,LISTACOMPLETA[],5,FALSE)</f>
        <v>5.75</v>
      </c>
      <c r="J32" s="39">
        <f>+VLOOKUP($C32,LISTACOMPLETA[],6,FALSE)</f>
        <v>3.9</v>
      </c>
      <c r="K32" s="39">
        <f>+VLOOKUP($C32,LISTACOMPLETA[],7,FALSE)</f>
        <v>0</v>
      </c>
      <c r="L32" s="39">
        <f t="shared" si="22"/>
        <v>7.5999999999999988</v>
      </c>
      <c r="M32" s="39">
        <f t="shared" si="23"/>
        <v>11.5</v>
      </c>
      <c r="N32" s="39">
        <f t="shared" si="24"/>
        <v>7.8000000000000007</v>
      </c>
    </row>
    <row r="33" spans="2:16" x14ac:dyDescent="0.25">
      <c r="B33" t="s">
        <v>114</v>
      </c>
      <c r="C33" s="32" t="s">
        <v>78</v>
      </c>
      <c r="D33" s="1">
        <f>+VLOOKUP($C33,LISTACOMPLETA[],2,FALSE)</f>
        <v>130</v>
      </c>
      <c r="E33" s="1">
        <f>+VLOOKUP(C33,LISTACOMPLETA[],3,FALSE)</f>
        <v>116</v>
      </c>
      <c r="F33" s="1">
        <f t="shared" ref="F33" si="25">+D33</f>
        <v>130</v>
      </c>
      <c r="G33" s="39">
        <f t="shared" ref="G33" si="26">(E33/D33)*F33</f>
        <v>116</v>
      </c>
      <c r="H33" s="39">
        <f>+VLOOKUP($C33,LISTACOMPLETA[],4,FALSE)</f>
        <v>1.4</v>
      </c>
      <c r="I33" s="39">
        <f>+VLOOKUP($C33,LISTACOMPLETA[],5,FALSE)</f>
        <v>29.7</v>
      </c>
      <c r="J33" s="39">
        <f>+VLOOKUP($C33,LISTACOMPLETA[],6,FALSE)</f>
        <v>0.4</v>
      </c>
      <c r="K33" s="39">
        <f>+VLOOKUP($C33,LISTACOMPLETA[],7,FALSE)</f>
        <v>0</v>
      </c>
      <c r="L33" s="39">
        <f t="shared" ref="L33" si="27">+(H33/$D33)*$F33</f>
        <v>1.4</v>
      </c>
      <c r="M33" s="39">
        <f t="shared" ref="M33" si="28">+(I33/$D33)*$F33</f>
        <v>29.7</v>
      </c>
      <c r="N33" s="39">
        <f t="shared" ref="N33" si="29">+(J33/$D33)*$F33</f>
        <v>0.4</v>
      </c>
    </row>
    <row r="34" spans="2:16" x14ac:dyDescent="0.25">
      <c r="B34" t="s">
        <v>34</v>
      </c>
      <c r="C34" s="32" t="s">
        <v>125</v>
      </c>
      <c r="D34" s="1">
        <f>+VLOOKUP($C34,LISTACOMPLETA[],2,FALSE)</f>
        <v>7</v>
      </c>
      <c r="E34" s="1">
        <f>+VLOOKUP(C34,LISTACOMPLETA[],3,FALSE)</f>
        <v>25</v>
      </c>
      <c r="F34" s="1">
        <f t="shared" ref="F34" si="30">+D34</f>
        <v>7</v>
      </c>
      <c r="G34" s="39">
        <f t="shared" ref="G34" si="31">(E34/D34)*F34</f>
        <v>25</v>
      </c>
      <c r="H34" s="39">
        <f>+VLOOKUP($C34,LISTACOMPLETA[],4,FALSE)</f>
        <v>0</v>
      </c>
      <c r="I34" s="39">
        <f>+VLOOKUP($C34,LISTACOMPLETA[],5,FALSE)</f>
        <v>6</v>
      </c>
      <c r="J34" s="39">
        <f>+VLOOKUP($C34,LISTACOMPLETA[],6,FALSE)</f>
        <v>0</v>
      </c>
      <c r="K34" s="39">
        <f>+VLOOKUP($C34,LISTACOMPLETA[],7,FALSE)</f>
        <v>0</v>
      </c>
      <c r="L34" s="39">
        <f t="shared" ref="L34" si="32">+(H34/$D34)*$F34</f>
        <v>0</v>
      </c>
      <c r="M34" s="39">
        <f t="shared" ref="M34" si="33">+(I34/$D34)*$F34</f>
        <v>6</v>
      </c>
      <c r="N34" s="39">
        <f t="shared" ref="N34" si="34">+(J34/$D34)*$F34</f>
        <v>0</v>
      </c>
    </row>
    <row r="35" spans="2:16" x14ac:dyDescent="0.25">
      <c r="D35" s="1"/>
      <c r="E35" s="1"/>
      <c r="F35" s="1"/>
      <c r="G35" s="39"/>
      <c r="H35" s="39"/>
      <c r="I35" s="39"/>
      <c r="J35" s="39"/>
      <c r="K35" s="39"/>
      <c r="L35" s="39"/>
      <c r="M35" s="39"/>
      <c r="N35" s="39"/>
    </row>
    <row r="36" spans="2:16" x14ac:dyDescent="0.25">
      <c r="D36" s="80"/>
      <c r="E36" s="80"/>
      <c r="F36" s="80"/>
      <c r="G36" s="39"/>
      <c r="H36" s="39"/>
      <c r="I36" s="39"/>
      <c r="J36" s="39"/>
      <c r="K36" s="39"/>
      <c r="L36" s="39"/>
      <c r="M36" s="39"/>
      <c r="N36" s="39"/>
    </row>
    <row r="37" spans="2:16" x14ac:dyDescent="0.25">
      <c r="G37" s="55">
        <f>SUM(G30:G35)</f>
        <v>451</v>
      </c>
      <c r="H37" s="55">
        <f t="shared" ref="H37:N37" si="35">SUM(H30:H35)</f>
        <v>10.700000000000001</v>
      </c>
      <c r="I37" s="55">
        <f t="shared" si="35"/>
        <v>70.55</v>
      </c>
      <c r="J37" s="55">
        <f t="shared" si="35"/>
        <v>7.9</v>
      </c>
      <c r="K37" s="55">
        <f t="shared" si="35"/>
        <v>0</v>
      </c>
      <c r="L37" s="33">
        <f t="shared" si="35"/>
        <v>14.499999999999998</v>
      </c>
      <c r="M37" s="33">
        <f t="shared" si="35"/>
        <v>76.3</v>
      </c>
      <c r="N37" s="33">
        <f t="shared" si="35"/>
        <v>11.8</v>
      </c>
    </row>
    <row r="38" spans="2:16" ht="18.75" x14ac:dyDescent="0.3">
      <c r="G38" s="37"/>
      <c r="H38" s="37"/>
      <c r="I38" s="37"/>
      <c r="J38" s="37"/>
      <c r="K38" s="37"/>
      <c r="L38" s="37"/>
      <c r="M38" s="37"/>
      <c r="N38" s="37"/>
    </row>
    <row r="39" spans="2:16" ht="18.75" x14ac:dyDescent="0.3">
      <c r="C39" t="s">
        <v>120</v>
      </c>
      <c r="G39" s="57">
        <f t="shared" ref="G39:N39" si="36">+SUM(G8,G29,G37,G22)</f>
        <v>2106.7505882352943</v>
      </c>
      <c r="H39" s="38">
        <f t="shared" si="36"/>
        <v>10.700000000000001</v>
      </c>
      <c r="I39" s="38">
        <f t="shared" si="36"/>
        <v>70.55</v>
      </c>
      <c r="J39" s="38">
        <f t="shared" si="36"/>
        <v>7.9</v>
      </c>
      <c r="K39" s="38">
        <f t="shared" si="36"/>
        <v>0</v>
      </c>
      <c r="L39" s="38">
        <f t="shared" si="36"/>
        <v>120.32258823529412</v>
      </c>
      <c r="M39" s="38">
        <f t="shared" si="36"/>
        <v>244.25117647058823</v>
      </c>
      <c r="N39" s="38">
        <f t="shared" si="36"/>
        <v>68.594117647058823</v>
      </c>
    </row>
    <row r="40" spans="2:16" x14ac:dyDescent="0.25">
      <c r="C40" t="s">
        <v>121</v>
      </c>
      <c r="G40" s="42">
        <f>+BSMAMÁ!N5</f>
        <v>2107</v>
      </c>
      <c r="H40" s="42"/>
      <c r="I40" s="42"/>
      <c r="J40" s="42"/>
      <c r="K40" s="42"/>
      <c r="L40" s="42">
        <v>120</v>
      </c>
      <c r="M40" s="42">
        <v>234</v>
      </c>
      <c r="N40" s="42">
        <v>82</v>
      </c>
    </row>
    <row r="41" spans="2:16" x14ac:dyDescent="0.25">
      <c r="C41" t="s">
        <v>122</v>
      </c>
      <c r="G41" s="5">
        <f t="shared" ref="G41:M41" si="37">+G40-G39</f>
        <v>0.24941176470565551</v>
      </c>
      <c r="H41" s="5">
        <f t="shared" si="37"/>
        <v>-10.700000000000001</v>
      </c>
      <c r="I41" s="5">
        <f t="shared" si="37"/>
        <v>-70.55</v>
      </c>
      <c r="J41" s="5">
        <f t="shared" si="37"/>
        <v>-7.9</v>
      </c>
      <c r="K41" s="5">
        <f t="shared" si="37"/>
        <v>0</v>
      </c>
      <c r="L41" s="5">
        <f t="shared" si="37"/>
        <v>-0.32258823529411984</v>
      </c>
      <c r="M41" s="5">
        <f t="shared" si="37"/>
        <v>-10.251176470588234</v>
      </c>
      <c r="N41" s="5">
        <f>+N40-N39</f>
        <v>13.405882352941177</v>
      </c>
      <c r="P41" s="6"/>
    </row>
    <row r="42" spans="2:16" x14ac:dyDescent="0.25">
      <c r="P42" s="6"/>
    </row>
  </sheetData>
  <phoneticPr fontId="3" type="noConversion"/>
  <conditionalFormatting sqref="G39">
    <cfRule type="expression" dxfId="1" priority="1">
      <formula>"si+$H$34&lt;=$H$35"</formula>
    </cfRule>
    <cfRule type="expression" dxfId="0" priority="2">
      <formula>"si+$H$34&gt;$H$35"</formula>
    </cfRule>
  </conditionalFormatting>
  <dataValidations count="25">
    <dataValidation type="list" allowBlank="1" showInputMessage="1" showErrorMessage="1" sqref="C32" xr:uid="{D3D56A22-478F-44E7-9FEB-B7BB78468AF3}">
      <formula1>INDIRECT($B$32)</formula1>
    </dataValidation>
    <dataValidation type="list" allowBlank="1" showInputMessage="1" showErrorMessage="1" sqref="C31" xr:uid="{9C5C91A5-63FE-4236-B1D1-B4808C0230CD}">
      <formula1>INDIRECT($B$31)</formula1>
    </dataValidation>
    <dataValidation type="list" allowBlank="1" showInputMessage="1" showErrorMessage="1" sqref="C30 C33" xr:uid="{5181DB2B-612A-4F26-97D9-A2E5FF5D513B}">
      <formula1>INDIRECT($B$30)</formula1>
    </dataValidation>
    <dataValidation type="list" allowBlank="1" showInputMessage="1" showErrorMessage="1" sqref="C18:C21" xr:uid="{19E6E8E4-9210-4566-ABC2-473176867133}">
      <formula1>INDIRECT($B$18)</formula1>
    </dataValidation>
    <dataValidation type="list" allowBlank="1" showInputMessage="1" showErrorMessage="1" sqref="C28" xr:uid="{B131AC93-7FED-4F9B-9127-FCD3D068261D}">
      <formula1>INDIRECT($B$28)</formula1>
    </dataValidation>
    <dataValidation type="list" allowBlank="1" showInputMessage="1" showErrorMessage="1" sqref="C27" xr:uid="{C670A09B-11EF-4B8A-A48E-07382711E5F6}">
      <formula1>INDIRECT($B$27)</formula1>
    </dataValidation>
    <dataValidation type="list" allowBlank="1" showInputMessage="1" showErrorMessage="1" sqref="C26" xr:uid="{C97AD539-D16C-4F2A-870B-1A0BF905BF1B}">
      <formula1>INDIRECT($B$26)</formula1>
    </dataValidation>
    <dataValidation type="list" allowBlank="1" showInputMessage="1" showErrorMessage="1" sqref="C25" xr:uid="{BCE3D4E6-BCD7-4902-9E1F-EDF6D50ED9BE}">
      <formula1>INDIRECT($B$25)</formula1>
    </dataValidation>
    <dataValidation type="list" allowBlank="1" showInputMessage="1" showErrorMessage="1" sqref="C24" xr:uid="{F0E53BB4-ED90-4EEA-ABDA-3F8686D1C377}">
      <formula1>INDIRECT($B$24)</formula1>
    </dataValidation>
    <dataValidation type="list" allowBlank="1" showInputMessage="1" showErrorMessage="1" sqref="C23" xr:uid="{024CEC74-2AB2-4958-822F-AC418342FF96}">
      <formula1>INDIRECT($B$23)</formula1>
    </dataValidation>
    <dataValidation type="list" allowBlank="1" showInputMessage="1" showErrorMessage="1" sqref="C17" xr:uid="{A92561BB-7302-4918-A1B6-BC8C81B20AEA}">
      <formula1>INDIRECT($B$17)</formula1>
    </dataValidation>
    <dataValidation type="list" allowBlank="1" showInputMessage="1" showErrorMessage="1" sqref="C16" xr:uid="{40DD2DD1-932A-40FF-A6B4-B34BA3179E69}">
      <formula1>INDIRECT($B$16)</formula1>
    </dataValidation>
    <dataValidation type="list" allowBlank="1" showInputMessage="1" showErrorMessage="1" sqref="C15" xr:uid="{60A3A6AA-F76A-4723-AB51-5C18B32F473D}">
      <formula1>INDIRECT($B$15)</formula1>
    </dataValidation>
    <dataValidation type="list" allowBlank="1" showInputMessage="1" showErrorMessage="1" sqref="C14" xr:uid="{95A29057-C997-445B-8FDB-7E36FDA05D57}">
      <formula1>INDIRECT($B$14)</formula1>
    </dataValidation>
    <dataValidation type="list" allowBlank="1" showInputMessage="1" showErrorMessage="1" sqref="C13" xr:uid="{E23EF003-AB4C-4552-BBBE-713695ED9CDD}">
      <formula1>INDIRECT($B$13)</formula1>
    </dataValidation>
    <dataValidation type="list" allowBlank="1" showInputMessage="1" showErrorMessage="1" sqref="C12" xr:uid="{37A61401-D8AF-4DC1-918C-A2332B4761D9}">
      <formula1>INDIRECT($B$12)</formula1>
    </dataValidation>
    <dataValidation type="list" allowBlank="1" showInputMessage="1" showErrorMessage="1" sqref="C11" xr:uid="{6AF49F80-BB43-4972-8796-2D7E4C99B0FA}">
      <formula1>INDIRECT($B$11)</formula1>
    </dataValidation>
    <dataValidation type="list" allowBlank="1" showInputMessage="1" showErrorMessage="1" sqref="C9" xr:uid="{7DB1EE01-FBCD-4A8E-AA12-25C264F582D7}">
      <formula1>INDIRECT($B$9)</formula1>
    </dataValidation>
    <dataValidation type="list" allowBlank="1" showInputMessage="1" showErrorMessage="1" sqref="C7" xr:uid="{92A31B78-18E3-44C0-AA92-0E02878FC1FF}">
      <formula1>INDIRECT($B$7)</formula1>
    </dataValidation>
    <dataValidation type="list" allowBlank="1" showInputMessage="1" showErrorMessage="1" sqref="C4" xr:uid="{2B30B0E5-C1FC-4DFD-8B42-C5BE9432BEA1}">
      <formula1>INDIRECT($B$4)</formula1>
    </dataValidation>
    <dataValidation type="list" allowBlank="1" showInputMessage="1" showErrorMessage="1" sqref="C3 C34" xr:uid="{07A97067-119C-476D-A216-B268BBC8C2A4}">
      <formula1>INDIRECT($B$3)</formula1>
    </dataValidation>
    <dataValidation type="list" allowBlank="1" showInputMessage="1" showErrorMessage="1" sqref="C2" xr:uid="{B8140C4F-6800-457E-A465-B953029D363F}">
      <formula1>INDIRECT($B$2)</formula1>
    </dataValidation>
    <dataValidation type="list" allowBlank="1" showInputMessage="1" showErrorMessage="1" sqref="C5:C6 C36" xr:uid="{46A6017A-5989-4C5A-A21E-1B6D52024A0D}">
      <formula1>INDIRECT($B$5)</formula1>
    </dataValidation>
    <dataValidation type="list" allowBlank="1" showInputMessage="1" showErrorMessage="1" sqref="C10" xr:uid="{8F1AAF53-5596-4EB0-95A0-0CCA8766F4D1}">
      <formula1>INDIRECT($B$10)</formula1>
    </dataValidation>
    <dataValidation type="list" allowBlank="1" showInputMessage="1" showErrorMessage="1" sqref="C35" xr:uid="{45B0567C-A993-40BC-9171-82550564ED71}">
      <formula1>INDIRECT($B$35)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BCDAF9B-FB46-4561-8CA1-070FD3960D75}">
          <x14:formula1>
            <xm:f>'Almuerzo y Algo'!$H$2:$L$2</xm:f>
          </x14:formula1>
          <xm:sqref>B23:B28</xm:sqref>
        </x14:dataValidation>
        <x14:dataValidation type="list" allowBlank="1" showInputMessage="1" showErrorMessage="1" xr:uid="{2D8FFAEB-DA51-4EBC-8CC7-78442673CE28}">
          <x14:formula1>
            <xm:f>'Almuerzo y Algo'!$A$2:$F$2</xm:f>
          </x14:formula1>
          <xm:sqref>B9:B22</xm:sqref>
        </x14:dataValidation>
        <x14:dataValidation type="list" allowBlank="1" showInputMessage="1" showErrorMessage="1" xr:uid="{DBAD6994-52ED-4278-BF49-17E30157A613}">
          <x14:formula1>
            <xm:f>'Desayuno y Cena'!$A$3:$A$6</xm:f>
          </x14:formula1>
          <xm:sqref>A2 A30 A23 A9:A10</xm:sqref>
        </x14:dataValidation>
        <x14:dataValidation type="list" allowBlank="1" showInputMessage="1" showErrorMessage="1" xr:uid="{FF0E9110-4092-4FCD-935D-20FAE0F42241}">
          <x14:formula1>
            <xm:f>'Desayuno y Cena'!$B$2:$E$2</xm:f>
          </x14:formula1>
          <xm:sqref>B2:B7 B36 B34</xm:sqref>
        </x14:dataValidation>
        <x14:dataValidation type="list" allowBlank="1" showInputMessage="1" showErrorMessage="1" xr:uid="{5106A532-8FAC-46F5-A77C-F2A4387C317E}">
          <x14:formula1>
            <xm:f>'Desayuno y Cena'!$G$2:$G$2</xm:f>
          </x14:formula1>
          <xm:sqref>B30:B33 B35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F687-CD98-4EFE-A75E-47CECFD2659A}">
  <dimension ref="A1:E7"/>
  <sheetViews>
    <sheetView workbookViewId="0">
      <selection activeCell="F16" sqref="F16"/>
    </sheetView>
  </sheetViews>
  <sheetFormatPr baseColWidth="10" defaultRowHeight="15" x14ac:dyDescent="0.25"/>
  <cols>
    <col min="1" max="1" width="8.140625" customWidth="1"/>
    <col min="2" max="5" width="8.5703125" customWidth="1"/>
  </cols>
  <sheetData>
    <row r="1" spans="1:5" x14ac:dyDescent="0.25">
      <c r="A1" t="s">
        <v>128</v>
      </c>
      <c r="B1">
        <v>60.5</v>
      </c>
    </row>
    <row r="2" spans="1:5" x14ac:dyDescent="0.25">
      <c r="A2" t="s">
        <v>129</v>
      </c>
      <c r="B2">
        <v>1.59</v>
      </c>
    </row>
    <row r="3" spans="1:5" x14ac:dyDescent="0.25">
      <c r="A3" t="s">
        <v>105</v>
      </c>
    </row>
    <row r="4" spans="1:5" x14ac:dyDescent="0.25">
      <c r="A4" s="7" t="s">
        <v>106</v>
      </c>
      <c r="B4" s="7" t="s">
        <v>39</v>
      </c>
      <c r="C4" s="8" t="s">
        <v>40</v>
      </c>
      <c r="D4" s="8" t="s">
        <v>41</v>
      </c>
      <c r="E4" s="8" t="s">
        <v>42</v>
      </c>
    </row>
    <row r="5" spans="1:5" x14ac:dyDescent="0.25">
      <c r="A5" s="68">
        <v>41640</v>
      </c>
      <c r="B5" s="5">
        <v>2004.6287179487181</v>
      </c>
      <c r="C5" s="5">
        <v>122.16143589743589</v>
      </c>
      <c r="D5" s="5">
        <v>225.7958717948718</v>
      </c>
      <c r="E5" s="5">
        <v>71.517794871794862</v>
      </c>
    </row>
    <row r="6" spans="1:5" x14ac:dyDescent="0.25">
      <c r="A6" s="68">
        <v>42005</v>
      </c>
      <c r="B6" s="5">
        <v>1954.3416666666667</v>
      </c>
      <c r="C6" s="5">
        <v>120.55333333333331</v>
      </c>
      <c r="D6" s="5">
        <v>243.8871666666667</v>
      </c>
      <c r="E6" s="5">
        <v>69.826250000000002</v>
      </c>
    </row>
    <row r="7" spans="1:5" x14ac:dyDescent="0.25">
      <c r="A7" s="68">
        <v>42736</v>
      </c>
      <c r="B7" s="5">
        <v>2106.7505882352943</v>
      </c>
      <c r="C7" s="5">
        <v>120.32258823529412</v>
      </c>
      <c r="D7" s="5">
        <v>244.25117647058823</v>
      </c>
      <c r="E7" s="5">
        <v>68.594117647058823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BSMAMÁ</vt:lpstr>
      <vt:lpstr>Desayuno y Cena</vt:lpstr>
      <vt:lpstr>Almuerzo y Algo</vt:lpstr>
      <vt:lpstr>Cal 1</vt:lpstr>
      <vt:lpstr>Registro diario</vt:lpstr>
      <vt:lpstr>DESAYPR</vt:lpstr>
      <vt:lpstr>TablaMADRE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2022-01-13T20:36:34Z</dcterms:created>
  <dcterms:modified xsi:type="dcterms:W3CDTF">2022-01-17T02:27:24Z</dcterms:modified>
</cp:coreProperties>
</file>