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Climate - Health\Wildfire Asthma Microsim\Modeling\Data\Asthma\Transition probabilities\"/>
    </mc:Choice>
  </mc:AlternateContent>
  <xr:revisionPtr revIDLastSave="0" documentId="13_ncr:1_{A8ACC1FD-BEF7-43FB-BB6A-F0220138D860}" xr6:coauthVersionLast="47" xr6:coauthVersionMax="47" xr10:uidLastSave="{00000000-0000-0000-0000-000000000000}"/>
  <bookViews>
    <workbookView xWindow="-110" yWindow="-110" windowWidth="19420" windowHeight="10420" activeTab="6" xr2:uid="{0A4DE324-C158-4FDD-9AE6-AF90025EE2C7}"/>
  </bookViews>
  <sheets>
    <sheet name="transition_prob" sheetId="1" r:id="rId1"/>
    <sheet name="rr.age1" sheetId="5" r:id="rId2"/>
    <sheet name="rr.age2" sheetId="8" r:id="rId3"/>
    <sheet name="rr.age3" sheetId="9" r:id="rId4"/>
    <sheet name="rr.age4" sheetId="4" r:id="rId5"/>
    <sheet name="rr.sex" sheetId="3" r:id="rId6"/>
    <sheet name="rr.fire" sheetId="2" r:id="rId7"/>
    <sheet name="rr.fire_lag1" sheetId="7" r:id="rId8"/>
    <sheet name="rr.interven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E15" i="1"/>
  <c r="F15" i="1"/>
  <c r="G15" i="1"/>
  <c r="H61" i="1" l="1"/>
  <c r="H60" i="1"/>
  <c r="H59" i="1"/>
  <c r="E60" i="1"/>
  <c r="E61" i="1"/>
  <c r="E59" i="1"/>
  <c r="E56" i="1"/>
  <c r="E57" i="1"/>
  <c r="E55" i="1"/>
  <c r="F52" i="1"/>
  <c r="F53" i="1"/>
  <c r="F51" i="1"/>
  <c r="E47" i="1"/>
  <c r="E38" i="1"/>
  <c r="E33" i="1"/>
  <c r="E28" i="1"/>
  <c r="E32" i="1"/>
  <c r="E34" i="1" s="1"/>
  <c r="E27" i="1" l="1"/>
  <c r="A13" i="7"/>
  <c r="A14" i="2"/>
  <c r="J5" i="1"/>
  <c r="J6" i="1"/>
  <c r="J3" i="1"/>
  <c r="J4" i="1"/>
  <c r="J2" i="1"/>
  <c r="J7" i="1"/>
  <c r="E29" i="1" l="1"/>
  <c r="E37" i="1"/>
  <c r="E39" i="1" s="1"/>
  <c r="E51" i="1" l="1"/>
  <c r="E52" i="1" l="1"/>
  <c r="H56" i="1" s="1"/>
  <c r="H55" i="1"/>
  <c r="E53" i="1"/>
  <c r="H57" i="1" s="1"/>
  <c r="E49" i="1"/>
  <c r="E48" i="1"/>
</calcChain>
</file>

<file path=xl/sharedStrings.xml><?xml version="1.0" encoding="utf-8"?>
<sst xmlns="http://schemas.openxmlformats.org/spreadsheetml/2006/main" count="233" uniqueCount="61">
  <si>
    <t>Value by definition</t>
  </si>
  <si>
    <t>Value calculated within model</t>
  </si>
  <si>
    <t>Value from source</t>
  </si>
  <si>
    <t>Value assumed or placeholder</t>
  </si>
  <si>
    <t>Assumption</t>
  </si>
  <si>
    <t>Guide:</t>
  </si>
  <si>
    <t xml:space="preserve">The sheet names will be the name of the array data frame on the z-axis. </t>
  </si>
  <si>
    <t>DO NOT EDIT THE TABLE STRUCTURE IN THE RANGE A1:I9 - THIS IS DIRECTLY PULLED INTO R FOR THE MODEL</t>
  </si>
  <si>
    <t>0 - No asthma</t>
  </si>
  <si>
    <t>50 - Death, asthma</t>
  </si>
  <si>
    <t>100 - Death, other cause</t>
  </si>
  <si>
    <t>"stay put" (1-sum)</t>
  </si>
  <si>
    <t>2 - well-controlled</t>
  </si>
  <si>
    <t>1 - completely controlled</t>
  </si>
  <si>
    <t>3 - somewhat controlled</t>
  </si>
  <si>
    <t>4 - Poorly controlled</t>
  </si>
  <si>
    <t>5 - Not controlled at all</t>
  </si>
  <si>
    <t>NOTES:</t>
  </si>
  <si>
    <t>Confirmed from lit review</t>
  </si>
  <si>
    <t>Need to revisit</t>
  </si>
  <si>
    <r>
      <t xml:space="preserve">Value </t>
    </r>
    <r>
      <rPr>
        <b/>
        <sz val="11"/>
        <color theme="1"/>
        <rFont val="Calibri"/>
        <family val="2"/>
        <scheme val="minor"/>
      </rPr>
      <t>0.00065</t>
    </r>
    <r>
      <rPr>
        <sz val="11"/>
        <color theme="1"/>
        <rFont val="Calibri"/>
        <family val="2"/>
        <scheme val="minor"/>
      </rPr>
      <t xml:space="preserve"> from Maya lit review but needs to be distributed between states 3-5 assuming suboptimal control at onset.</t>
    </r>
  </si>
  <si>
    <t>Cells represent relative risk of ED use 1.047 per day of exposure</t>
  </si>
  <si>
    <t>Conservative assumption that they're just as likely to get better.</t>
  </si>
  <si>
    <t>Age group: UNDER 5</t>
  </si>
  <si>
    <t>Age group: 5-17</t>
  </si>
  <si>
    <t>Age group: 18-54</t>
  </si>
  <si>
    <t>Age group: OVER 55</t>
  </si>
  <si>
    <t>rate=</t>
  </si>
  <si>
    <t>Crude all cause mortality for asthma patients 13.6 per 1000 person-years</t>
  </si>
  <si>
    <t>Crude asthma mortality 0.12 per 1000 person-years (small cells!! Only 2 events!!!)</t>
  </si>
  <si>
    <t xml:space="preserve">prob (1wk) = </t>
  </si>
  <si>
    <t>prob (1wk) =</t>
  </si>
  <si>
    <t>asthma-adjusted all-cause mortality</t>
  </si>
  <si>
    <t>rr severe sx =</t>
  </si>
  <si>
    <t>rr moderate sx =</t>
  </si>
  <si>
    <t xml:space="preserve">prob moderate sx = </t>
  </si>
  <si>
    <t xml:space="preserve">prob severe sx= </t>
  </si>
  <si>
    <t>Below from Lemmetyinen et al 2018 (Finland)</t>
  </si>
  <si>
    <t>pmean = pref*propref + pref*prop1*rr1 + pref*prop2*rr2</t>
  </si>
  <si>
    <t>pmean = pref * (propref + prop1*rr1 + prop2*rr2)</t>
  </si>
  <si>
    <t>prop none to mild sx</t>
  </si>
  <si>
    <t>prop moderate sx</t>
  </si>
  <si>
    <t>prop severe sx</t>
  </si>
  <si>
    <t>prob none-mild sx</t>
  </si>
  <si>
    <t>rate yr none-mild</t>
  </si>
  <si>
    <t>rate yr moderate</t>
  </si>
  <si>
    <t>rate yr severe</t>
  </si>
  <si>
    <t>rate wk none-mild</t>
  </si>
  <si>
    <t>rate wk moderate</t>
  </si>
  <si>
    <t>rate wk severe</t>
  </si>
  <si>
    <t>rate 10wk moderate</t>
  </si>
  <si>
    <t>rate 10wk severe</t>
  </si>
  <si>
    <t>rate 10wk none-mild</t>
  </si>
  <si>
    <t>prob (annual)=</t>
  </si>
  <si>
    <t>annual</t>
  </si>
  <si>
    <t>prob 10wk none to mild</t>
  </si>
  <si>
    <t>prob 10wk moderate</t>
  </si>
  <si>
    <t>prob 10wk severe</t>
  </si>
  <si>
    <t>prob wk none to mild</t>
  </si>
  <si>
    <t>prob wk moderate</t>
  </si>
  <si>
    <t>prob wk 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</si>
</sst>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"/>
    <numFmt numFmtId="165" formatCode="0.0"/>
    <numFmt numFmtId="166" formatCode="0.0000000"/>
    <numFmt numFmtId="167" formatCode="0.000"/>
    <numFmt numFmtId="168" formatCode="0.000000000"/>
    <numFmt numFmtId="169" formatCode="_(* #,##0.000000000_);_(* \(#,##0.0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0" fillId="2" borderId="0" xfId="0" applyFill="1"/>
    <xf numFmtId="0" fontId="3" fillId="0" borderId="0" xfId="0" applyFont="1"/>
    <xf numFmtId="0" fontId="1" fillId="0" borderId="0" xfId="0" applyFont="1"/>
    <xf numFmtId="0" fontId="0" fillId="4" borderId="1" xfId="0" applyFill="1" applyBorder="1"/>
    <xf numFmtId="0" fontId="0" fillId="4" borderId="0" xfId="0" applyFill="1"/>
    <xf numFmtId="0" fontId="2" fillId="0" borderId="0" xfId="0" applyFont="1"/>
    <xf numFmtId="165" fontId="1" fillId="3" borderId="1" xfId="0" applyNumberFormat="1" applyFont="1" applyFill="1" applyBorder="1"/>
    <xf numFmtId="2" fontId="3" fillId="3" borderId="1" xfId="0" applyNumberFormat="1" applyFont="1" applyFill="1" applyBorder="1"/>
    <xf numFmtId="0" fontId="0" fillId="0" borderId="1" xfId="0" applyFill="1" applyBorder="1"/>
    <xf numFmtId="166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1" fontId="3" fillId="0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1068233</xdr:colOff>
      <xdr:row>1</xdr:row>
      <xdr:rowOff>8060</xdr:rowOff>
    </xdr:from>
    <xdr:to>
      <xdr:col>1</xdr:col>
      <xdr:colOff>901114</xdr:colOff>
      <xdr:row>2</xdr:row>
      <xdr:rowOff>8060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E423E-662B-4368-AAA2-2DE06A0DF7D4}"/>
            </a:ext>
          </a:extLst>
        </xdr:cNvPr>
        <xdr:cNvSpPr txBox="1"/>
      </xdr:nvSpPr>
      <xdr:spPr>
        <a:xfrm>
          <a:off x="1068233" y="562995"/>
          <a:ext cx="901338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1</xdr:col>
      <xdr:colOff>898258</xdr:colOff>
      <xdr:row>2</xdr:row>
      <xdr:rowOff>8623</xdr:rowOff>
    </xdr:from>
    <xdr:to>
      <xdr:col>3</xdr:col>
      <xdr:colOff>339</xdr:colOff>
      <xdr:row>3</xdr:row>
      <xdr:rowOff>8622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F1BA16-18E5-4BBA-B8D7-094B6909392E}"/>
            </a:ext>
          </a:extLst>
        </xdr:cNvPr>
        <xdr:cNvSpPr txBox="1"/>
      </xdr:nvSpPr>
      <xdr:spPr>
        <a:xfrm>
          <a:off x="1966715" y="936275"/>
          <a:ext cx="907689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2</xdr:col>
      <xdr:colOff>895836</xdr:colOff>
      <xdr:row>3</xdr:row>
      <xdr:rowOff>10013</xdr:rowOff>
    </xdr:from>
    <xdr:to>
      <xdr:col>4</xdr:col>
      <xdr:colOff>1091</xdr:colOff>
      <xdr:row>4</xdr:row>
      <xdr:rowOff>10013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2764B9-57EE-4153-91C9-97DD5C1489B5}"/>
            </a:ext>
          </a:extLst>
        </xdr:cNvPr>
        <xdr:cNvSpPr txBox="1"/>
      </xdr:nvSpPr>
      <xdr:spPr>
        <a:xfrm>
          <a:off x="2867097" y="1310383"/>
          <a:ext cx="910864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3</xdr:col>
      <xdr:colOff>887692</xdr:colOff>
      <xdr:row>3</xdr:row>
      <xdr:rowOff>367366</xdr:rowOff>
    </xdr:from>
    <xdr:to>
      <xdr:col>4</xdr:col>
      <xdr:colOff>895749</xdr:colOff>
      <xdr:row>4</xdr:row>
      <xdr:rowOff>367366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9E3BFDE-BE16-445F-A9CA-D895EC711A41}"/>
            </a:ext>
          </a:extLst>
        </xdr:cNvPr>
        <xdr:cNvSpPr txBox="1"/>
      </xdr:nvSpPr>
      <xdr:spPr>
        <a:xfrm>
          <a:off x="3761757" y="1667736"/>
          <a:ext cx="910862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4</xdr:col>
      <xdr:colOff>898428</xdr:colOff>
      <xdr:row>4</xdr:row>
      <xdr:rowOff>360473</xdr:rowOff>
    </xdr:from>
    <xdr:to>
      <xdr:col>6</xdr:col>
      <xdr:colOff>6443</xdr:colOff>
      <xdr:row>5</xdr:row>
      <xdr:rowOff>360473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7B010D1-905E-4523-BDAC-E200A31BD52E}"/>
            </a:ext>
          </a:extLst>
        </xdr:cNvPr>
        <xdr:cNvSpPr txBox="1"/>
      </xdr:nvSpPr>
      <xdr:spPr>
        <a:xfrm>
          <a:off x="4675298" y="2033560"/>
          <a:ext cx="913623" cy="372717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  <xdr:twoCellAnchor>
    <xdr:from>
      <xdr:col>5</xdr:col>
      <xdr:colOff>898767</xdr:colOff>
      <xdr:row>5</xdr:row>
      <xdr:rowOff>364435</xdr:rowOff>
    </xdr:from>
    <xdr:to>
      <xdr:col>7</xdr:col>
      <xdr:colOff>3609</xdr:colOff>
      <xdr:row>6</xdr:row>
      <xdr:rowOff>364434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DD930-405E-4718-A9B0-1161B1052E7D}"/>
            </a:ext>
          </a:extLst>
        </xdr:cNvPr>
        <xdr:cNvSpPr txBox="1"/>
      </xdr:nvSpPr>
      <xdr:spPr>
        <a:xfrm>
          <a:off x="5564637" y="2396435"/>
          <a:ext cx="904929" cy="369956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1 -</a:t>
          </a:r>
          <a:r>
            <a:rPr lang="en-US" sz="1000" baseline="0"/>
            <a:t> sum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29CD-D7CE-45DF-83DF-7AAE57E0BCAE}">
  <dimension ref="A1:M61"/>
  <sheetViews>
    <sheetView zoomScale="85" zoomScaleNormal="85" workbookViewId="0">
      <selection activeCell="G6" sqref="G6"/>
    </sheetView>
  </sheetViews>
  <sheetFormatPr defaultRowHeight="14.5" x14ac:dyDescent="0.35"/>
  <cols>
    <col min="1" max="1" width="15.26953125" customWidth="1"/>
    <col min="2" max="10" width="12.90625" customWidth="1"/>
    <col min="11" max="11" width="44.7265625" customWidth="1"/>
    <col min="12" max="13" width="12" bestFit="1" customWidth="1"/>
  </cols>
  <sheetData>
    <row r="1" spans="1:13" ht="43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  <c r="J1" s="24" t="s">
        <v>11</v>
      </c>
      <c r="K1" s="24" t="s">
        <v>17</v>
      </c>
    </row>
    <row r="2" spans="1:13" ht="29" customHeight="1" x14ac:dyDescent="0.35">
      <c r="A2" s="23" t="s">
        <v>8</v>
      </c>
      <c r="B2" s="17">
        <v>0</v>
      </c>
      <c r="C2" s="29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20">
        <v>0</v>
      </c>
      <c r="J2" s="25">
        <f>1-SUM(B2:I2)</f>
        <v>1</v>
      </c>
      <c r="K2" s="27" t="s">
        <v>20</v>
      </c>
      <c r="M2" s="11" t="s">
        <v>1</v>
      </c>
    </row>
    <row r="3" spans="1:13" ht="29" customHeight="1" x14ac:dyDescent="0.35">
      <c r="A3" s="23" t="s">
        <v>13</v>
      </c>
      <c r="B3" s="19">
        <v>0</v>
      </c>
      <c r="C3" s="33">
        <v>0</v>
      </c>
      <c r="D3" s="33">
        <v>0.25838</v>
      </c>
      <c r="E3" s="33">
        <v>2.5319999999999999E-2</v>
      </c>
      <c r="F3" s="33">
        <v>2.1999999999999999E-2</v>
      </c>
      <c r="G3" s="33">
        <v>3.0000000000000001E-3</v>
      </c>
      <c r="H3" s="33">
        <v>0</v>
      </c>
      <c r="I3" s="20">
        <v>1.6063380248820813E-4</v>
      </c>
      <c r="J3" s="25">
        <f t="shared" ref="J3:J7" si="0">1-SUM(B3:I3)</f>
        <v>0.69113936619751182</v>
      </c>
      <c r="K3" s="34"/>
      <c r="M3" s="8" t="s">
        <v>2</v>
      </c>
    </row>
    <row r="4" spans="1:13" ht="29" customHeight="1" x14ac:dyDescent="0.35">
      <c r="A4" s="23" t="s">
        <v>12</v>
      </c>
      <c r="B4" s="19">
        <v>0</v>
      </c>
      <c r="C4" s="33">
        <v>2.5319999999999999E-2</v>
      </c>
      <c r="D4" s="33">
        <v>0</v>
      </c>
      <c r="E4" s="33">
        <v>7.8049999999999994E-2</v>
      </c>
      <c r="F4" s="33">
        <v>7.8049999999999994E-2</v>
      </c>
      <c r="G4" s="33">
        <v>5.4999999999999997E-3</v>
      </c>
      <c r="H4" s="38">
        <v>0</v>
      </c>
      <c r="I4" s="20">
        <v>1.6063380248820813E-4</v>
      </c>
      <c r="J4" s="25">
        <f t="shared" si="0"/>
        <v>0.81291936619751182</v>
      </c>
      <c r="K4" s="16"/>
      <c r="M4" s="9" t="s">
        <v>4</v>
      </c>
    </row>
    <row r="5" spans="1:13" ht="29" customHeight="1" x14ac:dyDescent="0.35">
      <c r="A5" s="23" t="s">
        <v>14</v>
      </c>
      <c r="B5" s="19">
        <v>0</v>
      </c>
      <c r="C5" s="33">
        <v>2.5319999999999999E-2</v>
      </c>
      <c r="D5" s="33">
        <v>0.13397000000000001</v>
      </c>
      <c r="E5" s="33">
        <v>0</v>
      </c>
      <c r="F5" s="33">
        <v>7.0000000000000007E-2</v>
      </c>
      <c r="G5" s="33">
        <v>1.4999999999999999E-2</v>
      </c>
      <c r="H5" s="33">
        <v>0</v>
      </c>
      <c r="I5" s="20">
        <v>2.5860775107100498E-4</v>
      </c>
      <c r="J5" s="25">
        <f t="shared" si="0"/>
        <v>0.75545139224892899</v>
      </c>
      <c r="M5" s="7" t="s">
        <v>0</v>
      </c>
    </row>
    <row r="6" spans="1:13" ht="29" customHeight="1" x14ac:dyDescent="0.35">
      <c r="A6" s="23" t="s">
        <v>15</v>
      </c>
      <c r="B6" s="19">
        <v>0</v>
      </c>
      <c r="C6" s="33">
        <v>1.511E-2</v>
      </c>
      <c r="D6" s="33">
        <v>0.10557</v>
      </c>
      <c r="E6" s="33">
        <v>0.16334000000000001</v>
      </c>
      <c r="F6" s="33">
        <v>0</v>
      </c>
      <c r="G6" s="33">
        <v>4.0829999999999998E-2</v>
      </c>
      <c r="H6" s="22">
        <v>2.3076896449314432E-6</v>
      </c>
      <c r="I6" s="20">
        <v>2.5860775107100498E-4</v>
      </c>
      <c r="J6" s="25">
        <f t="shared" si="0"/>
        <v>0.67488908455928409</v>
      </c>
      <c r="K6" s="27"/>
      <c r="M6" s="31" t="s">
        <v>18</v>
      </c>
    </row>
    <row r="7" spans="1:13" ht="29" customHeight="1" x14ac:dyDescent="0.35">
      <c r="A7" s="23" t="s">
        <v>16</v>
      </c>
      <c r="B7" s="19">
        <v>0</v>
      </c>
      <c r="C7" s="33">
        <v>0.03</v>
      </c>
      <c r="D7" s="33">
        <v>0.04</v>
      </c>
      <c r="E7" s="33">
        <v>0.16</v>
      </c>
      <c r="F7" s="33">
        <v>0.13397000000000001</v>
      </c>
      <c r="G7" s="33">
        <v>0</v>
      </c>
      <c r="H7" s="22">
        <v>2.3076896449314432E-6</v>
      </c>
      <c r="I7" s="20">
        <v>5.1233170374809234E-4</v>
      </c>
      <c r="J7" s="25">
        <f t="shared" si="0"/>
        <v>0.63551536060660696</v>
      </c>
      <c r="K7" s="16"/>
      <c r="M7" s="32" t="s">
        <v>19</v>
      </c>
    </row>
    <row r="8" spans="1:13" ht="29" customHeight="1" x14ac:dyDescent="0.35">
      <c r="A8" s="23" t="s">
        <v>9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1</v>
      </c>
      <c r="I8" s="19">
        <v>0</v>
      </c>
      <c r="J8" s="16"/>
    </row>
    <row r="9" spans="1:13" ht="29" customHeight="1" x14ac:dyDescent="0.35">
      <c r="A9" s="23" t="s">
        <v>10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6"/>
    </row>
    <row r="11" spans="1:13" x14ac:dyDescent="0.35">
      <c r="K11">
        <v>1.6063380248820813E-4</v>
      </c>
    </row>
    <row r="12" spans="1:13" x14ac:dyDescent="0.35">
      <c r="A12" s="12" t="s">
        <v>7</v>
      </c>
      <c r="K12">
        <v>2.5860775107100498E-4</v>
      </c>
    </row>
    <row r="13" spans="1:13" x14ac:dyDescent="0.35">
      <c r="K13">
        <v>5.1233170374809234E-4</v>
      </c>
      <c r="M13" s="1"/>
    </row>
    <row r="14" spans="1:13" x14ac:dyDescent="0.35">
      <c r="D14">
        <f>D3*(1.047^7) * (1.049^7)</f>
        <v>0.498097180050116</v>
      </c>
      <c r="E14">
        <f>E3*(1.047^7) * (1.049^7)</f>
        <v>4.8811133210267581E-2</v>
      </c>
      <c r="F14">
        <f t="shared" ref="F14:G15" si="1">F3*(1.047^7) * (1.049^7)</f>
        <v>4.2410937228510533E-2</v>
      </c>
      <c r="G14">
        <f t="shared" si="1"/>
        <v>5.7833096220696184E-3</v>
      </c>
      <c r="M14" s="1"/>
    </row>
    <row r="15" spans="1:13" x14ac:dyDescent="0.35">
      <c r="E15">
        <f>E4*(1.047^7) * (1.049^7)</f>
        <v>0.15046243866751122</v>
      </c>
      <c r="F15">
        <f t="shared" si="1"/>
        <v>0.15046243866751122</v>
      </c>
      <c r="G15">
        <f t="shared" si="1"/>
        <v>1.0602734307127633E-2</v>
      </c>
    </row>
    <row r="20" spans="1:11" x14ac:dyDescent="0.35">
      <c r="A20" t="s">
        <v>5</v>
      </c>
    </row>
    <row r="21" spans="1:11" x14ac:dyDescent="0.35">
      <c r="A21" t="s">
        <v>6</v>
      </c>
    </row>
    <row r="25" spans="1:11" x14ac:dyDescent="0.35">
      <c r="D25" s="12" t="s">
        <v>37</v>
      </c>
    </row>
    <row r="26" spans="1:11" x14ac:dyDescent="0.35">
      <c r="A26" s="30"/>
      <c r="B26" s="20">
        <v>0</v>
      </c>
      <c r="D26" t="s">
        <v>28</v>
      </c>
    </row>
    <row r="27" spans="1:11" x14ac:dyDescent="0.35">
      <c r="A27" s="28"/>
      <c r="B27" s="20">
        <v>2.5999999999999998E-4</v>
      </c>
      <c r="D27" t="s">
        <v>27</v>
      </c>
      <c r="E27">
        <f>13.6/1000</f>
        <v>1.3599999999999999E-2</v>
      </c>
    </row>
    <row r="28" spans="1:11" x14ac:dyDescent="0.35">
      <c r="A28" s="26"/>
      <c r="B28" s="20">
        <v>2.5999999999999998E-4</v>
      </c>
      <c r="D28" t="s">
        <v>53</v>
      </c>
      <c r="E28">
        <f>1-EXP(-E27)</f>
        <v>1.3507937821110039E-2</v>
      </c>
      <c r="K28" t="s">
        <v>38</v>
      </c>
    </row>
    <row r="29" spans="1:11" x14ac:dyDescent="0.35">
      <c r="A29" s="21"/>
      <c r="B29" s="20">
        <v>3.8879575775713215E-4</v>
      </c>
      <c r="D29" t="s">
        <v>31</v>
      </c>
      <c r="E29">
        <f>1-EXP(-E27/52)</f>
        <v>2.6150426333648724E-4</v>
      </c>
      <c r="K29" t="s">
        <v>39</v>
      </c>
    </row>
    <row r="30" spans="1:11" x14ac:dyDescent="0.35">
      <c r="A30" s="18"/>
      <c r="B30" s="20">
        <v>3.8879575775713215E-4</v>
      </c>
    </row>
    <row r="31" spans="1:11" x14ac:dyDescent="0.35">
      <c r="A31" s="21"/>
      <c r="B31" s="20">
        <v>7.7759151551426431E-4</v>
      </c>
      <c r="D31" t="s">
        <v>29</v>
      </c>
    </row>
    <row r="32" spans="1:11" x14ac:dyDescent="0.35">
      <c r="D32" t="s">
        <v>27</v>
      </c>
      <c r="E32">
        <f>0.12/1000</f>
        <v>1.1999999999999999E-4</v>
      </c>
    </row>
    <row r="33" spans="3:5" x14ac:dyDescent="0.35">
      <c r="D33" t="s">
        <v>53</v>
      </c>
      <c r="E33">
        <f>1-EXP(-E32)</f>
        <v>1.1999280028796022E-4</v>
      </c>
    </row>
    <row r="34" spans="3:5" x14ac:dyDescent="0.35">
      <c r="D34" t="s">
        <v>30</v>
      </c>
      <c r="E34">
        <f>1-EXP(-E32/52)</f>
        <v>2.3076896449314432E-6</v>
      </c>
    </row>
    <row r="36" spans="3:5" x14ac:dyDescent="0.35">
      <c r="D36" t="s">
        <v>32</v>
      </c>
    </row>
    <row r="37" spans="3:5" x14ac:dyDescent="0.35">
      <c r="D37" t="s">
        <v>27</v>
      </c>
      <c r="E37">
        <f>E27-E32</f>
        <v>1.3479999999999999E-2</v>
      </c>
    </row>
    <row r="38" spans="3:5" x14ac:dyDescent="0.35">
      <c r="D38" t="s">
        <v>53</v>
      </c>
      <c r="E38">
        <f>1-EXP(-E37)</f>
        <v>1.3389551670621502E-2</v>
      </c>
    </row>
    <row r="39" spans="3:5" x14ac:dyDescent="0.35">
      <c r="D39" t="s">
        <v>30</v>
      </c>
      <c r="E39">
        <f>1-EXP(-E37/52)</f>
        <v>2.591971718380881E-4</v>
      </c>
    </row>
    <row r="41" spans="3:5" x14ac:dyDescent="0.35">
      <c r="D41" t="s">
        <v>34</v>
      </c>
      <c r="E41">
        <v>1.61</v>
      </c>
    </row>
    <row r="42" spans="3:5" x14ac:dyDescent="0.35">
      <c r="D42" t="s">
        <v>33</v>
      </c>
      <c r="E42">
        <v>3.19</v>
      </c>
    </row>
    <row r="43" spans="3:5" x14ac:dyDescent="0.35">
      <c r="D43" t="s">
        <v>40</v>
      </c>
      <c r="E43">
        <v>0.253</v>
      </c>
    </row>
    <row r="44" spans="3:5" x14ac:dyDescent="0.35">
      <c r="D44" t="s">
        <v>41</v>
      </c>
      <c r="E44">
        <v>0.64700000000000002</v>
      </c>
    </row>
    <row r="45" spans="3:5" x14ac:dyDescent="0.35">
      <c r="D45" t="s">
        <v>42</v>
      </c>
      <c r="E45" s="39">
        <v>0.1</v>
      </c>
    </row>
    <row r="47" spans="3:5" x14ac:dyDescent="0.35">
      <c r="C47" t="s">
        <v>54</v>
      </c>
      <c r="D47" t="s">
        <v>43</v>
      </c>
      <c r="E47">
        <f>E38 / (E43 + E44*E41 + E45*E42)</f>
        <v>8.2975773675048204E-3</v>
      </c>
    </row>
    <row r="48" spans="3:5" x14ac:dyDescent="0.35">
      <c r="D48" t="s">
        <v>35</v>
      </c>
      <c r="E48" s="40">
        <f>E47*E41</f>
        <v>1.3359099561682762E-2</v>
      </c>
    </row>
    <row r="49" spans="4:8" x14ac:dyDescent="0.35">
      <c r="D49" t="s">
        <v>36</v>
      </c>
      <c r="E49">
        <f>E47*E42</f>
        <v>2.6469271802340377E-2</v>
      </c>
    </row>
    <row r="51" spans="4:8" x14ac:dyDescent="0.35">
      <c r="D51" t="s">
        <v>44</v>
      </c>
      <c r="E51">
        <f>E37 / (E43 + E44*E41 +E45*E42)</f>
        <v>8.3536286849231877E-3</v>
      </c>
      <c r="F51" s="41">
        <f>-LN(1-E47)</f>
        <v>8.3321938844046692E-3</v>
      </c>
    </row>
    <row r="52" spans="4:8" x14ac:dyDescent="0.35">
      <c r="D52" t="s">
        <v>45</v>
      </c>
      <c r="E52">
        <f>E51*E41</f>
        <v>1.3449342182726334E-2</v>
      </c>
      <c r="F52" s="41">
        <f t="shared" ref="F52:F53" si="2">-LN(1-E48)</f>
        <v>1.3449135093752562E-2</v>
      </c>
    </row>
    <row r="53" spans="4:8" x14ac:dyDescent="0.35">
      <c r="D53" t="s">
        <v>46</v>
      </c>
      <c r="E53">
        <f>E51*E42</f>
        <v>2.6648075504904969E-2</v>
      </c>
      <c r="F53" s="41">
        <f t="shared" si="2"/>
        <v>2.6825890006855195E-2</v>
      </c>
    </row>
    <row r="55" spans="4:8" x14ac:dyDescent="0.35">
      <c r="D55" t="s">
        <v>47</v>
      </c>
      <c r="E55">
        <f>E51/52</f>
        <v>1.6064670547929208E-4</v>
      </c>
      <c r="G55" t="s">
        <v>52</v>
      </c>
      <c r="H55">
        <f>E55*10</f>
        <v>1.6064670547929209E-3</v>
      </c>
    </row>
    <row r="56" spans="4:8" x14ac:dyDescent="0.35">
      <c r="D56" t="s">
        <v>48</v>
      </c>
      <c r="E56">
        <f t="shared" ref="E56:E57" si="3">E52/52</f>
        <v>2.5864119582166026E-4</v>
      </c>
      <c r="G56" t="s">
        <v>50</v>
      </c>
      <c r="H56">
        <f t="shared" ref="H56:H57" si="4">E56*10</f>
        <v>2.5864119582166027E-3</v>
      </c>
    </row>
    <row r="57" spans="4:8" x14ac:dyDescent="0.35">
      <c r="D57" t="s">
        <v>49</v>
      </c>
      <c r="E57">
        <f t="shared" si="3"/>
        <v>5.1246299047894169E-4</v>
      </c>
      <c r="G57" t="s">
        <v>51</v>
      </c>
      <c r="H57" s="40">
        <f t="shared" si="4"/>
        <v>5.1246299047894173E-3</v>
      </c>
    </row>
    <row r="59" spans="4:8" x14ac:dyDescent="0.35">
      <c r="D59" t="s">
        <v>58</v>
      </c>
      <c r="E59">
        <f>1-EXP(-E55)</f>
        <v>1.6063380248820813E-4</v>
      </c>
      <c r="G59" t="s">
        <v>55</v>
      </c>
      <c r="H59">
        <f>1-EXP(-H55)</f>
        <v>1.6051773772944866E-3</v>
      </c>
    </row>
    <row r="60" spans="4:8" x14ac:dyDescent="0.35">
      <c r="D60" t="s">
        <v>59</v>
      </c>
      <c r="E60">
        <f t="shared" ref="E60:E61" si="5">1-EXP(-E56)</f>
        <v>2.5860775107100498E-4</v>
      </c>
      <c r="G60" t="s">
        <v>56</v>
      </c>
      <c r="H60" s="40">
        <f t="shared" ref="H60:H61" si="6">1-EXP(-H56)</f>
        <v>2.5830700765895331E-3</v>
      </c>
    </row>
    <row r="61" spans="4:8" x14ac:dyDescent="0.35">
      <c r="D61" t="s">
        <v>60</v>
      </c>
      <c r="E61">
        <f t="shared" si="5"/>
        <v>5.1233170374809234E-4</v>
      </c>
      <c r="G61" t="s">
        <v>57</v>
      </c>
      <c r="H61">
        <f t="shared" si="6"/>
        <v>5.1115213906127721E-3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26E5-69A8-44D2-8549-2CF52401B436}">
  <dimension ref="A1:M14"/>
  <sheetViews>
    <sheetView workbookViewId="0"/>
  </sheetViews>
  <sheetFormatPr defaultRowHeight="14.5" x14ac:dyDescent="0.35"/>
  <cols>
    <col min="1" max="1" width="27.54296875" customWidth="1"/>
    <col min="8" max="8" width="8.72656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1</v>
      </c>
      <c r="F4" s="5">
        <v>1</v>
      </c>
      <c r="G4" s="5">
        <v>1</v>
      </c>
      <c r="H4" s="14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4">
        <v>1</v>
      </c>
      <c r="G5" s="4">
        <v>1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1</v>
      </c>
      <c r="H6" s="14">
        <v>1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A4E-E09C-4069-982B-A2144323617A}">
  <dimension ref="A1:M14"/>
  <sheetViews>
    <sheetView workbookViewId="0"/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0.34799999999999998</v>
      </c>
      <c r="E3" s="4">
        <v>0.34799999999999998</v>
      </c>
      <c r="F3" s="4">
        <v>0.34799999999999998</v>
      </c>
      <c r="G3" s="4">
        <v>0.34799999999999998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0.34799999999999998</v>
      </c>
      <c r="F4" s="5">
        <v>0.34799999999999998</v>
      </c>
      <c r="G4" s="5">
        <v>0.34799999999999998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5">
        <v>0.34799999999999998</v>
      </c>
      <c r="G5" s="5">
        <v>0.34799999999999998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0.34799999999999998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45FC-FAC8-4C6E-B138-DE443BF91D41}">
  <dimension ref="A1:M14"/>
  <sheetViews>
    <sheetView workbookViewId="0"/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0.755</v>
      </c>
      <c r="E3" s="4">
        <v>0.755</v>
      </c>
      <c r="F3" s="4">
        <v>0.755</v>
      </c>
      <c r="G3" s="4">
        <v>0.755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4">
        <v>0.755</v>
      </c>
      <c r="F4" s="4">
        <v>0.755</v>
      </c>
      <c r="G4" s="4">
        <v>0.755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4">
        <v>0.755</v>
      </c>
      <c r="G5" s="4">
        <v>0.755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4">
        <v>0.755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35">
        <v>1</v>
      </c>
      <c r="D8" s="35">
        <v>1</v>
      </c>
      <c r="E8" s="35">
        <v>1</v>
      </c>
      <c r="F8" s="35">
        <v>1</v>
      </c>
      <c r="G8" s="35">
        <v>1</v>
      </c>
      <c r="H8" s="35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7C6-0B0D-4D3A-9EE6-D6B7E34231B1}">
  <dimension ref="A1:M14"/>
  <sheetViews>
    <sheetView workbookViewId="0"/>
  </sheetViews>
  <sheetFormatPr defaultRowHeight="14.5" x14ac:dyDescent="0.35"/>
  <cols>
    <col min="1" max="1" width="23.81640625" customWidth="1"/>
    <col min="8" max="8" width="9.26953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5">
        <v>2.2109999999999999</v>
      </c>
      <c r="E3" s="5">
        <v>2.2109999999999999</v>
      </c>
      <c r="F3" s="5">
        <v>2.2109999999999999</v>
      </c>
      <c r="G3" s="5">
        <v>2.2109999999999999</v>
      </c>
      <c r="H3" s="4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2.2109999999999999</v>
      </c>
      <c r="F4" s="5">
        <v>2.2109999999999999</v>
      </c>
      <c r="G4" s="5">
        <v>2.2109999999999999</v>
      </c>
      <c r="H4" s="14">
        <v>7.24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4">
        <v>1</v>
      </c>
      <c r="D5" s="4">
        <v>1</v>
      </c>
      <c r="E5" s="37">
        <v>1</v>
      </c>
      <c r="F5" s="5">
        <v>2.2109999999999999</v>
      </c>
      <c r="G5" s="5">
        <v>2.2109999999999999</v>
      </c>
      <c r="H5" s="4">
        <v>1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2.2109999999999999</v>
      </c>
      <c r="H6" s="14">
        <v>7.75</v>
      </c>
      <c r="I6" s="15">
        <v>1</v>
      </c>
    </row>
    <row r="7" spans="1:13" x14ac:dyDescent="0.35">
      <c r="A7" s="23" t="s">
        <v>16</v>
      </c>
      <c r="B7" s="2">
        <v>1</v>
      </c>
      <c r="C7" s="4">
        <v>1</v>
      </c>
      <c r="D7" s="4">
        <v>1</v>
      </c>
      <c r="E7" s="4">
        <v>1</v>
      </c>
      <c r="F7" s="4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4" spans="1:13" x14ac:dyDescent="0.35">
      <c r="A1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BFE2-9267-4BC9-B002-5CFB67FFF650}">
  <dimension ref="A1:M12"/>
  <sheetViews>
    <sheetView workbookViewId="0"/>
  </sheetViews>
  <sheetFormatPr defaultRowHeight="14.5" x14ac:dyDescent="0.35"/>
  <cols>
    <col min="1" max="1" width="27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37">
        <v>1</v>
      </c>
      <c r="E4" s="6">
        <v>1</v>
      </c>
      <c r="F4" s="6">
        <v>1</v>
      </c>
      <c r="G4" s="6">
        <v>1</v>
      </c>
      <c r="H4" s="13">
        <v>1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37">
        <v>1</v>
      </c>
      <c r="F5" s="3">
        <v>1</v>
      </c>
      <c r="G5" s="3">
        <v>1</v>
      </c>
      <c r="H5" s="3">
        <v>1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37">
        <v>1</v>
      </c>
      <c r="G6" s="6">
        <v>1</v>
      </c>
      <c r="H6" s="6">
        <v>1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37">
        <v>1</v>
      </c>
      <c r="H7" s="3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F93B-51D0-48C7-BB23-B285BD987C91}">
  <dimension ref="A1:M15"/>
  <sheetViews>
    <sheetView tabSelected="1" workbookViewId="0">
      <selection activeCell="G6" sqref="G6"/>
    </sheetView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37">
        <v>1</v>
      </c>
      <c r="C2" s="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7">
        <v>1</v>
      </c>
      <c r="D3" s="4">
        <v>1.006</v>
      </c>
      <c r="E3" s="4">
        <v>1.2</v>
      </c>
      <c r="F3" s="4">
        <v>1.3</v>
      </c>
      <c r="G3" s="4">
        <v>1.4</v>
      </c>
      <c r="H3" s="4">
        <v>1.0469999999999999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7">
        <v>1</v>
      </c>
      <c r="E4" s="5">
        <v>1.0089999999999999</v>
      </c>
      <c r="F4" s="5">
        <v>1.06</v>
      </c>
      <c r="G4" s="5">
        <v>1.4</v>
      </c>
      <c r="H4" s="5">
        <v>1.0469999999999999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7">
        <v>1</v>
      </c>
      <c r="F5" s="4">
        <v>1.004</v>
      </c>
      <c r="G5" s="4">
        <v>1.25</v>
      </c>
      <c r="H5" s="4">
        <v>1.0469999999999999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7">
        <v>1</v>
      </c>
      <c r="G6" s="5">
        <v>1.0469999999999999</v>
      </c>
      <c r="H6" s="5">
        <v>1.0469999999999999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37">
        <v>1</v>
      </c>
      <c r="H7" s="4">
        <v>1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 t="s">
        <v>21</v>
      </c>
    </row>
    <row r="14" spans="1:13" x14ac:dyDescent="0.35">
      <c r="A14">
        <f>1.047^7</f>
        <v>1.3791984860412765</v>
      </c>
    </row>
    <row r="15" spans="1:13" x14ac:dyDescent="0.35">
      <c r="A1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0997-5825-4458-A72C-E6102474C10A}">
  <dimension ref="A1:M13"/>
  <sheetViews>
    <sheetView workbookViewId="0"/>
  </sheetViews>
  <sheetFormatPr defaultRowHeight="14.5" x14ac:dyDescent="0.35"/>
  <cols>
    <col min="1" max="1" width="24.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5">
        <v>1</v>
      </c>
      <c r="D2" s="35">
        <v>1</v>
      </c>
      <c r="E2" s="35">
        <v>1</v>
      </c>
      <c r="F2" s="35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36">
        <v>1</v>
      </c>
      <c r="D3" s="4">
        <v>1.0489999999999999</v>
      </c>
      <c r="E3" s="4">
        <v>1.0489999999999999</v>
      </c>
      <c r="F3" s="4">
        <v>1.0489999999999999</v>
      </c>
      <c r="G3" s="4">
        <v>1.0489999999999999</v>
      </c>
      <c r="H3" s="4">
        <v>1.0489999999999999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5">
        <v>1</v>
      </c>
      <c r="D4" s="36">
        <v>1</v>
      </c>
      <c r="E4" s="4">
        <v>1.0489999999999999</v>
      </c>
      <c r="F4" s="4">
        <v>1.0489999999999999</v>
      </c>
      <c r="G4" s="4">
        <v>1.0489999999999999</v>
      </c>
      <c r="H4" s="4">
        <v>1.0489999999999999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5">
        <v>1</v>
      </c>
      <c r="D5" s="5">
        <v>1</v>
      </c>
      <c r="E5" s="36">
        <v>1</v>
      </c>
      <c r="F5" s="4">
        <v>1.0489999999999999</v>
      </c>
      <c r="G5" s="4">
        <v>1.0489999999999999</v>
      </c>
      <c r="H5" s="4">
        <v>1.0489999999999999</v>
      </c>
      <c r="I5" s="15">
        <v>1</v>
      </c>
    </row>
    <row r="6" spans="1:13" x14ac:dyDescent="0.35">
      <c r="A6" s="23" t="s">
        <v>15</v>
      </c>
      <c r="B6" s="2">
        <v>1</v>
      </c>
      <c r="C6" s="5">
        <v>1</v>
      </c>
      <c r="D6" s="5">
        <v>1</v>
      </c>
      <c r="E6" s="5">
        <v>1</v>
      </c>
      <c r="F6" s="36">
        <v>1</v>
      </c>
      <c r="G6" s="4">
        <v>1.0489999999999999</v>
      </c>
      <c r="H6" s="4">
        <v>1.0489999999999999</v>
      </c>
      <c r="I6" s="15">
        <v>1</v>
      </c>
    </row>
    <row r="7" spans="1:13" x14ac:dyDescent="0.35">
      <c r="A7" s="23" t="s">
        <v>16</v>
      </c>
      <c r="B7" s="2">
        <v>1</v>
      </c>
      <c r="C7" s="5">
        <v>1</v>
      </c>
      <c r="D7" s="5">
        <v>1</v>
      </c>
      <c r="E7" s="5">
        <v>1</v>
      </c>
      <c r="F7" s="5">
        <v>1</v>
      </c>
      <c r="G7" s="10">
        <v>1</v>
      </c>
      <c r="H7" s="4">
        <v>1.0489999999999999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  <row r="13" spans="1:13" x14ac:dyDescent="0.35">
      <c r="A13">
        <f>1.049^7</f>
        <v>1.3977465125824624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D5AB-81A0-43ED-973C-D60469A17FBC}">
  <dimension ref="A1:M12"/>
  <sheetViews>
    <sheetView workbookViewId="0"/>
  </sheetViews>
  <sheetFormatPr defaultRowHeight="14.5" x14ac:dyDescent="0.35"/>
  <cols>
    <col min="1" max="1" width="28.36328125" customWidth="1"/>
  </cols>
  <sheetData>
    <row r="1" spans="1:13" ht="72.5" x14ac:dyDescent="0.35">
      <c r="B1" s="23" t="s">
        <v>8</v>
      </c>
      <c r="C1" s="23" t="s">
        <v>13</v>
      </c>
      <c r="D1" s="23" t="s">
        <v>12</v>
      </c>
      <c r="E1" s="23" t="s">
        <v>14</v>
      </c>
      <c r="F1" s="23" t="s">
        <v>15</v>
      </c>
      <c r="G1" s="23" t="s">
        <v>16</v>
      </c>
      <c r="H1" s="23" t="s">
        <v>9</v>
      </c>
      <c r="I1" s="23" t="s">
        <v>10</v>
      </c>
    </row>
    <row r="2" spans="1:13" x14ac:dyDescent="0.35">
      <c r="A2" s="23" t="s">
        <v>8</v>
      </c>
      <c r="B2" s="10">
        <v>1</v>
      </c>
      <c r="C2" s="6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5">
        <v>1</v>
      </c>
      <c r="M2" s="11" t="s">
        <v>1</v>
      </c>
    </row>
    <row r="3" spans="1:13" x14ac:dyDescent="0.35">
      <c r="A3" s="23" t="s">
        <v>13</v>
      </c>
      <c r="B3" s="2">
        <v>1</v>
      </c>
      <c r="C3" s="10">
        <v>1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15">
        <v>1</v>
      </c>
      <c r="M3" s="8" t="s">
        <v>2</v>
      </c>
    </row>
    <row r="4" spans="1:13" x14ac:dyDescent="0.35">
      <c r="A4" s="23" t="s">
        <v>12</v>
      </c>
      <c r="B4" s="2">
        <v>1</v>
      </c>
      <c r="C4" s="6">
        <v>1</v>
      </c>
      <c r="D4" s="10">
        <v>1</v>
      </c>
      <c r="E4" s="3">
        <v>0.5</v>
      </c>
      <c r="F4" s="3">
        <v>0.5</v>
      </c>
      <c r="G4" s="3">
        <v>0.5</v>
      </c>
      <c r="H4" s="3">
        <v>0.5</v>
      </c>
      <c r="I4" s="15">
        <v>1</v>
      </c>
      <c r="M4" s="9" t="s">
        <v>3</v>
      </c>
    </row>
    <row r="5" spans="1:13" x14ac:dyDescent="0.35">
      <c r="A5" s="23" t="s">
        <v>14</v>
      </c>
      <c r="B5" s="2">
        <v>1</v>
      </c>
      <c r="C5" s="3">
        <v>1</v>
      </c>
      <c r="D5" s="3">
        <v>1</v>
      </c>
      <c r="E5" s="10">
        <v>1</v>
      </c>
      <c r="F5" s="3">
        <v>0.5</v>
      </c>
      <c r="G5" s="3">
        <v>0.5</v>
      </c>
      <c r="H5" s="3">
        <v>0.5</v>
      </c>
      <c r="I5" s="15">
        <v>1</v>
      </c>
    </row>
    <row r="6" spans="1:13" x14ac:dyDescent="0.35">
      <c r="A6" s="23" t="s">
        <v>15</v>
      </c>
      <c r="B6" s="2">
        <v>1</v>
      </c>
      <c r="C6" s="6">
        <v>1</v>
      </c>
      <c r="D6" s="6">
        <v>1</v>
      </c>
      <c r="E6" s="6">
        <v>1</v>
      </c>
      <c r="F6" s="10">
        <v>1</v>
      </c>
      <c r="G6" s="3">
        <v>0.5</v>
      </c>
      <c r="H6" s="3">
        <v>0.5</v>
      </c>
      <c r="I6" s="15">
        <v>1</v>
      </c>
    </row>
    <row r="7" spans="1:13" x14ac:dyDescent="0.35">
      <c r="A7" s="23" t="s">
        <v>16</v>
      </c>
      <c r="B7" s="2">
        <v>1</v>
      </c>
      <c r="C7" s="3">
        <v>1</v>
      </c>
      <c r="D7" s="3">
        <v>1</v>
      </c>
      <c r="E7" s="3">
        <v>1</v>
      </c>
      <c r="F7" s="3">
        <v>1</v>
      </c>
      <c r="G7" s="10">
        <v>1</v>
      </c>
      <c r="H7" s="3">
        <v>0.5</v>
      </c>
      <c r="I7" s="15">
        <v>1</v>
      </c>
    </row>
    <row r="8" spans="1:13" x14ac:dyDescent="0.35">
      <c r="A8" s="23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3" x14ac:dyDescent="0.35">
      <c r="A9" s="23" t="s">
        <v>10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2" spans="1:13" x14ac:dyDescent="0.35">
      <c r="A12" s="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transition_prob</vt:lpstr>
      <vt:lpstr>rr.age1</vt:lpstr>
      <vt:lpstr>rr.age2</vt:lpstr>
      <vt:lpstr>rr.age3</vt:lpstr>
      <vt:lpstr>rr.age4</vt:lpstr>
      <vt:lpstr>rr.sex</vt:lpstr>
      <vt:lpstr>rr.fire</vt:lpstr>
      <vt:lpstr>rr.fire_lag1</vt:lpstr>
      <vt:lpstr>rr.intervention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2022-07-13T19:32:43Z</dcterms:created>
  <dcterms:modified xsi:type="dcterms:W3CDTF">2023-11-19T00:24:26Z</dcterms:modified>
</cp:coreProperties>
</file>