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ya/Documents/GitHub/GRAM/gram_analysis/2025_Mar_paper2_BHAfalsepositiverate/Data/"/>
    </mc:Choice>
  </mc:AlternateContent>
  <xr:revisionPtr revIDLastSave="0" documentId="13_ncr:1_{3EACFABF-027D-B341-A91A-70EA9D50107C}" xr6:coauthVersionLast="47" xr6:coauthVersionMax="47" xr10:uidLastSave="{00000000-0000-0000-0000-000000000000}"/>
  <bookViews>
    <workbookView xWindow="0" yWindow="500" windowWidth="39660" windowHeight="23700" xr2:uid="{7ECD43F3-4917-154A-9206-B5FC423F6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F55" i="1"/>
  <c r="E55" i="1"/>
  <c r="D55" i="1"/>
  <c r="C55" i="1"/>
  <c r="G56" i="1"/>
  <c r="F56" i="1"/>
  <c r="F59" i="1" s="1"/>
  <c r="E59" i="1"/>
  <c r="E57" i="1"/>
  <c r="C59" i="1"/>
  <c r="C57" i="1"/>
  <c r="E56" i="1"/>
  <c r="D56" i="1"/>
  <c r="D57" i="1"/>
  <c r="G46" i="1"/>
  <c r="D46" i="1"/>
  <c r="E46" i="1"/>
  <c r="C50" i="1"/>
  <c r="C48" i="1"/>
  <c r="G47" i="1"/>
  <c r="E47" i="1"/>
  <c r="E48" i="1" s="1"/>
  <c r="D47" i="1"/>
  <c r="F38" i="1"/>
  <c r="E38" i="1"/>
  <c r="D38" i="1"/>
  <c r="E37" i="1"/>
  <c r="E41" i="1" s="1"/>
  <c r="D37" i="1"/>
  <c r="C41" i="1"/>
  <c r="C39" i="1"/>
  <c r="E32" i="1"/>
  <c r="D32" i="1"/>
  <c r="C32" i="1"/>
  <c r="D30" i="1"/>
  <c r="C30" i="1"/>
  <c r="F29" i="1"/>
  <c r="G28" i="1"/>
  <c r="F20" i="1"/>
  <c r="F21" i="1" s="1"/>
  <c r="F23" i="1" s="1"/>
  <c r="D23" i="1"/>
  <c r="C23" i="1"/>
  <c r="D21" i="1"/>
  <c r="C21" i="1"/>
  <c r="G19" i="1"/>
  <c r="E50" i="1" l="1"/>
  <c r="D41" i="1"/>
  <c r="F57" i="1"/>
  <c r="G37" i="1"/>
  <c r="H55" i="1"/>
  <c r="D39" i="1"/>
  <c r="E39" i="1"/>
  <c r="H46" i="1"/>
  <c r="D59" i="1"/>
  <c r="D48" i="1"/>
  <c r="G48" i="1"/>
  <c r="G50" i="1" s="1"/>
  <c r="D50" i="1"/>
  <c r="H47" i="1"/>
  <c r="H48" i="1" s="1"/>
  <c r="G38" i="1"/>
  <c r="G39" i="1" s="1"/>
  <c r="F39" i="1"/>
  <c r="F41" i="1" s="1"/>
  <c r="G29" i="1"/>
  <c r="G30" i="1" s="1"/>
  <c r="F30" i="1"/>
  <c r="F32" i="1" s="1"/>
  <c r="G20" i="1"/>
  <c r="G21" i="1" s="1"/>
  <c r="D61" i="1" l="1"/>
  <c r="E60" i="1"/>
  <c r="E14" i="1"/>
  <c r="F11" i="1"/>
  <c r="E12" i="1"/>
  <c r="D14" i="1"/>
  <c r="G10" i="1"/>
  <c r="D12" i="1"/>
  <c r="C12" i="1"/>
  <c r="C14" i="1"/>
  <c r="G11" i="1" l="1"/>
  <c r="G12" i="1"/>
  <c r="F12" i="1"/>
  <c r="F14" i="1" l="1"/>
  <c r="G57" i="1" l="1"/>
  <c r="G59" i="1" s="1"/>
  <c r="H56" i="1"/>
  <c r="H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JGK</author>
    <author>Sigal Maya</author>
  </authors>
  <commentList>
    <comment ref="E9" authorId="0" shapeId="0" xr:uid="{5602A72E-1BEB-0448-8845-A7ADBA042A9C}">
      <text>
        <r>
          <rPr>
            <b/>
            <sz val="10"/>
            <color rgb="FF000000"/>
            <rFont val="Tahoma"/>
            <family val="2"/>
          </rPr>
          <t>JGK: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 + "Borderline, potential retest 6 m"</t>
        </r>
      </text>
    </comment>
    <comment ref="E10" authorId="1" shapeId="0" xr:uid="{46D975A0-A86E-BE48-A3A9-36825A1B70BC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</t>
        </r>
      </text>
    </comment>
    <comment ref="E11" authorId="1" shapeId="0" xr:uid="{A41F0DF6-7281-8449-9B86-ABD55B5F0367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"borderline"</t>
        </r>
      </text>
    </comment>
    <comment ref="E18" authorId="0" shapeId="0" xr:uid="{D1DA763F-11EE-8346-8152-46635DA4F40B}">
      <text>
        <r>
          <rPr>
            <b/>
            <sz val="10"/>
            <color rgb="FF000000"/>
            <rFont val="Tahoma"/>
            <family val="2"/>
          </rPr>
          <t>JGK: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 + "Borderline, potential retest 6 m"</t>
        </r>
      </text>
    </comment>
    <comment ref="E19" authorId="1" shapeId="0" xr:uid="{6529496A-BAA3-ED4A-8F6B-BA898CC30B83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</t>
        </r>
      </text>
    </comment>
    <comment ref="E20" authorId="1" shapeId="0" xr:uid="{CFCFDACF-BAE0-EF49-A4CA-7C07EAA3EF22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"borderline"</t>
        </r>
      </text>
    </comment>
    <comment ref="E27" authorId="0" shapeId="0" xr:uid="{5DC217FF-D084-E248-B2EF-5D4F33DD2B47}">
      <text>
        <r>
          <rPr>
            <b/>
            <sz val="10"/>
            <color rgb="FF000000"/>
            <rFont val="Tahoma"/>
            <family val="2"/>
          </rPr>
          <t>JGK: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 + "Borderline, potential retest 6 m"</t>
        </r>
      </text>
    </comment>
    <comment ref="E28" authorId="1" shapeId="0" xr:uid="{7CA097D0-D3A4-1548-9320-F29106B159A2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</t>
        </r>
      </text>
    </comment>
    <comment ref="E29" authorId="1" shapeId="0" xr:uid="{7E8008F7-9056-9E48-8C9F-A745CC2AD691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"borderline"</t>
        </r>
      </text>
    </comment>
    <comment ref="E36" authorId="0" shapeId="0" xr:uid="{B843828D-F1CE-1140-9853-A86E2C19C960}">
      <text>
        <r>
          <rPr>
            <b/>
            <sz val="10"/>
            <color rgb="FF000000"/>
            <rFont val="Tahoma"/>
            <family val="2"/>
          </rPr>
          <t>JGK: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 + "Borderline, potential retest 6 m"</t>
        </r>
      </text>
    </comment>
    <comment ref="E37" authorId="1" shapeId="0" xr:uid="{D88FD7A9-F1E5-3143-89A4-6BB2E8BF1214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</t>
        </r>
      </text>
    </comment>
    <comment ref="E38" authorId="1" shapeId="0" xr:uid="{0E051E8D-0C9E-A542-A9BB-63D037B41F63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"borderline"</t>
        </r>
      </text>
    </comment>
    <comment ref="E45" authorId="0" shapeId="0" xr:uid="{0A58518D-AE4C-F646-AFA0-18AFDF4B2E17}">
      <text>
        <r>
          <rPr>
            <b/>
            <sz val="10"/>
            <color rgb="FF000000"/>
            <rFont val="Tahoma"/>
            <family val="2"/>
          </rPr>
          <t>JGK: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 + "Borderline, potential retest 6 m"</t>
        </r>
      </text>
    </comment>
    <comment ref="E46" authorId="1" shapeId="0" xr:uid="{A1C2F7C1-D013-C64D-A7B9-428B53860FC5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</t>
        </r>
      </text>
    </comment>
    <comment ref="E47" authorId="1" shapeId="0" xr:uid="{99540391-9D11-E644-A7A8-CBE18753FB45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"borderline"</t>
        </r>
      </text>
    </comment>
    <comment ref="E54" authorId="0" shapeId="0" xr:uid="{3A273F30-322A-0A46-8B73-D726BCF3B614}">
      <text>
        <r>
          <rPr>
            <b/>
            <sz val="10"/>
            <color rgb="FF000000"/>
            <rFont val="Tahoma"/>
            <family val="2"/>
          </rPr>
          <t>JGK: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 + "Borderline, potential retest 6 m"</t>
        </r>
      </text>
    </comment>
    <comment ref="F55" authorId="1" shapeId="0" xr:uid="{0BB70650-245C-8144-833D-109674033D84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"memory loss"</t>
        </r>
      </text>
    </comment>
    <comment ref="E56" authorId="1" shapeId="0" xr:uid="{450CBE4F-1D52-534E-8708-8E3AC1A2D083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"borderline"</t>
        </r>
      </text>
    </comment>
  </commentList>
</comments>
</file>

<file path=xl/sharedStrings.xml><?xml version="1.0" encoding="utf-8"?>
<sst xmlns="http://schemas.openxmlformats.org/spreadsheetml/2006/main" count="109" uniqueCount="51">
  <si>
    <t>CONCERNS IN PRIMARY CARE</t>
  </si>
  <si>
    <t>TRUE DISEASE</t>
  </si>
  <si>
    <t>Pos</t>
  </si>
  <si>
    <t>Neg</t>
  </si>
  <si>
    <t>MCI</t>
  </si>
  <si>
    <t>DEM</t>
  </si>
  <si>
    <t>sum</t>
  </si>
  <si>
    <t>pre-MCI</t>
  </si>
  <si>
    <t>Normal</t>
  </si>
  <si>
    <t>Derived from:</t>
  </si>
  <si>
    <t>Completed BHA</t>
  </si>
  <si>
    <t>Test pos</t>
  </si>
  <si>
    <t>Test neg</t>
  </si>
  <si>
    <t>Disease Status</t>
  </si>
  <si>
    <t>389 MCI</t>
  </si>
  <si>
    <t>191 Dementia</t>
  </si>
  <si>
    <t>59 Borderline</t>
  </si>
  <si>
    <t>79 Memory loss (poten. reversible)</t>
  </si>
  <si>
    <t>[119 normal]</t>
  </si>
  <si>
    <t>Test Results</t>
  </si>
  <si>
    <t>Sensitivity</t>
  </si>
  <si>
    <t>Specificity</t>
  </si>
  <si>
    <t>Based on Kaiser data on BHA testing (Kate email from Mar 31, 2025)</t>
  </si>
  <si>
    <t>(1) if "Memory Loss" and "Borderline" = Disease (Pre-MCI)</t>
  </si>
  <si>
    <r>
      <t xml:space="preserve">(2) if "Memory Loss" and "Borderline" </t>
    </r>
    <r>
      <rPr>
        <b/>
        <sz val="14"/>
        <color rgb="FFFF0000"/>
        <rFont val="Aptos Narrow (Body)"/>
      </rPr>
      <t>≠</t>
    </r>
    <r>
      <rPr>
        <b/>
        <sz val="14"/>
        <color theme="1"/>
        <rFont val="Aptos Narrow (Body)"/>
      </rPr>
      <t xml:space="preserve"> </t>
    </r>
    <r>
      <rPr>
        <b/>
        <sz val="12"/>
        <color theme="1"/>
        <rFont val="Aptos Narrow"/>
        <scheme val="minor"/>
      </rPr>
      <t>Disease (Pre-MCI)</t>
    </r>
  </si>
  <si>
    <t>Is memory loss and borderline similar or are they really different?</t>
  </si>
  <si>
    <t>Is the distinction between the two groups arbitrary (decision by nurse)?</t>
  </si>
  <si>
    <t>Memory loss: Glad to discover, but some will not progress. For now assume 50-50.</t>
  </si>
  <si>
    <t>Borderline: Half of the people here are false negatives, half are true negatives.</t>
  </si>
  <si>
    <t>Of the ppl who completed the AWV question, what % said yes to concerns</t>
  </si>
  <si>
    <r>
      <t xml:space="preserve">(3) if "Memory Loss" </t>
    </r>
    <r>
      <rPr>
        <sz val="14"/>
        <color theme="1"/>
        <rFont val="Aptos Narrow (Body)"/>
      </rPr>
      <t xml:space="preserve">= </t>
    </r>
    <r>
      <rPr>
        <b/>
        <sz val="12"/>
        <color theme="1"/>
        <rFont val="Aptos Narrow"/>
        <scheme val="minor"/>
      </rPr>
      <t xml:space="preserve">and "Borderline" </t>
    </r>
    <r>
      <rPr>
        <b/>
        <sz val="14"/>
        <color rgb="FFFF0000"/>
        <rFont val="Aptos Narrow (Body)"/>
      </rPr>
      <t>≠</t>
    </r>
    <r>
      <rPr>
        <b/>
        <sz val="14"/>
        <color theme="1"/>
        <rFont val="Aptos Narrow (Body)"/>
      </rPr>
      <t xml:space="preserve"> </t>
    </r>
    <r>
      <rPr>
        <b/>
        <sz val="12"/>
        <color theme="1"/>
        <rFont val="Aptos Narrow"/>
        <scheme val="minor"/>
      </rPr>
      <t>Disease (Pre-MCI)</t>
    </r>
  </si>
  <si>
    <t>Per Kate (meeting on Apr 3):</t>
  </si>
  <si>
    <t>For the 965 eligibles, what's the denom? Will find out from Kaiser)</t>
  </si>
  <si>
    <t>RNs are relying on TabCATs for making diagnoses. There's some circularity. We should consider adding some false positives to account for this, perhaps using Elena's sens/spec values).</t>
  </si>
  <si>
    <t>Denominator for eligible referrals</t>
  </si>
  <si>
    <t>To find out:</t>
  </si>
  <si>
    <t>(4) 50-50 split in both categories (per conversation on April 3)</t>
  </si>
  <si>
    <t>(5) 50-50 split in both categories (per conversation on April 3) + some of the memory loss are FP</t>
  </si>
  <si>
    <t>reversible</t>
  </si>
  <si>
    <t>What is the diagnostic uncertainty in memory loss referring to? Is it uncertainty about cog impairment, or is it uncertainty of the etiology?</t>
  </si>
  <si>
    <t>"Borderline" group is split 1:1:2 into MCI, reversible, and normal</t>
  </si>
  <si>
    <t>Of the 79 with "memory loss", half have reversible causes, half are MCI</t>
  </si>
  <si>
    <t>"Memory loss" group is split 1:1:2 into MCI, reversible, normal</t>
  </si>
  <si>
    <t>&gt;&gt;</t>
  </si>
  <si>
    <t>pre-MCI was a label chosen by Sigal, might be misleading, to be considered</t>
  </si>
  <si>
    <t>(6) 50-50 split in both categories (per conversation on April 3) + some of the memory loss are FP, tracking reversible</t>
  </si>
  <si>
    <t>Reversible</t>
  </si>
  <si>
    <t>JGK - see alternative #6 below</t>
  </si>
  <si>
    <t>"Borderline" group is split 1:1:2 into MCI, pre-MCI, normal (as above)</t>
  </si>
  <si>
    <t>"Borderline" group is split 1:1:0.5:1.5 into MCI, pre-MCI, reversible, normal</t>
  </si>
  <si>
    <t>"Memory loss" group is split 1:1:1.2:0.8 into MCI, pre-MCI, reversible,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</si>
</sst>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ptos Narrow"/>
      <scheme val="minor"/>
    </font>
    <font>
      <b/>
      <sz val="14"/>
      <color theme="1"/>
      <name val="Aptos Narrow (Body)"/>
    </font>
    <font>
      <b/>
      <sz val="14"/>
      <color rgb="FFFF0000"/>
      <name val="Aptos Narrow (Body)"/>
    </font>
    <font>
      <sz val="14"/>
      <color theme="1"/>
      <name val="Aptos Narrow (Body)"/>
    </font>
    <font>
      <b/>
      <sz val="12"/>
      <color rgb="FFFF0000"/>
      <name val="Aptos Narrow"/>
      <scheme val="minor"/>
    </font>
    <font>
      <b/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9" fillId="0" borderId="0" xfId="0" applyFont="1"/>
    <xf numFmtId="0" fontId="0" fillId="0" borderId="4" xfId="0" applyBorder="1" applyAlignment="1">
      <alignment horizontal="center"/>
    </xf>
    <xf numFmtId="0" fontId="10" fillId="0" borderId="0" xfId="0" applyFont="1"/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105229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4A689D8-237A-3D12-7D4A-21461EE9FD92}"/>
            </a:ext>
          </a:extLst>
        </xdr:cNvPr>
        <xdr:cNvSpPr>
          <a:spLocks noChangeAspect="1" noChangeArrowheads="1"/>
        </xdr:cNvSpPr>
      </xdr:nvSpPr>
      <xdr:spPr bwMode="auto">
        <a:xfrm>
          <a:off x="8496300" y="29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105229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69C48494-9022-7E21-F8E1-5E8160AFAC0E}"/>
            </a:ext>
          </a:extLst>
        </xdr:cNvPr>
        <xdr:cNvSpPr>
          <a:spLocks noChangeAspect="1" noChangeArrowheads="1"/>
        </xdr:cNvSpPr>
      </xdr:nvSpPr>
      <xdr:spPr bwMode="auto">
        <a:xfrm>
          <a:off x="9321800" y="29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105229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D4061616-EB88-DE66-9503-778501D60C40}"/>
            </a:ext>
          </a:extLst>
        </xdr:cNvPr>
        <xdr:cNvSpPr>
          <a:spLocks noChangeAspect="1" noChangeArrowheads="1"/>
        </xdr:cNvSpPr>
      </xdr:nvSpPr>
      <xdr:spPr bwMode="auto">
        <a:xfrm>
          <a:off x="7670800" y="29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141933</xdr:colOff>
      <xdr:row>7</xdr:row>
      <xdr:rowOff>81642</xdr:rowOff>
    </xdr:from>
    <xdr:to>
      <xdr:col>11</xdr:col>
      <xdr:colOff>1724760</xdr:colOff>
      <xdr:row>23</xdr:row>
      <xdr:rowOff>172357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19EE0C-9B10-93F2-1920-80D605244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2333" y="1504042"/>
          <a:ext cx="5799227" cy="3401182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53C7-C619-C441-AB5E-8D3B01A770F7}">
  <dimension ref="A1:N61"/>
  <sheetViews>
    <sheetView tabSelected="1" topLeftCell="A25" zoomScale="150" zoomScaleNormal="150" workbookViewId="0">
      <selection activeCell="I55" sqref="I55"/>
    </sheetView>
  </sheetViews>
  <sheetFormatPr baseColWidth="10" defaultRowHeight="16" x14ac:dyDescent="0.2"/>
  <cols>
    <col min="1" max="1" width="6.6640625" customWidth="1"/>
    <col min="2" max="2" width="21.83203125" customWidth="1"/>
    <col min="3" max="3" width="11.33203125" customWidth="1"/>
    <col min="4" max="7" width="10.83203125" customWidth="1"/>
    <col min="8" max="8" width="8.5" customWidth="1"/>
    <col min="9" max="9" width="16.1640625" customWidth="1"/>
    <col min="10" max="10" width="17.1640625" customWidth="1"/>
    <col min="11" max="11" width="21.83203125" customWidth="1"/>
    <col min="12" max="12" width="29.1640625" customWidth="1"/>
    <col min="13" max="13" width="21.33203125" customWidth="1"/>
  </cols>
  <sheetData>
    <row r="1" spans="1:14" x14ac:dyDescent="0.2">
      <c r="A1" s="1" t="s">
        <v>0</v>
      </c>
      <c r="B1" s="1"/>
      <c r="I1" s="16" t="s">
        <v>9</v>
      </c>
      <c r="K1" s="17" t="s">
        <v>19</v>
      </c>
      <c r="L1" s="17" t="s">
        <v>13</v>
      </c>
    </row>
    <row r="2" spans="1:14" x14ac:dyDescent="0.2">
      <c r="A2" s="1" t="s">
        <v>22</v>
      </c>
      <c r="K2" s="9" t="s">
        <v>11</v>
      </c>
      <c r="L2" s="12" t="s">
        <v>17</v>
      </c>
    </row>
    <row r="3" spans="1:14" x14ac:dyDescent="0.2">
      <c r="A3" s="4"/>
      <c r="B3" s="18" t="s">
        <v>25</v>
      </c>
      <c r="I3" s="4"/>
      <c r="K3" s="13">
        <v>659</v>
      </c>
      <c r="L3" s="12" t="s">
        <v>14</v>
      </c>
      <c r="M3" s="9"/>
    </row>
    <row r="4" spans="1:14" x14ac:dyDescent="0.2">
      <c r="A4" s="4"/>
      <c r="B4" s="18" t="s">
        <v>26</v>
      </c>
      <c r="C4" s="18"/>
      <c r="I4" s="4"/>
      <c r="J4" s="4">
        <v>837</v>
      </c>
      <c r="L4" s="14" t="s">
        <v>15</v>
      </c>
      <c r="M4" s="3"/>
      <c r="N4" s="5"/>
    </row>
    <row r="5" spans="1:14" x14ac:dyDescent="0.2">
      <c r="A5" s="27"/>
      <c r="B5" s="21" t="s">
        <v>44</v>
      </c>
      <c r="C5" s="18"/>
      <c r="I5" s="27"/>
      <c r="J5" s="9" t="s">
        <v>10</v>
      </c>
      <c r="L5" s="4"/>
      <c r="M5" s="4"/>
      <c r="N5" s="6"/>
    </row>
    <row r="6" spans="1:14" x14ac:dyDescent="0.2">
      <c r="A6" s="27"/>
      <c r="I6" s="27"/>
      <c r="J6" s="3"/>
      <c r="K6" s="4" t="s">
        <v>12</v>
      </c>
      <c r="L6" s="15" t="s">
        <v>16</v>
      </c>
      <c r="M6" s="4"/>
      <c r="N6" s="6"/>
    </row>
    <row r="7" spans="1:14" x14ac:dyDescent="0.2">
      <c r="B7" s="1" t="s">
        <v>23</v>
      </c>
      <c r="J7" s="5"/>
      <c r="K7" s="4">
        <v>178</v>
      </c>
      <c r="L7" s="5" t="s">
        <v>18</v>
      </c>
      <c r="M7" s="5"/>
      <c r="N7" s="6"/>
    </row>
    <row r="8" spans="1:14" x14ac:dyDescent="0.2">
      <c r="B8" s="4"/>
      <c r="C8" s="27" t="s">
        <v>1</v>
      </c>
      <c r="D8" s="27"/>
      <c r="E8" s="27"/>
      <c r="F8" s="27"/>
    </row>
    <row r="9" spans="1:14" x14ac:dyDescent="0.2">
      <c r="B9" s="4"/>
      <c r="C9" s="3" t="s">
        <v>5</v>
      </c>
      <c r="D9" s="3" t="s">
        <v>4</v>
      </c>
      <c r="E9" s="3" t="s">
        <v>7</v>
      </c>
      <c r="F9" s="3" t="s">
        <v>8</v>
      </c>
      <c r="G9" s="5" t="s">
        <v>6</v>
      </c>
    </row>
    <row r="10" spans="1:14" x14ac:dyDescent="0.2">
      <c r="B10" s="3" t="s">
        <v>2</v>
      </c>
      <c r="C10" s="4">
        <v>191</v>
      </c>
      <c r="D10" s="4">
        <v>389</v>
      </c>
      <c r="E10" s="4">
        <v>79</v>
      </c>
      <c r="F10" s="4">
        <v>0</v>
      </c>
      <c r="G10" s="6">
        <f>SUM(C10:F10)</f>
        <v>659</v>
      </c>
      <c r="K10" s="2"/>
    </row>
    <row r="11" spans="1:14" x14ac:dyDescent="0.2">
      <c r="B11" s="3" t="s">
        <v>3</v>
      </c>
      <c r="C11" s="4">
        <v>0</v>
      </c>
      <c r="D11" s="4">
        <v>0</v>
      </c>
      <c r="E11" s="4">
        <v>59</v>
      </c>
      <c r="F11" s="4">
        <f>178-E11</f>
        <v>119</v>
      </c>
      <c r="G11" s="6">
        <f>SUM(C11:F11)</f>
        <v>178</v>
      </c>
      <c r="K11" s="2"/>
    </row>
    <row r="12" spans="1:14" ht="17" customHeight="1" x14ac:dyDescent="0.2">
      <c r="B12" s="5" t="s">
        <v>6</v>
      </c>
      <c r="C12" s="5">
        <f>C10+C11</f>
        <v>191</v>
      </c>
      <c r="D12" s="5">
        <f>D10+D11</f>
        <v>389</v>
      </c>
      <c r="E12" s="5">
        <f>E10+E11</f>
        <v>138</v>
      </c>
      <c r="F12" s="5">
        <f>F10+F11</f>
        <v>119</v>
      </c>
      <c r="G12" s="6">
        <f>G10+G11</f>
        <v>837</v>
      </c>
      <c r="K12" s="2"/>
    </row>
    <row r="13" spans="1:14" x14ac:dyDescent="0.2">
      <c r="C13" s="28" t="s">
        <v>20</v>
      </c>
      <c r="D13" s="29"/>
      <c r="E13" s="30"/>
      <c r="F13" s="11" t="s">
        <v>21</v>
      </c>
    </row>
    <row r="14" spans="1:14" x14ac:dyDescent="0.2">
      <c r="B14" s="7"/>
      <c r="C14" s="8">
        <f>C10 / (C10+C11)</f>
        <v>1</v>
      </c>
      <c r="D14" s="8">
        <f>D10 / (D10+D11)</f>
        <v>1</v>
      </c>
      <c r="E14" s="8">
        <f>E10 / (E10+E11)</f>
        <v>0.57246376811594202</v>
      </c>
      <c r="F14" s="8">
        <f>F11/F12</f>
        <v>1</v>
      </c>
      <c r="G14" s="9"/>
    </row>
    <row r="15" spans="1:14" x14ac:dyDescent="0.2">
      <c r="B15" s="7"/>
      <c r="C15" s="9"/>
      <c r="D15" s="9"/>
      <c r="E15" s="9"/>
      <c r="G15" s="9"/>
    </row>
    <row r="16" spans="1:14" ht="19" x14ac:dyDescent="0.25">
      <c r="B16" s="1" t="s">
        <v>24</v>
      </c>
      <c r="D16" s="10"/>
      <c r="E16" s="10"/>
      <c r="F16" s="10"/>
      <c r="G16" s="10"/>
    </row>
    <row r="17" spans="2:9" x14ac:dyDescent="0.2">
      <c r="B17" s="4"/>
      <c r="C17" s="27" t="s">
        <v>1</v>
      </c>
      <c r="D17" s="27"/>
      <c r="E17" s="27"/>
      <c r="F17" s="27"/>
    </row>
    <row r="18" spans="2:9" x14ac:dyDescent="0.2">
      <c r="B18" s="4"/>
      <c r="C18" s="3" t="s">
        <v>5</v>
      </c>
      <c r="D18" s="3" t="s">
        <v>4</v>
      </c>
      <c r="E18" s="3" t="s">
        <v>7</v>
      </c>
      <c r="F18" s="3" t="s">
        <v>8</v>
      </c>
      <c r="G18" s="5" t="s">
        <v>6</v>
      </c>
    </row>
    <row r="19" spans="2:9" x14ac:dyDescent="0.2">
      <c r="B19" s="3" t="s">
        <v>2</v>
      </c>
      <c r="C19" s="4">
        <v>191</v>
      </c>
      <c r="D19" s="4">
        <v>389</v>
      </c>
      <c r="E19" s="4"/>
      <c r="F19" s="4">
        <v>79</v>
      </c>
      <c r="G19" s="6">
        <f>SUM(C19:F19)</f>
        <v>659</v>
      </c>
    </row>
    <row r="20" spans="2:9" x14ac:dyDescent="0.2">
      <c r="B20" s="3" t="s">
        <v>3</v>
      </c>
      <c r="C20" s="4">
        <v>0</v>
      </c>
      <c r="D20" s="4">
        <v>0</v>
      </c>
      <c r="E20" s="4"/>
      <c r="F20" s="4">
        <f>178</f>
        <v>178</v>
      </c>
      <c r="G20" s="6">
        <f>SUM(C20:F20)</f>
        <v>178</v>
      </c>
    </row>
    <row r="21" spans="2:9" x14ac:dyDescent="0.2">
      <c r="B21" s="5" t="s">
        <v>6</v>
      </c>
      <c r="C21" s="5">
        <f>C19+C20</f>
        <v>191</v>
      </c>
      <c r="D21" s="5">
        <f>D19+D20</f>
        <v>389</v>
      </c>
      <c r="E21" s="5"/>
      <c r="F21" s="5">
        <f>F19+F20</f>
        <v>257</v>
      </c>
      <c r="G21" s="6">
        <f>G19+G20</f>
        <v>837</v>
      </c>
    </row>
    <row r="22" spans="2:9" x14ac:dyDescent="0.2">
      <c r="C22" s="28" t="s">
        <v>20</v>
      </c>
      <c r="D22" s="29"/>
      <c r="E22" s="30"/>
      <c r="F22" s="11" t="s">
        <v>21</v>
      </c>
    </row>
    <row r="23" spans="2:9" x14ac:dyDescent="0.2">
      <c r="B23" s="7"/>
      <c r="C23" s="8">
        <f>C19 / (C19+C20)</f>
        <v>1</v>
      </c>
      <c r="D23" s="8">
        <f>D19 / (D19+D20)</f>
        <v>1</v>
      </c>
      <c r="E23" s="8"/>
      <c r="F23" s="8">
        <f>F20/F21</f>
        <v>0.69260700389105057</v>
      </c>
      <c r="G23" s="9"/>
    </row>
    <row r="24" spans="2:9" x14ac:dyDescent="0.2">
      <c r="B24" s="7"/>
      <c r="C24" s="10"/>
    </row>
    <row r="25" spans="2:9" ht="19" x14ac:dyDescent="0.25">
      <c r="B25" s="1" t="s">
        <v>30</v>
      </c>
      <c r="D25" s="10"/>
      <c r="E25" s="10"/>
      <c r="F25" s="10"/>
      <c r="G25" s="10"/>
      <c r="I25" s="1" t="s">
        <v>31</v>
      </c>
    </row>
    <row r="26" spans="2:9" x14ac:dyDescent="0.2">
      <c r="B26" s="4"/>
      <c r="C26" s="27" t="s">
        <v>1</v>
      </c>
      <c r="D26" s="27"/>
      <c r="E26" s="27"/>
      <c r="F26" s="27"/>
      <c r="I26" s="18" t="s">
        <v>32</v>
      </c>
    </row>
    <row r="27" spans="2:9" x14ac:dyDescent="0.2">
      <c r="B27" s="4"/>
      <c r="C27" s="3" t="s">
        <v>5</v>
      </c>
      <c r="D27" s="3" t="s">
        <v>4</v>
      </c>
      <c r="E27" s="3" t="s">
        <v>7</v>
      </c>
      <c r="F27" s="3" t="s">
        <v>8</v>
      </c>
      <c r="G27" s="5" t="s">
        <v>6</v>
      </c>
      <c r="I27" s="19" t="s">
        <v>27</v>
      </c>
    </row>
    <row r="28" spans="2:9" x14ac:dyDescent="0.2">
      <c r="B28" s="3" t="s">
        <v>2</v>
      </c>
      <c r="C28" s="4">
        <v>191</v>
      </c>
      <c r="D28" s="4">
        <v>389</v>
      </c>
      <c r="E28" s="4">
        <v>79</v>
      </c>
      <c r="F28" s="4"/>
      <c r="G28" s="6">
        <f>SUM(C28:F28)</f>
        <v>659</v>
      </c>
      <c r="I28" s="18" t="s">
        <v>28</v>
      </c>
    </row>
    <row r="29" spans="2:9" x14ac:dyDescent="0.2">
      <c r="B29" s="3" t="s">
        <v>3</v>
      </c>
      <c r="C29" s="4">
        <v>0</v>
      </c>
      <c r="D29" s="4">
        <v>0</v>
      </c>
      <c r="E29" s="4"/>
      <c r="F29" s="4">
        <f>178</f>
        <v>178</v>
      </c>
      <c r="G29" s="6">
        <f>SUM(C29:F29)</f>
        <v>178</v>
      </c>
      <c r="I29" s="18" t="s">
        <v>33</v>
      </c>
    </row>
    <row r="30" spans="2:9" x14ac:dyDescent="0.2">
      <c r="B30" s="5" t="s">
        <v>6</v>
      </c>
      <c r="C30" s="5">
        <f>C28+C29</f>
        <v>191</v>
      </c>
      <c r="D30" s="5">
        <f>D28+D29</f>
        <v>389</v>
      </c>
      <c r="E30" s="5"/>
      <c r="F30" s="5">
        <f>F28+F29</f>
        <v>178</v>
      </c>
      <c r="G30" s="6">
        <f>G28+G29</f>
        <v>837</v>
      </c>
    </row>
    <row r="31" spans="2:9" x14ac:dyDescent="0.2">
      <c r="C31" s="28" t="s">
        <v>20</v>
      </c>
      <c r="D31" s="29"/>
      <c r="E31" s="30"/>
      <c r="F31" s="11" t="s">
        <v>21</v>
      </c>
      <c r="I31" s="1" t="s">
        <v>35</v>
      </c>
    </row>
    <row r="32" spans="2:9" x14ac:dyDescent="0.2">
      <c r="B32" s="7"/>
      <c r="C32" s="8">
        <f>C28 / (C28+C29)</f>
        <v>1</v>
      </c>
      <c r="D32" s="8">
        <f>D28 / (D28+D29)</f>
        <v>1</v>
      </c>
      <c r="E32" s="8">
        <f>E28 / (E28+E29)</f>
        <v>1</v>
      </c>
      <c r="F32" s="8">
        <f>F29/F30</f>
        <v>1</v>
      </c>
      <c r="G32" s="9"/>
      <c r="I32" s="18" t="s">
        <v>34</v>
      </c>
    </row>
    <row r="33" spans="2:10" x14ac:dyDescent="0.2">
      <c r="I33" s="18" t="s">
        <v>29</v>
      </c>
    </row>
    <row r="34" spans="2:10" x14ac:dyDescent="0.2">
      <c r="B34" s="1" t="s">
        <v>36</v>
      </c>
      <c r="D34" s="10"/>
      <c r="E34" s="10"/>
      <c r="F34" s="10"/>
      <c r="G34" s="10"/>
      <c r="I34" s="23" t="s">
        <v>39</v>
      </c>
    </row>
    <row r="35" spans="2:10" x14ac:dyDescent="0.2">
      <c r="B35" s="4"/>
      <c r="C35" s="27" t="s">
        <v>1</v>
      </c>
      <c r="D35" s="27"/>
      <c r="E35" s="27"/>
      <c r="F35" s="27"/>
    </row>
    <row r="36" spans="2:10" x14ac:dyDescent="0.2">
      <c r="B36" s="4"/>
      <c r="C36" s="3" t="s">
        <v>5</v>
      </c>
      <c r="D36" s="3" t="s">
        <v>4</v>
      </c>
      <c r="E36" s="3" t="s">
        <v>38</v>
      </c>
      <c r="F36" s="3" t="s">
        <v>8</v>
      </c>
      <c r="G36" s="5" t="s">
        <v>6</v>
      </c>
    </row>
    <row r="37" spans="2:10" x14ac:dyDescent="0.2">
      <c r="B37" s="3" t="s">
        <v>2</v>
      </c>
      <c r="C37" s="4">
        <v>191</v>
      </c>
      <c r="D37" s="4">
        <f xml:space="preserve"> 389 + 79/2</f>
        <v>428.5</v>
      </c>
      <c r="E37" s="4">
        <f>79/2</f>
        <v>39.5</v>
      </c>
      <c r="F37" s="4">
        <v>0</v>
      </c>
      <c r="G37" s="6">
        <f>SUM(C37:F37)</f>
        <v>659</v>
      </c>
      <c r="H37" s="9" t="s">
        <v>43</v>
      </c>
      <c r="I37" s="20" t="s">
        <v>41</v>
      </c>
    </row>
    <row r="38" spans="2:10" x14ac:dyDescent="0.2">
      <c r="B38" s="3" t="s">
        <v>3</v>
      </c>
      <c r="C38" s="4">
        <v>0</v>
      </c>
      <c r="D38" s="4">
        <f>59/4</f>
        <v>14.75</v>
      </c>
      <c r="E38" s="4">
        <f>59/4</f>
        <v>14.75</v>
      </c>
      <c r="F38" s="4">
        <f>178 - 59/2</f>
        <v>148.5</v>
      </c>
      <c r="G38" s="6">
        <f>SUM(C38:F38)</f>
        <v>178</v>
      </c>
      <c r="H38" s="9" t="s">
        <v>43</v>
      </c>
      <c r="I38" t="s">
        <v>40</v>
      </c>
    </row>
    <row r="39" spans="2:10" x14ac:dyDescent="0.2">
      <c r="B39" s="5" t="s">
        <v>6</v>
      </c>
      <c r="C39" s="5">
        <f>C37+C38</f>
        <v>191</v>
      </c>
      <c r="D39" s="5">
        <f>D37+D38</f>
        <v>443.25</v>
      </c>
      <c r="E39" s="5">
        <f>E37+E38</f>
        <v>54.25</v>
      </c>
      <c r="F39" s="5">
        <f>F37+F38</f>
        <v>148.5</v>
      </c>
      <c r="G39" s="6">
        <f>G37+G38</f>
        <v>837</v>
      </c>
      <c r="H39" s="9"/>
      <c r="I39" s="23" t="s">
        <v>47</v>
      </c>
    </row>
    <row r="40" spans="2:10" x14ac:dyDescent="0.2">
      <c r="C40" s="28" t="s">
        <v>20</v>
      </c>
      <c r="D40" s="29"/>
      <c r="E40" s="30"/>
      <c r="F40" s="11" t="s">
        <v>21</v>
      </c>
      <c r="H40" s="9"/>
    </row>
    <row r="41" spans="2:10" x14ac:dyDescent="0.2">
      <c r="B41" s="7"/>
      <c r="C41" s="8">
        <f>C37 / (C37+C38)</f>
        <v>1</v>
      </c>
      <c r="D41" s="8">
        <f>D37 / (D37+D38)</f>
        <v>0.96672306824591092</v>
      </c>
      <c r="E41" s="8">
        <f>E37 / (E37+E38)</f>
        <v>0.72811059907834097</v>
      </c>
      <c r="F41" s="8">
        <f>F38/F39</f>
        <v>1</v>
      </c>
      <c r="G41" s="9"/>
      <c r="H41" s="9"/>
    </row>
    <row r="42" spans="2:10" x14ac:dyDescent="0.2">
      <c r="H42" s="9"/>
    </row>
    <row r="43" spans="2:10" x14ac:dyDescent="0.2">
      <c r="B43" s="1" t="s">
        <v>37</v>
      </c>
      <c r="D43" s="10"/>
      <c r="E43" s="10"/>
      <c r="F43" s="10"/>
      <c r="G43" s="10"/>
      <c r="H43" s="9"/>
    </row>
    <row r="44" spans="2:10" x14ac:dyDescent="0.2">
      <c r="B44" s="4"/>
      <c r="C44" s="27" t="s">
        <v>1</v>
      </c>
      <c r="D44" s="27"/>
      <c r="E44" s="27"/>
      <c r="F44" s="27"/>
      <c r="H44" s="9"/>
    </row>
    <row r="45" spans="2:10" x14ac:dyDescent="0.2">
      <c r="B45" s="4"/>
      <c r="C45" s="3" t="s">
        <v>5</v>
      </c>
      <c r="D45" s="3" t="s">
        <v>4</v>
      </c>
      <c r="E45" s="3" t="s">
        <v>7</v>
      </c>
      <c r="F45" s="3"/>
      <c r="G45" s="3" t="s">
        <v>8</v>
      </c>
      <c r="H45" s="5" t="s">
        <v>6</v>
      </c>
      <c r="I45" s="9"/>
    </row>
    <row r="46" spans="2:10" x14ac:dyDescent="0.2">
      <c r="B46" s="3" t="s">
        <v>2</v>
      </c>
      <c r="C46" s="4">
        <v>191</v>
      </c>
      <c r="D46" s="4">
        <f xml:space="preserve"> 389 + 79/4</f>
        <v>408.75</v>
      </c>
      <c r="E46" s="4">
        <f>79/4</f>
        <v>19.75</v>
      </c>
      <c r="F46" s="4"/>
      <c r="G46" s="4">
        <f>79/2</f>
        <v>39.5</v>
      </c>
      <c r="H46" s="6">
        <f>SUM(C46:G46)</f>
        <v>659</v>
      </c>
      <c r="I46" s="9" t="s">
        <v>43</v>
      </c>
      <c r="J46" t="s">
        <v>42</v>
      </c>
    </row>
    <row r="47" spans="2:10" x14ac:dyDescent="0.2">
      <c r="B47" s="3" t="s">
        <v>3</v>
      </c>
      <c r="C47" s="4">
        <v>0</v>
      </c>
      <c r="D47" s="4">
        <f>59/4</f>
        <v>14.75</v>
      </c>
      <c r="E47" s="4">
        <f>59/4</f>
        <v>14.75</v>
      </c>
      <c r="F47" s="4"/>
      <c r="G47" s="4">
        <f>178 - 59/2</f>
        <v>148.5</v>
      </c>
      <c r="H47" s="6">
        <f>SUM(C47:G47)</f>
        <v>178</v>
      </c>
      <c r="I47" s="9" t="s">
        <v>43</v>
      </c>
      <c r="J47" t="s">
        <v>48</v>
      </c>
    </row>
    <row r="48" spans="2:10" x14ac:dyDescent="0.2">
      <c r="B48" s="5" t="s">
        <v>6</v>
      </c>
      <c r="C48" s="5">
        <f>C46+C47</f>
        <v>191</v>
      </c>
      <c r="D48" s="5">
        <f>D46+D47</f>
        <v>423.5</v>
      </c>
      <c r="E48" s="5">
        <f>E46+E47</f>
        <v>34.5</v>
      </c>
      <c r="F48" s="5"/>
      <c r="G48" s="5">
        <f>G46+G47</f>
        <v>188</v>
      </c>
      <c r="H48" s="6">
        <f>H46+H47</f>
        <v>837</v>
      </c>
      <c r="I48" s="9"/>
    </row>
    <row r="49" spans="2:9" x14ac:dyDescent="0.2">
      <c r="C49" s="28" t="s">
        <v>20</v>
      </c>
      <c r="D49" s="29"/>
      <c r="E49" s="30"/>
      <c r="F49" s="22"/>
      <c r="G49" s="11" t="s">
        <v>21</v>
      </c>
    </row>
    <row r="50" spans="2:9" x14ac:dyDescent="0.2">
      <c r="B50" s="7"/>
      <c r="C50" s="8">
        <f>C46 / (C46+C47)</f>
        <v>1</v>
      </c>
      <c r="D50" s="8">
        <f>D46 / (D46+D47)</f>
        <v>0.96517119244391969</v>
      </c>
      <c r="E50" s="8">
        <f>E46 / (E46+E47)</f>
        <v>0.57246376811594202</v>
      </c>
      <c r="F50" s="8"/>
      <c r="G50" s="8">
        <f>G47/G48</f>
        <v>0.78989361702127658</v>
      </c>
      <c r="H50" s="9"/>
    </row>
    <row r="52" spans="2:9" x14ac:dyDescent="0.2">
      <c r="B52" s="1" t="s">
        <v>45</v>
      </c>
      <c r="D52" s="10"/>
      <c r="E52" s="10"/>
      <c r="F52" s="10"/>
      <c r="G52" s="10"/>
    </row>
    <row r="53" spans="2:9" x14ac:dyDescent="0.2">
      <c r="B53" s="4"/>
      <c r="C53" s="27" t="s">
        <v>1</v>
      </c>
      <c r="D53" s="27"/>
      <c r="E53" s="27"/>
      <c r="F53" s="27"/>
    </row>
    <row r="54" spans="2:9" x14ac:dyDescent="0.2">
      <c r="B54" s="4"/>
      <c r="C54" s="3" t="s">
        <v>5</v>
      </c>
      <c r="D54" s="3" t="s">
        <v>4</v>
      </c>
      <c r="E54" s="3" t="s">
        <v>7</v>
      </c>
      <c r="F54" s="3" t="s">
        <v>46</v>
      </c>
      <c r="G54" s="3" t="s">
        <v>8</v>
      </c>
      <c r="H54" s="5" t="s">
        <v>6</v>
      </c>
    </row>
    <row r="55" spans="2:9" x14ac:dyDescent="0.2">
      <c r="B55" s="3" t="s">
        <v>2</v>
      </c>
      <c r="C55" s="4">
        <f>191*0.81 + 389 * 0.03</f>
        <v>166.38</v>
      </c>
      <c r="D55" s="4">
        <f xml:space="preserve"> 389*0.88 + 191*0.07 + (79+389*0.09+191*0.12)/4</f>
        <v>389.92250000000001</v>
      </c>
      <c r="E55" s="9">
        <f>(79+389*0.09+191*0.12)/4</f>
        <v>34.232499999999995</v>
      </c>
      <c r="F55" s="24">
        <f>((79+389*0.09+191*0.12)/4) * 1.2</f>
        <v>41.078999999999994</v>
      </c>
      <c r="G55" s="24">
        <f>((79+389*0.09+191*0.12)/4) * 0.8</f>
        <v>27.385999999999996</v>
      </c>
      <c r="H55" s="26">
        <f>SUM(C55:G55)</f>
        <v>658.99999999999989</v>
      </c>
      <c r="I55" t="s">
        <v>50</v>
      </c>
    </row>
    <row r="56" spans="2:9" x14ac:dyDescent="0.2">
      <c r="B56" s="3" t="s">
        <v>3</v>
      </c>
      <c r="C56" s="4">
        <v>0</v>
      </c>
      <c r="D56" s="4">
        <f>59/4</f>
        <v>14.75</v>
      </c>
      <c r="E56" s="4">
        <f>59/4</f>
        <v>14.75</v>
      </c>
      <c r="F56" s="24">
        <f>(59/4) * 0.5</f>
        <v>7.375</v>
      </c>
      <c r="G56" s="24">
        <f>178 - SUM(D56:F56)</f>
        <v>141.125</v>
      </c>
      <c r="H56" s="26">
        <f>SUM(C56:G56)</f>
        <v>178</v>
      </c>
      <c r="I56" t="s">
        <v>49</v>
      </c>
    </row>
    <row r="57" spans="2:9" x14ac:dyDescent="0.2">
      <c r="B57" s="5" t="s">
        <v>6</v>
      </c>
      <c r="C57" s="5">
        <f>C55+C56</f>
        <v>166.38</v>
      </c>
      <c r="D57" s="5">
        <f t="shared" ref="D57:G57" si="0">D55+D56</f>
        <v>404.67250000000001</v>
      </c>
      <c r="E57" s="5">
        <f t="shared" si="0"/>
        <v>48.982499999999995</v>
      </c>
      <c r="F57" s="25">
        <f t="shared" si="0"/>
        <v>48.453999999999994</v>
      </c>
      <c r="G57" s="25">
        <f t="shared" si="0"/>
        <v>168.511</v>
      </c>
      <c r="H57" s="26">
        <f>H55+H56</f>
        <v>836.99999999999989</v>
      </c>
    </row>
    <row r="58" spans="2:9" x14ac:dyDescent="0.2">
      <c r="C58" s="28" t="s">
        <v>20</v>
      </c>
      <c r="D58" s="29"/>
      <c r="E58" s="29"/>
      <c r="F58" s="30"/>
      <c r="G58" s="11" t="s">
        <v>21</v>
      </c>
    </row>
    <row r="59" spans="2:9" x14ac:dyDescent="0.2">
      <c r="B59" s="7"/>
      <c r="C59" s="8">
        <f>C55 / (C55+C56)</f>
        <v>1</v>
      </c>
      <c r="D59" s="8">
        <f>D55 / (D55+D56)</f>
        <v>0.96355077253828714</v>
      </c>
      <c r="E59" s="8">
        <f>E55 / (E55+E56)</f>
        <v>0.69887204613892717</v>
      </c>
      <c r="F59" s="8">
        <f>F55 / (F55+F56)</f>
        <v>0.84779378379493953</v>
      </c>
      <c r="G59" s="8">
        <f>G56/G57</f>
        <v>0.83748241954531155</v>
      </c>
      <c r="H59" s="9"/>
    </row>
    <row r="60" spans="2:9" x14ac:dyDescent="0.2">
      <c r="E60" s="31">
        <f>SUM(E55:F55)/SUM(E57:F57)</f>
        <v>0.77292903583359418</v>
      </c>
      <c r="F60" s="33"/>
    </row>
    <row r="61" spans="2:9" x14ac:dyDescent="0.2">
      <c r="D61" s="31">
        <f>SUM(D55:F55) / SUM(D57:F57)</f>
        <v>0.92655977088640118</v>
      </c>
      <c r="E61" s="32"/>
      <c r="F61" s="33"/>
    </row>
  </sheetData>
  <mergeCells count="16">
    <mergeCell ref="C53:F53"/>
    <mergeCell ref="C58:F58"/>
    <mergeCell ref="D61:F61"/>
    <mergeCell ref="E60:F60"/>
    <mergeCell ref="C44:F44"/>
    <mergeCell ref="C49:E49"/>
    <mergeCell ref="C35:F35"/>
    <mergeCell ref="C40:E40"/>
    <mergeCell ref="A5:A6"/>
    <mergeCell ref="C8:F8"/>
    <mergeCell ref="I5:I6"/>
    <mergeCell ref="C13:E13"/>
    <mergeCell ref="C31:E31"/>
    <mergeCell ref="C17:F17"/>
    <mergeCell ref="C22:E22"/>
    <mergeCell ref="C26:F2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2025-03-31T17:41:04Z</dcterms:created>
  <dcterms:modified xsi:type="dcterms:W3CDTF">2025-06-03T20:04:16Z</dcterms:modified>
</cp:coreProperties>
</file>