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data/"/>
    </mc:Choice>
  </mc:AlternateContent>
  <xr:revisionPtr revIDLastSave="0" documentId="13_ncr:1_{24C0D24D-F9DC-7B45-AC8C-561239EA1C6A}" xr6:coauthVersionLast="47" xr6:coauthVersionMax="47" xr10:uidLastSave="{00000000-0000-0000-0000-000000000000}"/>
  <bookViews>
    <workbookView xWindow="11820" yWindow="1180" windowWidth="36500" windowHeight="22580" xr2:uid="{4E54EF64-FF3E-A947-A5B0-AB8DB2C3B7CD}"/>
  </bookViews>
  <sheets>
    <sheet name="Calc Baseline Ris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 s="1"/>
  <c r="H16" i="1" s="1"/>
  <c r="H17" i="1"/>
  <c r="H18" i="1"/>
  <c r="H19" i="1"/>
  <c r="J14" i="1"/>
  <c r="J15" i="1"/>
  <c r="J16" i="1"/>
  <c r="J17" i="1"/>
  <c r="J18" i="1"/>
  <c r="J19" i="1"/>
  <c r="C3" i="2"/>
  <c r="F3" i="2" s="1"/>
  <c r="L4" i="1"/>
  <c r="L16" i="1" l="1"/>
  <c r="M16" i="1" s="1"/>
  <c r="L13" i="1"/>
  <c r="M13" i="1" s="1"/>
  <c r="L15" i="1"/>
  <c r="M15" i="1" s="1"/>
  <c r="L10" i="1"/>
  <c r="M10" i="1" s="1"/>
  <c r="L12" i="1"/>
  <c r="M12" i="1" s="1"/>
  <c r="L14" i="1"/>
  <c r="M14" i="1" s="1"/>
  <c r="L17" i="1"/>
  <c r="M17" i="1" s="1"/>
  <c r="L19" i="1"/>
  <c r="M19" i="1" s="1"/>
  <c r="L18" i="1"/>
  <c r="M18" i="1" s="1"/>
  <c r="L11" i="1"/>
  <c r="M11" i="1" s="1"/>
  <c r="O16" i="1" l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19" i="1"/>
  <c r="P19" i="1" s="1"/>
  <c r="O18" i="1"/>
  <c r="P18" i="1" s="1"/>
  <c r="O17" i="1"/>
  <c r="P17" i="1" s="1"/>
  <c r="O20" i="1" l="1"/>
  <c r="P20" i="1" s="1"/>
</calcChain>
</file>

<file path=xl/sharedStrings.xml><?xml version="1.0" encoding="utf-8"?>
<sst xmlns="http://schemas.openxmlformats.org/spreadsheetml/2006/main" count="63" uniqueCount="48">
  <si>
    <t>RF 1</t>
  </si>
  <si>
    <t>RR</t>
  </si>
  <si>
    <t>Prev</t>
  </si>
  <si>
    <t>RF 2</t>
  </si>
  <si>
    <t>RF 3</t>
  </si>
  <si>
    <t>RF 4</t>
  </si>
  <si>
    <t>Robserv=Rbase*(1 + (RF1rr - 1)*RF1prev + other RF same)</t>
  </si>
  <si>
    <t>Rbase = Robserv / (1 + (RF1rr - 1)*RF1prev + other RF same)</t>
  </si>
  <si>
    <t>Observed Risk</t>
  </si>
  <si>
    <t>Observed Risk (population)</t>
  </si>
  <si>
    <t>Baseline Risk (no RF)</t>
  </si>
  <si>
    <t>Ratio</t>
  </si>
  <si>
    <t>Remarks:</t>
  </si>
  <si>
    <t>1) Assumes RF independence / additivity.</t>
  </si>
  <si>
    <t>2) Straightforward basic formula transformation, just divide both sides by the RF calculation.</t>
  </si>
  <si>
    <t>(c) include RR/year &amp; # years over ref age (see "Age years"). For annual RR I used #yrs root of bracket RR. Could work: permits model to use age in years.</t>
  </si>
  <si>
    <r>
      <t>(a) omit age as RF, &amp; repeat non-age RFs for different age brackets, yielding age bracket-specific baseline risks, i.e.,</t>
    </r>
    <r>
      <rPr>
        <b/>
        <i/>
        <sz val="12"/>
        <color theme="1"/>
        <rFont val="Aptos Narrow"/>
        <scheme val="minor"/>
      </rPr>
      <t xml:space="preserve"> risk at that age</t>
    </r>
    <r>
      <rPr>
        <sz val="12"/>
        <color theme="1"/>
        <rFont val="Aptos Narrow"/>
        <family val="2"/>
        <scheme val="minor"/>
      </rPr>
      <t xml:space="preserve"> w/o non-age RF.</t>
    </r>
  </si>
  <si>
    <r>
      <t xml:space="preserve">(b) include age as RF bracket by bracket. E.g., age 71-75 RR=3 (see "Age bracket"), yielding baseline risk </t>
    </r>
    <r>
      <rPr>
        <b/>
        <i/>
        <sz val="12"/>
        <color theme="1"/>
        <rFont val="Aptos Narrow"/>
        <scheme val="minor"/>
      </rPr>
      <t>without</t>
    </r>
    <r>
      <rPr>
        <sz val="12"/>
        <color theme="1"/>
        <rFont val="Aptos Narrow"/>
        <family val="2"/>
        <scheme val="minor"/>
      </rPr>
      <t xml:space="preserve"> age contribution.</t>
    </r>
  </si>
  <si>
    <t>4) Similar options for # diagnoses.</t>
  </si>
  <si>
    <t>(d) Implement MCI risk accordingly. either (i) use baseline risk w/o age effect &amp; add risk for age + other RF, or (ii) use baseline risk with age effect &amp; add other risks. Example below.</t>
  </si>
  <si>
    <t>How to implement MCI risk:</t>
  </si>
  <si>
    <t>3) Age tricky, because continuous. Options:</t>
  </si>
  <si>
    <t>If your calculated baseline risk adjusts for age effects and thus represents no impact of age: add effects of age and other RF ...</t>
  </si>
  <si>
    <t>If your calculated baseline risk represents risk *at a specified age or bracket*, then use the correct age or bracket and add the effects of other RF.</t>
  </si>
  <si>
    <t>12Nov2024</t>
  </si>
  <si>
    <t>Having MCI</t>
  </si>
  <si>
    <t>Mild demenita</t>
  </si>
  <si>
    <t>Mod. Dementia</t>
  </si>
  <si>
    <t>Severe dementia</t>
  </si>
  <si>
    <t>AGE</t>
  </si>
  <si>
    <t>95+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</si>
  <si>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</si>
  <si>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</si>
  <si>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</si>
  <si>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</si>
  <si>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</si>
  <si>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</si>
  <si>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</si>
  <si>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</si>
  <si>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</si>
  <si>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baseline</t>
  </si>
  <si>
    <t>prev rf0</t>
  </si>
  <si>
    <t>prev rf1</t>
  </si>
  <si>
    <t>rr rf1</t>
  </si>
  <si>
    <t>total risk</t>
  </si>
  <si>
    <t>Delta</t>
  </si>
  <si>
    <t>Delta abs</t>
  </si>
  <si>
    <t>Target baseline risk
(CDC WONDER)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</si>
</sst>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7470</xdr:colOff>
      <xdr:row>20</xdr:row>
      <xdr:rowOff>171824</xdr:rowOff>
    </xdr:from>
    <xdr:to>
      <xdr:col>4</xdr:col>
      <xdr:colOff>440764</xdr:colOff>
      <xdr:row>23</xdr:row>
      <xdr:rowOff>141941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541EE0C-C56C-E787-03DB-07654F67993A}"/>
            </a:ext>
          </a:extLst>
        </xdr:cNvPr>
        <xdr:cNvSpPr txBox="1"/>
      </xdr:nvSpPr>
      <xdr:spPr>
        <a:xfrm>
          <a:off x="119529" y="4736353"/>
          <a:ext cx="3003176" cy="575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Model incorporates</a:t>
          </a:r>
          <a:r>
            <a:rPr lang="en-US" sz="1100" kern="1200" baseline="0"/>
            <a:t> CDC WONDER baseline i.e., non-dementia risks and the RR for each state and age.</a:t>
          </a:r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B7ED-98C9-E54A-8C24-91E1B2EE1F78}">
  <dimension ref="A1:P39"/>
  <sheetViews>
    <sheetView tabSelected="1" topLeftCell="A2" zoomScale="170" zoomScaleNormal="170" workbookViewId="0">
      <selection activeCell="E18" sqref="E18"/>
    </sheetView>
  </sheetViews>
  <sheetFormatPr baseColWidth="10" defaultColWidth="11.5" defaultRowHeight="16" x14ac:dyDescent="0.2"/>
  <cols>
    <col min="1" max="1" width="1.5" style="1" customWidth="1"/>
    <col min="2" max="2" width="14.6640625" style="1" customWidth="1"/>
    <col min="3" max="3" width="12.33203125" style="1" customWidth="1"/>
    <col min="4" max="11" width="6.6640625" style="1" customWidth="1"/>
    <col min="12" max="12" width="13.83203125" style="1" customWidth="1"/>
    <col min="13" max="13" width="6" style="1" customWidth="1"/>
    <col min="14" max="14" width="27.6640625" style="1" customWidth="1"/>
    <col min="15" max="15" width="11.5" style="1"/>
    <col min="16" max="16" width="12.1640625" style="1" hidden="1" customWidth="1"/>
    <col min="17" max="16384" width="11.5" style="1"/>
  </cols>
  <sheetData>
    <row r="1" spans="2:16" ht="14" customHeight="1" x14ac:dyDescent="0.2">
      <c r="B1" s="3" t="s">
        <v>24</v>
      </c>
    </row>
    <row r="2" spans="2:16" s="6" customFormat="1" ht="34" x14ac:dyDescent="0.2">
      <c r="C2" s="6" t="s">
        <v>10</v>
      </c>
      <c r="D2" s="14" t="s">
        <v>0</v>
      </c>
      <c r="E2" s="14"/>
      <c r="F2" s="14" t="s">
        <v>3</v>
      </c>
      <c r="G2" s="14"/>
      <c r="H2" s="14" t="s">
        <v>4</v>
      </c>
      <c r="I2" s="14"/>
      <c r="J2" s="14" t="s">
        <v>5</v>
      </c>
      <c r="K2" s="14"/>
      <c r="L2" s="6" t="s">
        <v>9</v>
      </c>
    </row>
    <row r="3" spans="2:16" s="2" customFormat="1" x14ac:dyDescent="0.2"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</row>
    <row r="4" spans="2:16" ht="20" customHeight="1" x14ac:dyDescent="0.2">
      <c r="C4" s="5">
        <v>0.1</v>
      </c>
      <c r="D4" s="1">
        <v>1.5</v>
      </c>
      <c r="E4" s="1">
        <v>0.3</v>
      </c>
      <c r="F4" s="1">
        <v>2</v>
      </c>
      <c r="G4" s="1">
        <v>0.1</v>
      </c>
      <c r="H4" s="1">
        <v>5</v>
      </c>
      <c r="I4" s="1">
        <v>0.05</v>
      </c>
      <c r="J4" s="1">
        <v>3</v>
      </c>
      <c r="K4" s="1">
        <v>0.2</v>
      </c>
      <c r="L4" s="5">
        <f>C4*(1 + (D4-1)*E4 + (F4-1)*G4 + (H4-1)*I4 + (J4-1)*K4)</f>
        <v>0.18500000000000003</v>
      </c>
      <c r="M4" s="5"/>
    </row>
    <row r="5" spans="2:16" x14ac:dyDescent="0.2">
      <c r="L5" s="3" t="s">
        <v>6</v>
      </c>
      <c r="M5" s="3"/>
    </row>
    <row r="6" spans="2:16" x14ac:dyDescent="0.2">
      <c r="L6" s="3" t="s">
        <v>7</v>
      </c>
      <c r="M6" s="3"/>
    </row>
    <row r="8" spans="2:16" ht="34" x14ac:dyDescent="0.2">
      <c r="C8" s="7" t="s">
        <v>8</v>
      </c>
      <c r="D8" s="14" t="s">
        <v>25</v>
      </c>
      <c r="E8" s="14"/>
      <c r="F8" s="14" t="s">
        <v>26</v>
      </c>
      <c r="G8" s="14"/>
      <c r="H8" s="14" t="s">
        <v>27</v>
      </c>
      <c r="I8" s="14"/>
      <c r="J8" s="14" t="s">
        <v>28</v>
      </c>
      <c r="K8" s="14"/>
      <c r="L8" s="7" t="s">
        <v>10</v>
      </c>
      <c r="M8" s="6" t="s">
        <v>11</v>
      </c>
      <c r="N8" s="15" t="s">
        <v>47</v>
      </c>
      <c r="O8" s="1" t="s">
        <v>45</v>
      </c>
      <c r="P8" s="1" t="s">
        <v>46</v>
      </c>
    </row>
    <row r="9" spans="2:16" ht="19" customHeight="1" x14ac:dyDescent="0.2">
      <c r="B9" s="1" t="s">
        <v>29</v>
      </c>
      <c r="C9" s="2"/>
      <c r="D9" s="2" t="s">
        <v>1</v>
      </c>
      <c r="E9" s="2" t="s">
        <v>2</v>
      </c>
      <c r="F9" s="2" t="s">
        <v>1</v>
      </c>
      <c r="G9" s="2" t="s">
        <v>2</v>
      </c>
      <c r="H9" s="2" t="s">
        <v>1</v>
      </c>
      <c r="I9" s="2" t="s">
        <v>2</v>
      </c>
      <c r="J9" s="2" t="s">
        <v>1</v>
      </c>
      <c r="K9" s="2" t="s">
        <v>2</v>
      </c>
      <c r="L9" s="2"/>
      <c r="M9" s="2"/>
    </row>
    <row r="10" spans="2:16" x14ac:dyDescent="0.2">
      <c r="B10" s="1" t="s">
        <v>31</v>
      </c>
      <c r="C10" s="5">
        <v>5.0000000000000001E-3</v>
      </c>
      <c r="D10" s="1">
        <v>1.82</v>
      </c>
      <c r="E10" s="1">
        <v>6.45E-3</v>
      </c>
      <c r="F10" s="1">
        <v>2.92</v>
      </c>
      <c r="G10" s="1">
        <v>8.5400000000000005E-4</v>
      </c>
      <c r="H10" s="1">
        <v>3.85</v>
      </c>
      <c r="I10" s="1">
        <v>0</v>
      </c>
      <c r="J10" s="1">
        <v>9.52</v>
      </c>
      <c r="K10" s="1">
        <v>0</v>
      </c>
      <c r="L10" s="13">
        <f t="shared" ref="L10:L19" si="0">C10 / (1 + (D10-1)*E10 + (F10-1)*G10 + (H10-1)*I10 + (J10-1)*K10)</f>
        <v>4.9655949813645186E-3</v>
      </c>
      <c r="M10" s="4">
        <f>L10/C10</f>
        <v>0.99311899627290368</v>
      </c>
      <c r="N10" s="1">
        <v>4.9919999999999999E-3</v>
      </c>
      <c r="O10" s="13">
        <f>L10-N10</f>
        <v>-2.6405018635481357E-5</v>
      </c>
      <c r="P10" s="1">
        <f>ABS(O10)</f>
        <v>2.6405018635481357E-5</v>
      </c>
    </row>
    <row r="11" spans="2:16" x14ac:dyDescent="0.2">
      <c r="B11" s="1" t="s">
        <v>32</v>
      </c>
      <c r="C11" s="5">
        <v>7.4900000000000001E-3</v>
      </c>
      <c r="D11" s="1">
        <v>1.82</v>
      </c>
      <c r="E11" s="1">
        <v>1.7999999999999999E-2</v>
      </c>
      <c r="F11" s="1">
        <v>2.92</v>
      </c>
      <c r="G11" s="1">
        <v>8.5500000000000003E-3</v>
      </c>
      <c r="H11" s="1">
        <v>3.85</v>
      </c>
      <c r="I11" s="1">
        <v>2.1199999999999999E-3</v>
      </c>
      <c r="J11" s="1">
        <v>9.52</v>
      </c>
      <c r="K11" s="1">
        <v>0</v>
      </c>
      <c r="L11" s="13">
        <f t="shared" si="0"/>
        <v>7.2212398936385589E-3</v>
      </c>
      <c r="M11" s="4">
        <f t="shared" ref="M11:M19" si="1">L11/C11</f>
        <v>0.96411747578618945</v>
      </c>
      <c r="N11" s="1">
        <v>7.4650000000000003E-3</v>
      </c>
      <c r="O11" s="13">
        <f t="shared" ref="O11:O19" si="2">L11-N11</f>
        <v>-2.4376010636144134E-4</v>
      </c>
      <c r="P11" s="1">
        <f t="shared" ref="P11:P20" si="3">ABS(O11)</f>
        <v>2.4376010636144134E-4</v>
      </c>
    </row>
    <row r="12" spans="2:16" x14ac:dyDescent="0.2">
      <c r="B12" s="1" t="s">
        <v>33</v>
      </c>
      <c r="C12" s="5">
        <v>1.11E-2</v>
      </c>
      <c r="D12" s="1">
        <v>1.82</v>
      </c>
      <c r="E12" s="11">
        <v>2.4899999999999999E-2</v>
      </c>
      <c r="F12" s="1">
        <v>2.92</v>
      </c>
      <c r="G12" s="11">
        <v>1.77E-2</v>
      </c>
      <c r="H12" s="1">
        <v>3.85</v>
      </c>
      <c r="I12" s="1">
        <v>1.26E-2</v>
      </c>
      <c r="J12" s="1">
        <v>9.52</v>
      </c>
      <c r="K12" s="1">
        <v>2.8999999999999998E-3</v>
      </c>
      <c r="L12" s="13">
        <f t="shared" si="0"/>
        <v>9.9549783860379184E-3</v>
      </c>
      <c r="M12" s="4">
        <f t="shared" si="1"/>
        <v>0.89684489964305569</v>
      </c>
      <c r="N12" s="1">
        <v>1.0983E-2</v>
      </c>
      <c r="O12" s="13">
        <f t="shared" si="2"/>
        <v>-1.0280216139620813E-3</v>
      </c>
      <c r="P12" s="1">
        <f t="shared" si="3"/>
        <v>1.0280216139620813E-3</v>
      </c>
    </row>
    <row r="13" spans="2:16" x14ac:dyDescent="0.2">
      <c r="B13" s="1" t="s">
        <v>34</v>
      </c>
      <c r="C13" s="5">
        <v>1.55E-2</v>
      </c>
      <c r="D13" s="1">
        <v>1.82</v>
      </c>
      <c r="E13" s="11">
        <v>3.5000000000000003E-2</v>
      </c>
      <c r="F13" s="1">
        <v>2.92</v>
      </c>
      <c r="G13" s="1">
        <v>2.5100000000000001E-2</v>
      </c>
      <c r="H13" s="1">
        <v>3.85</v>
      </c>
      <c r="I13" s="1">
        <v>2.2499999999999999E-2</v>
      </c>
      <c r="J13" s="1">
        <v>9.52</v>
      </c>
      <c r="K13" s="1">
        <v>1.24E-2</v>
      </c>
      <c r="L13" s="13">
        <f t="shared" si="0"/>
        <v>1.2433171702101207E-2</v>
      </c>
      <c r="M13" s="4">
        <f t="shared" si="1"/>
        <v>0.80214010981298112</v>
      </c>
      <c r="N13" s="1">
        <v>1.5265000000000001E-2</v>
      </c>
      <c r="O13" s="13">
        <f t="shared" si="2"/>
        <v>-2.831828297898794E-3</v>
      </c>
      <c r="P13" s="1">
        <f t="shared" si="3"/>
        <v>2.831828297898794E-3</v>
      </c>
    </row>
    <row r="14" spans="2:16" x14ac:dyDescent="0.2">
      <c r="B14" s="1" t="s">
        <v>35</v>
      </c>
      <c r="C14" s="5">
        <v>2.2599999999999999E-2</v>
      </c>
      <c r="D14" s="1">
        <v>1.82</v>
      </c>
      <c r="E14" s="11">
        <v>4.9700000000000001E-2</v>
      </c>
      <c r="F14" s="1">
        <v>2.92</v>
      </c>
      <c r="G14" s="1">
        <v>3.0599999999999999E-2</v>
      </c>
      <c r="H14" s="1">
        <f>H13*0.7</f>
        <v>2.6949999999999998</v>
      </c>
      <c r="I14" s="1">
        <v>3.0099999999999998E-2</v>
      </c>
      <c r="J14" s="1">
        <f>J13*0.7</f>
        <v>6.6639999999999997</v>
      </c>
      <c r="K14" s="1">
        <v>2.2200000000000001E-2</v>
      </c>
      <c r="L14" s="13">
        <f t="shared" si="0"/>
        <v>1.7707903123352863E-2</v>
      </c>
      <c r="M14" s="4">
        <f t="shared" si="1"/>
        <v>0.78353553643154272</v>
      </c>
      <c r="N14" s="1">
        <v>2.1849E-2</v>
      </c>
      <c r="O14" s="13">
        <f t="shared" si="2"/>
        <v>-4.1410968766471372E-3</v>
      </c>
      <c r="P14" s="1">
        <f t="shared" si="3"/>
        <v>4.1410968766471372E-3</v>
      </c>
    </row>
    <row r="15" spans="2:16" x14ac:dyDescent="0.2">
      <c r="B15" s="1" t="s">
        <v>36</v>
      </c>
      <c r="C15" s="5">
        <v>3.6200000000000003E-2</v>
      </c>
      <c r="D15" s="1">
        <v>1.82</v>
      </c>
      <c r="E15" s="1">
        <v>6.9599999999999995E-2</v>
      </c>
      <c r="F15" s="1">
        <v>2.92</v>
      </c>
      <c r="G15" s="1">
        <v>4.7100000000000003E-2</v>
      </c>
      <c r="H15" s="1">
        <f>H14</f>
        <v>2.6949999999999998</v>
      </c>
      <c r="I15" s="1">
        <v>3.5499999999999997E-2</v>
      </c>
      <c r="J15" s="1">
        <f>J14</f>
        <v>6.6639999999999997</v>
      </c>
      <c r="K15" s="1">
        <v>2.6599999999999999E-2</v>
      </c>
      <c r="L15" s="13">
        <f t="shared" si="0"/>
        <v>2.6650197531705822E-2</v>
      </c>
      <c r="M15" s="4">
        <f t="shared" si="1"/>
        <v>0.73619330198082378</v>
      </c>
      <c r="N15" s="1">
        <v>3.3845E-2</v>
      </c>
      <c r="O15" s="13">
        <f t="shared" si="2"/>
        <v>-7.1948024682941779E-3</v>
      </c>
      <c r="P15" s="1">
        <f t="shared" si="3"/>
        <v>7.1948024682941779E-3</v>
      </c>
    </row>
    <row r="16" spans="2:16" x14ac:dyDescent="0.2">
      <c r="B16" s="1" t="s">
        <v>37</v>
      </c>
      <c r="C16" s="5">
        <v>5.96E-2</v>
      </c>
      <c r="D16" s="1">
        <v>1.82</v>
      </c>
      <c r="E16" s="1">
        <v>9.3700000000000006E-2</v>
      </c>
      <c r="F16" s="1">
        <v>2.92</v>
      </c>
      <c r="G16" s="1">
        <v>6.4600000000000005E-2</v>
      </c>
      <c r="H16" s="1">
        <f>H15</f>
        <v>2.6949999999999998</v>
      </c>
      <c r="I16" s="1">
        <v>4.6100000000000002E-2</v>
      </c>
      <c r="J16" s="1">
        <f>J15</f>
        <v>6.6639999999999997</v>
      </c>
      <c r="K16" s="1">
        <v>2.12E-2</v>
      </c>
      <c r="L16" s="13">
        <f t="shared" si="0"/>
        <v>4.2599352446957547E-2</v>
      </c>
      <c r="M16" s="4">
        <f t="shared" si="1"/>
        <v>0.7147542356872072</v>
      </c>
      <c r="N16" s="1">
        <v>5.3565000000000002E-2</v>
      </c>
      <c r="O16" s="13">
        <f t="shared" si="2"/>
        <v>-1.0965647553042454E-2</v>
      </c>
      <c r="P16" s="1">
        <f t="shared" si="3"/>
        <v>1.0965647553042454E-2</v>
      </c>
    </row>
    <row r="17" spans="2:16" x14ac:dyDescent="0.2">
      <c r="B17" s="1" t="s">
        <v>38</v>
      </c>
      <c r="C17" s="5">
        <v>9.4299999999999995E-2</v>
      </c>
      <c r="D17" s="1">
        <v>1.82</v>
      </c>
      <c r="E17" s="1">
        <v>0.124</v>
      </c>
      <c r="F17" s="1">
        <v>2.92</v>
      </c>
      <c r="G17" s="1">
        <v>7.9000000000000001E-2</v>
      </c>
      <c r="H17" s="1">
        <f>H13*0.3</f>
        <v>1.155</v>
      </c>
      <c r="I17" s="1">
        <v>5.3600000000000002E-2</v>
      </c>
      <c r="J17" s="1">
        <f>J13*0.3</f>
        <v>2.8559999999999999</v>
      </c>
      <c r="K17" s="1">
        <v>2.01E-2</v>
      </c>
      <c r="L17" s="13">
        <f t="shared" si="0"/>
        <v>7.2595778697888844E-2</v>
      </c>
      <c r="M17" s="4">
        <f t="shared" si="1"/>
        <v>0.76983858640391145</v>
      </c>
      <c r="N17" s="1">
        <v>7.3376999999999998E-2</v>
      </c>
      <c r="O17" s="13">
        <f t="shared" si="2"/>
        <v>-7.8122130211115415E-4</v>
      </c>
      <c r="P17" s="1">
        <f t="shared" si="3"/>
        <v>7.8122130211115415E-4</v>
      </c>
    </row>
    <row r="18" spans="2:16" x14ac:dyDescent="0.2">
      <c r="B18" s="1" t="s">
        <v>39</v>
      </c>
      <c r="C18" s="1">
        <v>0.14899999999999999</v>
      </c>
      <c r="D18" s="1">
        <v>1.82</v>
      </c>
      <c r="E18" s="1">
        <v>0.152</v>
      </c>
      <c r="F18" s="1">
        <v>2.92</v>
      </c>
      <c r="G18" s="1">
        <v>0.105</v>
      </c>
      <c r="H18" s="1">
        <f>H17</f>
        <v>1.155</v>
      </c>
      <c r="I18" s="1">
        <v>5.5599999999999997E-2</v>
      </c>
      <c r="J18" s="1">
        <f>J17</f>
        <v>2.8559999999999999</v>
      </c>
      <c r="K18" s="1">
        <v>1.04E-2</v>
      </c>
      <c r="L18" s="13">
        <f t="shared" si="0"/>
        <v>0.11003127842166999</v>
      </c>
      <c r="M18" s="4">
        <f t="shared" si="1"/>
        <v>0.73846495585013416</v>
      </c>
      <c r="N18" s="1">
        <v>0.10650900000000001</v>
      </c>
      <c r="O18" s="13">
        <f t="shared" si="2"/>
        <v>3.5222784216699804E-3</v>
      </c>
      <c r="P18" s="1">
        <f t="shared" si="3"/>
        <v>3.5222784216699804E-3</v>
      </c>
    </row>
    <row r="19" spans="2:16" x14ac:dyDescent="0.2">
      <c r="B19" s="1" t="s">
        <v>30</v>
      </c>
      <c r="C19" s="1">
        <v>0.23</v>
      </c>
      <c r="D19" s="1">
        <v>1.82</v>
      </c>
      <c r="E19" s="1">
        <v>0.22800000000000001</v>
      </c>
      <c r="F19" s="1">
        <v>2.92</v>
      </c>
      <c r="G19" s="1">
        <v>0.10299999999999999</v>
      </c>
      <c r="H19" s="1">
        <f>H18</f>
        <v>1.155</v>
      </c>
      <c r="I19" s="1">
        <v>4.7300000000000002E-2</v>
      </c>
      <c r="J19" s="1">
        <f>J18</f>
        <v>2.8559999999999999</v>
      </c>
      <c r="K19" s="1">
        <v>8.4700000000000001E-3</v>
      </c>
      <c r="L19" s="13">
        <f t="shared" si="0"/>
        <v>0.16337874983177317</v>
      </c>
      <c r="M19" s="4">
        <f t="shared" si="1"/>
        <v>0.71034239057292681</v>
      </c>
      <c r="N19" s="1">
        <v>0.15331400000000001</v>
      </c>
      <c r="O19" s="13">
        <f t="shared" si="2"/>
        <v>1.0064749831773162E-2</v>
      </c>
      <c r="P19" s="1">
        <f t="shared" si="3"/>
        <v>1.0064749831773162E-2</v>
      </c>
    </row>
    <row r="20" spans="2:16" x14ac:dyDescent="0.2">
      <c r="L20" s="5"/>
      <c r="M20" s="4"/>
      <c r="O20" s="2">
        <f>SUM(P10:P19)</f>
        <v>4.0799811490395868E-2</v>
      </c>
      <c r="P20" s="1">
        <f t="shared" si="3"/>
        <v>4.0799811490395868E-2</v>
      </c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L21" s="5"/>
      <c r="M21" s="4"/>
    </row>
    <row r="25" spans="2:16" x14ac:dyDescent="0.2">
      <c r="B25" s="9" t="s">
        <v>12</v>
      </c>
    </row>
    <row r="26" spans="2:16" x14ac:dyDescent="0.2">
      <c r="B26" s="10" t="s">
        <v>13</v>
      </c>
    </row>
    <row r="27" spans="2:16" x14ac:dyDescent="0.2">
      <c r="B27" s="10" t="s">
        <v>14</v>
      </c>
    </row>
    <row r="28" spans="2:16" x14ac:dyDescent="0.2">
      <c r="B28" s="10" t="s">
        <v>21</v>
      </c>
    </row>
    <row r="29" spans="2:16" x14ac:dyDescent="0.2">
      <c r="B29" s="12" t="s">
        <v>16</v>
      </c>
    </row>
    <row r="30" spans="2:16" x14ac:dyDescent="0.2">
      <c r="B30" s="12" t="s">
        <v>17</v>
      </c>
    </row>
    <row r="31" spans="2:16" x14ac:dyDescent="0.2">
      <c r="B31" s="12" t="s">
        <v>15</v>
      </c>
    </row>
    <row r="32" spans="2:16" x14ac:dyDescent="0.2">
      <c r="B32" s="12" t="s">
        <v>19</v>
      </c>
    </row>
    <row r="33" spans="1:4" x14ac:dyDescent="0.2">
      <c r="B33" s="10" t="s">
        <v>18</v>
      </c>
      <c r="D33" s="8"/>
    </row>
    <row r="34" spans="1:4" x14ac:dyDescent="0.2">
      <c r="C34" s="10"/>
      <c r="D34" s="8"/>
    </row>
    <row r="35" spans="1:4" x14ac:dyDescent="0.2">
      <c r="A35" s="8"/>
      <c r="B35" s="9" t="s">
        <v>20</v>
      </c>
      <c r="D35" s="8"/>
    </row>
    <row r="36" spans="1:4" x14ac:dyDescent="0.2">
      <c r="A36" s="8"/>
      <c r="B36" s="8" t="s">
        <v>22</v>
      </c>
      <c r="D36" s="8"/>
    </row>
    <row r="37" spans="1:4" x14ac:dyDescent="0.2">
      <c r="A37" s="8"/>
      <c r="B37" s="8" t="s">
        <v>23</v>
      </c>
    </row>
    <row r="38" spans="1:4" x14ac:dyDescent="0.2">
      <c r="A38" s="8"/>
      <c r="B38" s="8"/>
    </row>
    <row r="39" spans="1:4" x14ac:dyDescent="0.2">
      <c r="A39" s="8"/>
      <c r="B39" s="8"/>
    </row>
  </sheetData>
  <mergeCells count="8">
    <mergeCell ref="D2:E2"/>
    <mergeCell ref="F2:G2"/>
    <mergeCell ref="H2:I2"/>
    <mergeCell ref="J2:K2"/>
    <mergeCell ref="D8:E8"/>
    <mergeCell ref="F8:G8"/>
    <mergeCell ref="H8:I8"/>
    <mergeCell ref="J8:K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EE5E-DB2B-3647-B23E-88BD46ADE834}">
  <dimension ref="B2:F3"/>
  <sheetViews>
    <sheetView workbookViewId="0">
      <selection activeCell="F3" sqref="F3"/>
    </sheetView>
  </sheetViews>
  <sheetFormatPr baseColWidth="10" defaultRowHeight="16" x14ac:dyDescent="0.2"/>
  <sheetData>
    <row r="2" spans="2:6" x14ac:dyDescent="0.2">
      <c r="B2" t="s">
        <v>40</v>
      </c>
      <c r="C2" t="s">
        <v>41</v>
      </c>
      <c r="D2" t="s">
        <v>42</v>
      </c>
      <c r="E2" t="s">
        <v>43</v>
      </c>
      <c r="F2" t="s">
        <v>44</v>
      </c>
    </row>
    <row r="3" spans="2:6" x14ac:dyDescent="0.2">
      <c r="B3">
        <v>0.53</v>
      </c>
      <c r="C3">
        <f>1-D3</f>
        <v>0.9</v>
      </c>
      <c r="D3">
        <v>0.1</v>
      </c>
      <c r="E3">
        <v>2.89</v>
      </c>
      <c r="F3">
        <f>B3*C3 + B3*D3*E3</f>
        <v>0.63017000000000012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 Baseline Risk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Maya, Sigal</cp:lastModifiedBy>
  <dcterms:created xsi:type="dcterms:W3CDTF">2024-11-12T19:33:28Z</dcterms:created>
  <dcterms:modified xsi:type="dcterms:W3CDTF">2024-12-10T22:39:28Z</dcterms:modified>
</cp:coreProperties>
</file>