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OPINVERSE\Documents\"/>
    </mc:Choice>
  </mc:AlternateContent>
  <xr:revisionPtr revIDLastSave="0" documentId="8_{C677EA1C-0F9F-4F11-A816-5A9EAA2AB5C7}" xr6:coauthVersionLast="47" xr6:coauthVersionMax="47" xr10:uidLastSave="{00000000-0000-0000-0000-000000000000}"/>
  <bookViews>
    <workbookView xWindow="-109" yWindow="-109" windowWidth="26301" windowHeight="14169" activeTab="2" xr2:uid="{7E94B877-7A0A-4951-9535-2142C4391A3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3" l="1"/>
  <c r="F50" i="3"/>
  <c r="F54" i="1"/>
  <c r="F53" i="1"/>
  <c r="F47" i="2"/>
  <c r="F46" i="2"/>
  <c r="F38" i="3"/>
  <c r="E38" i="3"/>
  <c r="F30" i="3"/>
  <c r="E30" i="3"/>
  <c r="E47" i="3"/>
  <c r="F47" i="3" s="1"/>
  <c r="E45" i="3"/>
  <c r="F45" i="3" s="1"/>
  <c r="E36" i="3"/>
  <c r="F36" i="3" s="1"/>
  <c r="E28" i="3"/>
  <c r="F28" i="3" s="1"/>
  <c r="E26" i="3"/>
  <c r="F26" i="3" s="1"/>
  <c r="E21" i="3"/>
  <c r="F21" i="3" s="1"/>
  <c r="F14" i="3"/>
  <c r="F12" i="3"/>
  <c r="F10" i="3"/>
  <c r="F45" i="2"/>
  <c r="E43" i="2"/>
  <c r="E41" i="2"/>
  <c r="E34" i="2"/>
  <c r="E28" i="2"/>
  <c r="F28" i="2" s="1"/>
  <c r="E26" i="2"/>
  <c r="E21" i="2"/>
  <c r="F41" i="2"/>
  <c r="F43" i="2"/>
  <c r="F34" i="2"/>
  <c r="F26" i="2"/>
  <c r="F21" i="2"/>
  <c r="F14" i="2"/>
  <c r="F12" i="2"/>
  <c r="F10" i="2"/>
  <c r="F52" i="1"/>
  <c r="F50" i="1"/>
  <c r="F45" i="1"/>
  <c r="F38" i="1"/>
  <c r="F36" i="1"/>
  <c r="F31" i="1"/>
  <c r="F26" i="1"/>
  <c r="F24" i="1"/>
  <c r="F19" i="1"/>
  <c r="F13" i="1"/>
  <c r="F11" i="1"/>
  <c r="F9" i="1"/>
  <c r="E50" i="1"/>
  <c r="E45" i="1"/>
  <c r="E38" i="1"/>
  <c r="E36" i="1"/>
  <c r="E31" i="1"/>
  <c r="E26" i="1"/>
  <c r="E24" i="1"/>
  <c r="E19" i="1"/>
  <c r="E13" i="1"/>
  <c r="E11" i="1"/>
  <c r="E9" i="1"/>
  <c r="F49" i="3" l="1"/>
</calcChain>
</file>

<file path=xl/sharedStrings.xml><?xml version="1.0" encoding="utf-8"?>
<sst xmlns="http://schemas.openxmlformats.org/spreadsheetml/2006/main" count="169" uniqueCount="71">
  <si>
    <t>DESCRIPTION</t>
  </si>
  <si>
    <t>UNIT</t>
  </si>
  <si>
    <t>QTY</t>
  </si>
  <si>
    <t>RATE</t>
  </si>
  <si>
    <t>AMOUNT</t>
  </si>
  <si>
    <t>A</t>
  </si>
  <si>
    <t>m3</t>
  </si>
  <si>
    <t>B</t>
  </si>
  <si>
    <t>Disposal of excavated materials</t>
  </si>
  <si>
    <t>C</t>
  </si>
  <si>
    <t>Earthwork support to side of excavation</t>
  </si>
  <si>
    <t>m2</t>
  </si>
  <si>
    <t>D</t>
  </si>
  <si>
    <t>50mm blinding</t>
  </si>
  <si>
    <t>E</t>
  </si>
  <si>
    <t>F</t>
  </si>
  <si>
    <t>Reinforcement</t>
  </si>
  <si>
    <t>High tensile deformed bars to BS 4449 in bed</t>
  </si>
  <si>
    <t>G</t>
  </si>
  <si>
    <t>12mm diameter bar</t>
  </si>
  <si>
    <t>kg</t>
  </si>
  <si>
    <t>Formwork</t>
  </si>
  <si>
    <t>Sawn formwork to:</t>
  </si>
  <si>
    <t>H</t>
  </si>
  <si>
    <t>Edge of bed 150mm</t>
  </si>
  <si>
    <t>J</t>
  </si>
  <si>
    <t>Blockwork</t>
  </si>
  <si>
    <t>K</t>
  </si>
  <si>
    <t>230mm wall</t>
  </si>
  <si>
    <t>Rendering</t>
  </si>
  <si>
    <t>15mm smooth rendering finished fair and smooth to</t>
  </si>
  <si>
    <t>Sides of walls</t>
  </si>
  <si>
    <t>DRAINAGE</t>
  </si>
  <si>
    <t>S/N</t>
  </si>
  <si>
    <t>EXCAVATION AND EARTHWORK</t>
  </si>
  <si>
    <t>Excavate trench for storm water drainage starting</t>
  </si>
  <si>
    <t>CONCRETE WORK</t>
  </si>
  <si>
    <t>Plain insitu concrete</t>
  </si>
  <si>
    <t>Vibrated concrete 25 in</t>
  </si>
  <si>
    <t>Reinforcedin situ concrete</t>
  </si>
  <si>
    <t>mortar 1:3</t>
  </si>
  <si>
    <t>I</t>
  </si>
  <si>
    <t>Hollows and crete blockwork filled solid with</t>
  </si>
  <si>
    <t>vibrated concrete grade 20 and jointed in cement</t>
  </si>
  <si>
    <t>Concrete bed</t>
  </si>
  <si>
    <t>Ditto in copping</t>
  </si>
  <si>
    <t>Ditto, copping 1500mm&amp; 1800high</t>
  </si>
  <si>
    <t>from formation level not exceeding 1.50m deep</t>
  </si>
  <si>
    <t>SUB-TOTAL</t>
  </si>
  <si>
    <t>1. BOQ SCHOOL</t>
  </si>
  <si>
    <t>2. BOQ UNCOVERED DRAINAGE</t>
  </si>
  <si>
    <t>2.5BY1 UNCOVERED DRAIN</t>
  </si>
  <si>
    <t>Excavatetrenchforstormwaterdrainagestarting</t>
  </si>
  <si>
    <t>from formation level not exceeding 1.50m deep.</t>
  </si>
  <si>
    <t>PLAIN INSITU CONCRETE</t>
  </si>
  <si>
    <t>VIBRATED CONCRETE GRADE 15 IN:</t>
  </si>
  <si>
    <t>REINFORCED IN SITU CONCRETE</t>
  </si>
  <si>
    <t>VIBRATED CONCRTETE GRADE 25 IN:</t>
  </si>
  <si>
    <t>FORMWORK</t>
  </si>
  <si>
    <t>SAWN FORMWORK TO:</t>
  </si>
  <si>
    <t>REINFORCEMENT</t>
  </si>
  <si>
    <t>HIGH TENSILE DEFORMED BARS TO BS 4449 IN</t>
  </si>
  <si>
    <t>FOUNDATIONS, WALLS AND BEDDING</t>
  </si>
  <si>
    <t>16mm diameter bar</t>
  </si>
  <si>
    <t>Side of conc. wall 1500mm high</t>
  </si>
  <si>
    <t>Concrete wall</t>
  </si>
  <si>
    <t>Concrete cover</t>
  </si>
  <si>
    <t>Top concrete cover</t>
  </si>
  <si>
    <t>CONTINGENCY (5%)</t>
  </si>
  <si>
    <t>VAT (7.5%)</t>
  </si>
  <si>
    <t>3. BOQ COVERED DRAINAGE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</si>
</sst>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₦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9FE7-1738-4E27-A1C8-43BD7219ACC4}">
  <dimension ref="A1:F54"/>
  <sheetViews>
    <sheetView zoomScale="109" workbookViewId="0"/>
  </sheetViews>
  <sheetFormatPr defaultRowHeight="14.3" x14ac:dyDescent="0.25"/>
  <cols>
    <col min="1" max="1" width="9" customWidth="1"/>
    <col min="2" max="2" width="68.25" customWidth="1"/>
    <col min="5" max="5" width="20" style="3" customWidth="1"/>
    <col min="6" max="6" width="20.625" style="3" customWidth="1"/>
  </cols>
  <sheetData>
    <row r="1" spans="1:6" ht="25.85" x14ac:dyDescent="0.45">
      <c r="A1" s="5" t="s">
        <v>49</v>
      </c>
    </row>
    <row r="3" spans="1:6" x14ac:dyDescent="0.25">
      <c r="A3" t="s">
        <v>33</v>
      </c>
      <c r="B3" t="s">
        <v>0</v>
      </c>
      <c r="C3" t="s">
        <v>1</v>
      </c>
      <c r="D3" t="s">
        <v>2</v>
      </c>
      <c r="E3" s="3" t="s">
        <v>3</v>
      </c>
      <c r="F3" s="3" t="s">
        <v>4</v>
      </c>
    </row>
    <row r="5" spans="1:6" x14ac:dyDescent="0.25">
      <c r="B5" s="1" t="s">
        <v>32</v>
      </c>
    </row>
    <row r="6" spans="1:6" s="1" customFormat="1" x14ac:dyDescent="0.25">
      <c r="B6" s="2" t="s">
        <v>34</v>
      </c>
      <c r="E6" s="4"/>
      <c r="F6" s="4"/>
    </row>
    <row r="8" spans="1:6" x14ac:dyDescent="0.25">
      <c r="A8" t="s">
        <v>5</v>
      </c>
      <c r="B8" t="s">
        <v>35</v>
      </c>
    </row>
    <row r="9" spans="1:6" x14ac:dyDescent="0.25">
      <c r="B9" t="s">
        <v>47</v>
      </c>
      <c r="C9" t="s">
        <v>6</v>
      </c>
      <c r="D9">
        <v>1820</v>
      </c>
      <c r="E9" s="3">
        <f>3700 + (0.35*3700)</f>
        <v>4995</v>
      </c>
      <c r="F9" s="3">
        <f>PRODUCT(D9,E9)</f>
        <v>9090900</v>
      </c>
    </row>
    <row r="11" spans="1:6" x14ac:dyDescent="0.25">
      <c r="A11" t="s">
        <v>7</v>
      </c>
      <c r="B11" t="s">
        <v>8</v>
      </c>
      <c r="C11" t="s">
        <v>6</v>
      </c>
      <c r="D11">
        <v>1820</v>
      </c>
      <c r="E11" s="3">
        <f>2700 + (0.35*2700)</f>
        <v>3645</v>
      </c>
      <c r="F11" s="3">
        <f>PRODUCT(D11,E11)</f>
        <v>6633900</v>
      </c>
    </row>
    <row r="13" spans="1:6" x14ac:dyDescent="0.25">
      <c r="A13" t="s">
        <v>9</v>
      </c>
      <c r="B13" t="s">
        <v>10</v>
      </c>
      <c r="C13" t="s">
        <v>11</v>
      </c>
      <c r="D13">
        <v>1820</v>
      </c>
      <c r="E13" s="3">
        <f>2500+ (0.35*2500)</f>
        <v>3375</v>
      </c>
      <c r="F13" s="3">
        <f>PRODUCT(D13,E13)</f>
        <v>6142500</v>
      </c>
    </row>
    <row r="15" spans="1:6" x14ac:dyDescent="0.25">
      <c r="B15" t="s">
        <v>36</v>
      </c>
    </row>
    <row r="16" spans="1:6" x14ac:dyDescent="0.25">
      <c r="B16" t="s">
        <v>37</v>
      </c>
    </row>
    <row r="17" spans="1:6" x14ac:dyDescent="0.25">
      <c r="B17" t="s">
        <v>38</v>
      </c>
    </row>
    <row r="19" spans="1:6" x14ac:dyDescent="0.25">
      <c r="A19" t="s">
        <v>12</v>
      </c>
      <c r="B19" t="s">
        <v>13</v>
      </c>
      <c r="C19" t="s">
        <v>6</v>
      </c>
      <c r="D19">
        <v>84</v>
      </c>
      <c r="E19" s="3">
        <f>75000 + (0.35*75000)</f>
        <v>101250</v>
      </c>
      <c r="F19" s="3">
        <f>PRODUCT(D19,E19)</f>
        <v>8505000</v>
      </c>
    </row>
    <row r="21" spans="1:6" x14ac:dyDescent="0.25">
      <c r="B21" s="1" t="s">
        <v>39</v>
      </c>
    </row>
    <row r="22" spans="1:6" x14ac:dyDescent="0.25">
      <c r="B22" s="1" t="s">
        <v>38</v>
      </c>
    </row>
    <row r="24" spans="1:6" x14ac:dyDescent="0.25">
      <c r="A24" t="s">
        <v>14</v>
      </c>
      <c r="B24" t="s">
        <v>44</v>
      </c>
      <c r="C24" t="s">
        <v>6</v>
      </c>
      <c r="D24">
        <v>182</v>
      </c>
      <c r="E24" s="3">
        <f xml:space="preserve"> 97000 + (0.35*97000)</f>
        <v>130950</v>
      </c>
      <c r="F24" s="3">
        <f>PRODUCT(D24,E24)</f>
        <v>23832900</v>
      </c>
    </row>
    <row r="26" spans="1:6" x14ac:dyDescent="0.25">
      <c r="A26" t="s">
        <v>15</v>
      </c>
      <c r="B26" t="s">
        <v>45</v>
      </c>
      <c r="C26" t="s">
        <v>6</v>
      </c>
      <c r="D26">
        <v>56</v>
      </c>
      <c r="E26" s="3">
        <f xml:space="preserve"> 97000 + (0.35*97000)</f>
        <v>130950</v>
      </c>
      <c r="F26" s="3">
        <f>PRODUCT(D26,E26)</f>
        <v>7333200</v>
      </c>
    </row>
    <row r="28" spans="1:6" x14ac:dyDescent="0.25">
      <c r="B28" s="1" t="s">
        <v>16</v>
      </c>
    </row>
    <row r="29" spans="1:6" x14ac:dyDescent="0.25">
      <c r="B29" s="1" t="s">
        <v>17</v>
      </c>
    </row>
    <row r="31" spans="1:6" x14ac:dyDescent="0.25">
      <c r="A31" t="s">
        <v>18</v>
      </c>
      <c r="B31" t="s">
        <v>19</v>
      </c>
      <c r="C31" t="s">
        <v>20</v>
      </c>
      <c r="D31">
        <v>5860</v>
      </c>
      <c r="E31" s="3">
        <f xml:space="preserve"> 1950 + (0.35*1950)</f>
        <v>2632.5</v>
      </c>
      <c r="F31" s="3">
        <f>PRODUCT(D31,E31)</f>
        <v>15426450</v>
      </c>
    </row>
    <row r="33" spans="1:6" x14ac:dyDescent="0.25">
      <c r="B33" s="1" t="s">
        <v>21</v>
      </c>
    </row>
    <row r="34" spans="1:6" x14ac:dyDescent="0.25">
      <c r="B34" t="s">
        <v>22</v>
      </c>
    </row>
    <row r="36" spans="1:6" x14ac:dyDescent="0.25">
      <c r="A36" t="s">
        <v>23</v>
      </c>
      <c r="B36" t="s">
        <v>24</v>
      </c>
      <c r="C36" t="s">
        <v>11</v>
      </c>
      <c r="D36">
        <v>396</v>
      </c>
      <c r="E36" s="3">
        <f>3500 + (0.35*3500)</f>
        <v>4725</v>
      </c>
      <c r="F36" s="3">
        <f>PRODUCT(D36,E36)</f>
        <v>1871100</v>
      </c>
    </row>
    <row r="38" spans="1:6" x14ac:dyDescent="0.25">
      <c r="A38" t="s">
        <v>41</v>
      </c>
      <c r="B38" t="s">
        <v>46</v>
      </c>
      <c r="C38" t="s">
        <v>11</v>
      </c>
      <c r="D38">
        <v>360</v>
      </c>
      <c r="E38" s="3">
        <f>3500 + (0.35*3500)</f>
        <v>4725</v>
      </c>
      <c r="F38" s="3">
        <f>PRODUCT(D38,E38)</f>
        <v>1701000</v>
      </c>
    </row>
    <row r="40" spans="1:6" x14ac:dyDescent="0.25">
      <c r="B40" s="1" t="s">
        <v>26</v>
      </c>
    </row>
    <row r="41" spans="1:6" x14ac:dyDescent="0.25">
      <c r="B41" t="s">
        <v>42</v>
      </c>
    </row>
    <row r="42" spans="1:6" x14ac:dyDescent="0.25">
      <c r="B42" t="s">
        <v>43</v>
      </c>
    </row>
    <row r="43" spans="1:6" x14ac:dyDescent="0.25">
      <c r="B43" t="s">
        <v>40</v>
      </c>
    </row>
    <row r="45" spans="1:6" x14ac:dyDescent="0.25">
      <c r="A45" t="s">
        <v>25</v>
      </c>
      <c r="B45" t="s">
        <v>28</v>
      </c>
      <c r="C45" t="s">
        <v>11</v>
      </c>
      <c r="D45">
        <v>3680</v>
      </c>
      <c r="E45" s="3">
        <f>14500 + (0.35*14500)</f>
        <v>19575</v>
      </c>
      <c r="F45" s="3">
        <f>PRODUCT(D45,E45)</f>
        <v>72036000</v>
      </c>
    </row>
    <row r="47" spans="1:6" x14ac:dyDescent="0.25">
      <c r="B47" s="1" t="s">
        <v>29</v>
      </c>
    </row>
    <row r="48" spans="1:6" x14ac:dyDescent="0.25">
      <c r="B48" s="2" t="s">
        <v>30</v>
      </c>
    </row>
    <row r="50" spans="1:6" x14ac:dyDescent="0.25">
      <c r="A50" t="s">
        <v>27</v>
      </c>
      <c r="B50" t="s">
        <v>31</v>
      </c>
      <c r="C50" t="s">
        <v>11</v>
      </c>
      <c r="D50">
        <v>3340</v>
      </c>
      <c r="E50" s="3">
        <f>2700 + (0.35*2700)</f>
        <v>3645</v>
      </c>
      <c r="F50" s="3">
        <f>PRODUCT(D50,E50)</f>
        <v>12174300</v>
      </c>
    </row>
    <row r="52" spans="1:6" x14ac:dyDescent="0.25">
      <c r="B52" s="1" t="s">
        <v>48</v>
      </c>
      <c r="F52" s="4">
        <f>SUM(F1:F50)</f>
        <v>164747250</v>
      </c>
    </row>
    <row r="53" spans="1:6" x14ac:dyDescent="0.25">
      <c r="B53" t="s">
        <v>69</v>
      </c>
      <c r="F53" s="3">
        <f>(0.075*F52)</f>
        <v>12356043.75</v>
      </c>
    </row>
    <row r="54" spans="1:6" x14ac:dyDescent="0.25">
      <c r="B54" t="s">
        <v>68</v>
      </c>
      <c r="F54" s="3">
        <f>(0.05*F53)</f>
        <v>617802.1875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663D-BFC6-4A49-8E22-5FFCCF232671}">
  <dimension ref="A1:F47"/>
  <sheetViews>
    <sheetView workbookViewId="0"/>
  </sheetViews>
  <sheetFormatPr defaultRowHeight="14.3" x14ac:dyDescent="0.25"/>
  <cols>
    <col min="2" max="2" width="41.375" customWidth="1"/>
    <col min="3" max="3" width="9.5" customWidth="1"/>
    <col min="4" max="4" width="7.125" customWidth="1"/>
    <col min="5" max="5" width="15.625" customWidth="1"/>
    <col min="6" max="6" width="18.125" customWidth="1"/>
  </cols>
  <sheetData>
    <row r="1" spans="1:6" ht="25.85" x14ac:dyDescent="0.45">
      <c r="A1" s="5" t="s">
        <v>50</v>
      </c>
    </row>
    <row r="2" spans="1:6" x14ac:dyDescent="0.25">
      <c r="F2" s="3"/>
    </row>
    <row r="3" spans="1:6" x14ac:dyDescent="0.25">
      <c r="A3" t="s">
        <v>33</v>
      </c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 x14ac:dyDescent="0.25">
      <c r="B4" s="1" t="s">
        <v>32</v>
      </c>
    </row>
    <row r="5" spans="1:6" x14ac:dyDescent="0.25">
      <c r="B5" s="1"/>
    </row>
    <row r="6" spans="1:6" x14ac:dyDescent="0.25">
      <c r="B6" t="s">
        <v>51</v>
      </c>
    </row>
    <row r="7" spans="1:6" x14ac:dyDescent="0.25">
      <c r="B7" t="s">
        <v>34</v>
      </c>
    </row>
    <row r="9" spans="1:6" x14ac:dyDescent="0.25">
      <c r="A9" t="s">
        <v>5</v>
      </c>
      <c r="B9" t="s">
        <v>52</v>
      </c>
    </row>
    <row r="10" spans="1:6" x14ac:dyDescent="0.25">
      <c r="B10" t="s">
        <v>53</v>
      </c>
      <c r="C10" t="s">
        <v>6</v>
      </c>
      <c r="D10">
        <v>2250</v>
      </c>
      <c r="E10" s="3">
        <v>4995</v>
      </c>
      <c r="F10" s="3">
        <f>PRODUCT(D10,E10)</f>
        <v>11238750</v>
      </c>
    </row>
    <row r="12" spans="1:6" x14ac:dyDescent="0.25">
      <c r="A12" t="s">
        <v>7</v>
      </c>
      <c r="B12" t="s">
        <v>8</v>
      </c>
      <c r="C12" t="s">
        <v>6</v>
      </c>
      <c r="D12">
        <v>2250</v>
      </c>
      <c r="E12" s="3">
        <v>3645</v>
      </c>
      <c r="F12" s="3">
        <f>PRODUCT(D12,E12)</f>
        <v>8201250</v>
      </c>
    </row>
    <row r="14" spans="1:6" x14ac:dyDescent="0.25">
      <c r="A14" t="s">
        <v>9</v>
      </c>
      <c r="B14" t="s">
        <v>10</v>
      </c>
      <c r="C14" t="s">
        <v>11</v>
      </c>
      <c r="D14">
        <v>2465</v>
      </c>
      <c r="E14" s="3">
        <v>3375</v>
      </c>
      <c r="F14" s="3">
        <f>PRODUCT(D14,E14)</f>
        <v>8319375</v>
      </c>
    </row>
    <row r="16" spans="1:6" x14ac:dyDescent="0.25">
      <c r="B16" s="1" t="s">
        <v>36</v>
      </c>
    </row>
    <row r="18" spans="1:6" x14ac:dyDescent="0.25">
      <c r="B18" t="s">
        <v>54</v>
      </c>
    </row>
    <row r="19" spans="1:6" x14ac:dyDescent="0.25">
      <c r="B19" t="s">
        <v>55</v>
      </c>
    </row>
    <row r="21" spans="1:6" x14ac:dyDescent="0.25">
      <c r="A21" t="s">
        <v>12</v>
      </c>
      <c r="B21" t="s">
        <v>13</v>
      </c>
      <c r="C21" t="s">
        <v>6</v>
      </c>
      <c r="D21">
        <v>101</v>
      </c>
      <c r="E21" s="3">
        <f>75000 + (0.35*75000)</f>
        <v>101250</v>
      </c>
      <c r="F21" s="3">
        <f>PRODUCT(D21,E21)</f>
        <v>10226250</v>
      </c>
    </row>
    <row r="23" spans="1:6" x14ac:dyDescent="0.25">
      <c r="B23" t="s">
        <v>56</v>
      </c>
    </row>
    <row r="24" spans="1:6" x14ac:dyDescent="0.25">
      <c r="B24" t="s">
        <v>57</v>
      </c>
    </row>
    <row r="26" spans="1:6" x14ac:dyDescent="0.25">
      <c r="A26" t="s">
        <v>14</v>
      </c>
      <c r="B26" t="s">
        <v>44</v>
      </c>
      <c r="C26" t="s">
        <v>6</v>
      </c>
      <c r="D26">
        <v>250</v>
      </c>
      <c r="E26" s="3">
        <f xml:space="preserve"> 97000 + (0.35*97000)</f>
        <v>130950</v>
      </c>
      <c r="F26" s="3">
        <f>PRODUCT(D26,E26)</f>
        <v>32737500</v>
      </c>
    </row>
    <row r="28" spans="1:6" x14ac:dyDescent="0.25">
      <c r="A28" t="s">
        <v>15</v>
      </c>
      <c r="B28" t="s">
        <v>65</v>
      </c>
      <c r="C28" t="s">
        <v>6</v>
      </c>
      <c r="D28">
        <v>648</v>
      </c>
      <c r="E28" s="3">
        <f xml:space="preserve"> 97000 + (0.35*97000)</f>
        <v>130950</v>
      </c>
      <c r="F28" s="3">
        <f>PRODUCT(D28,E28)</f>
        <v>84855600</v>
      </c>
    </row>
    <row r="30" spans="1:6" x14ac:dyDescent="0.25">
      <c r="B30" s="1" t="s">
        <v>58</v>
      </c>
    </row>
    <row r="32" spans="1:6" x14ac:dyDescent="0.25">
      <c r="B32" t="s">
        <v>59</v>
      </c>
    </row>
    <row r="34" spans="1:6" x14ac:dyDescent="0.25">
      <c r="A34" t="s">
        <v>18</v>
      </c>
      <c r="B34" t="s">
        <v>64</v>
      </c>
      <c r="C34" t="s">
        <v>11</v>
      </c>
      <c r="D34">
        <v>8640</v>
      </c>
      <c r="E34" s="3">
        <f>6500 + (0.35*6500)</f>
        <v>8775</v>
      </c>
      <c r="F34" s="3">
        <f>PRODUCT(D34,E34)</f>
        <v>75816000</v>
      </c>
    </row>
    <row r="36" spans="1:6" x14ac:dyDescent="0.25">
      <c r="B36" s="1" t="s">
        <v>60</v>
      </c>
    </row>
    <row r="38" spans="1:6" x14ac:dyDescent="0.25">
      <c r="B38" t="s">
        <v>61</v>
      </c>
    </row>
    <row r="39" spans="1:6" x14ac:dyDescent="0.25">
      <c r="B39" t="s">
        <v>62</v>
      </c>
    </row>
    <row r="40" spans="1:6" x14ac:dyDescent="0.25">
      <c r="F40" s="3"/>
    </row>
    <row r="41" spans="1:6" x14ac:dyDescent="0.25">
      <c r="A41" t="s">
        <v>23</v>
      </c>
      <c r="B41" t="s">
        <v>19</v>
      </c>
      <c r="C41" t="s">
        <v>20</v>
      </c>
      <c r="D41">
        <v>30800</v>
      </c>
      <c r="E41" s="3">
        <f>1950 + (0.35*1950)</f>
        <v>2632.5</v>
      </c>
      <c r="F41" s="3">
        <f>PRODUCT(D41,E41)</f>
        <v>81081000</v>
      </c>
    </row>
    <row r="43" spans="1:6" x14ac:dyDescent="0.25">
      <c r="A43" t="s">
        <v>41</v>
      </c>
      <c r="B43" t="s">
        <v>63</v>
      </c>
      <c r="C43" t="s">
        <v>20</v>
      </c>
      <c r="D43">
        <v>2200</v>
      </c>
      <c r="E43" s="3">
        <f>4850 + (0.35*4850)</f>
        <v>6547.5</v>
      </c>
      <c r="F43" s="3">
        <f>PRODUCT(D43,E43)</f>
        <v>14404500</v>
      </c>
    </row>
    <row r="45" spans="1:6" x14ac:dyDescent="0.25">
      <c r="B45" s="1" t="s">
        <v>48</v>
      </c>
      <c r="F45" s="4">
        <f>SUM(F4:F43)</f>
        <v>326880225</v>
      </c>
    </row>
    <row r="46" spans="1:6" x14ac:dyDescent="0.25">
      <c r="B46" t="s">
        <v>69</v>
      </c>
      <c r="F46" s="3">
        <f>(0.075*F45)</f>
        <v>24516016.875</v>
      </c>
    </row>
    <row r="47" spans="1:6" x14ac:dyDescent="0.25">
      <c r="B47" t="s">
        <v>68</v>
      </c>
      <c r="F47" s="3">
        <f>(0.05*F45)</f>
        <v>16344011.25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FEFC-7AA9-4080-B07C-FDA6A0CBE4DE}">
  <dimension ref="A1:F51"/>
  <sheetViews>
    <sheetView tabSelected="1" workbookViewId="0">
      <selection activeCell="A2" sqref="A2"/>
    </sheetView>
  </sheetViews>
  <sheetFormatPr defaultRowHeight="14.3" x14ac:dyDescent="0.25"/>
  <cols>
    <col min="2" max="2" width="41.375" customWidth="1"/>
    <col min="3" max="3" width="9.5" customWidth="1"/>
    <col min="4" max="4" width="7.125" customWidth="1"/>
    <col min="5" max="5" width="15.625" customWidth="1"/>
    <col min="6" max="6" width="18.125" customWidth="1"/>
  </cols>
  <sheetData>
    <row r="1" spans="1:6" ht="25.85" x14ac:dyDescent="0.45">
      <c r="A1" s="5" t="s">
        <v>70</v>
      </c>
    </row>
    <row r="2" spans="1:6" x14ac:dyDescent="0.25">
      <c r="F2" s="3"/>
    </row>
    <row r="3" spans="1:6" x14ac:dyDescent="0.25">
      <c r="A3" t="s">
        <v>33</v>
      </c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 x14ac:dyDescent="0.25">
      <c r="B4" s="1" t="s">
        <v>32</v>
      </c>
    </row>
    <row r="5" spans="1:6" x14ac:dyDescent="0.25">
      <c r="B5" s="1"/>
    </row>
    <row r="6" spans="1:6" x14ac:dyDescent="0.25">
      <c r="B6" t="s">
        <v>51</v>
      </c>
    </row>
    <row r="7" spans="1:6" x14ac:dyDescent="0.25">
      <c r="B7" t="s">
        <v>34</v>
      </c>
    </row>
    <row r="9" spans="1:6" x14ac:dyDescent="0.25">
      <c r="A9" t="s">
        <v>5</v>
      </c>
      <c r="B9" t="s">
        <v>52</v>
      </c>
    </row>
    <row r="10" spans="1:6" x14ac:dyDescent="0.25">
      <c r="B10" t="s">
        <v>53</v>
      </c>
      <c r="C10" t="s">
        <v>6</v>
      </c>
      <c r="D10">
        <v>2250</v>
      </c>
      <c r="E10" s="3">
        <v>4995</v>
      </c>
      <c r="F10" s="3">
        <f>PRODUCT(D10,E10)</f>
        <v>11238750</v>
      </c>
    </row>
    <row r="12" spans="1:6" x14ac:dyDescent="0.25">
      <c r="A12" t="s">
        <v>7</v>
      </c>
      <c r="B12" t="s">
        <v>8</v>
      </c>
      <c r="C12" t="s">
        <v>6</v>
      </c>
      <c r="D12">
        <v>2250</v>
      </c>
      <c r="E12" s="3">
        <v>3645</v>
      </c>
      <c r="F12" s="3">
        <f>PRODUCT(D12,E12)</f>
        <v>8201250</v>
      </c>
    </row>
    <row r="14" spans="1:6" x14ac:dyDescent="0.25">
      <c r="A14" t="s">
        <v>9</v>
      </c>
      <c r="B14" t="s">
        <v>10</v>
      </c>
      <c r="C14" t="s">
        <v>11</v>
      </c>
      <c r="D14">
        <v>2465</v>
      </c>
      <c r="E14" s="3">
        <v>3375</v>
      </c>
      <c r="F14" s="3">
        <f>PRODUCT(D14,E14)</f>
        <v>8319375</v>
      </c>
    </row>
    <row r="16" spans="1:6" x14ac:dyDescent="0.25">
      <c r="B16" s="1" t="s">
        <v>36</v>
      </c>
    </row>
    <row r="18" spans="1:6" x14ac:dyDescent="0.25">
      <c r="B18" t="s">
        <v>54</v>
      </c>
    </row>
    <row r="19" spans="1:6" x14ac:dyDescent="0.25">
      <c r="B19" t="s">
        <v>55</v>
      </c>
    </row>
    <row r="21" spans="1:6" x14ac:dyDescent="0.25">
      <c r="A21" t="s">
        <v>12</v>
      </c>
      <c r="B21" t="s">
        <v>13</v>
      </c>
      <c r="C21" t="s">
        <v>6</v>
      </c>
      <c r="D21">
        <v>101</v>
      </c>
      <c r="E21" s="3">
        <f>75000 + (0.35*75000)</f>
        <v>101250</v>
      </c>
      <c r="F21" s="3">
        <f>PRODUCT(D21,E21)</f>
        <v>10226250</v>
      </c>
    </row>
    <row r="23" spans="1:6" x14ac:dyDescent="0.25">
      <c r="B23" t="s">
        <v>56</v>
      </c>
    </row>
    <row r="24" spans="1:6" x14ac:dyDescent="0.25">
      <c r="B24" t="s">
        <v>57</v>
      </c>
    </row>
    <row r="26" spans="1:6" x14ac:dyDescent="0.25">
      <c r="A26" t="s">
        <v>14</v>
      </c>
      <c r="B26" t="s">
        <v>44</v>
      </c>
      <c r="C26" t="s">
        <v>6</v>
      </c>
      <c r="D26">
        <v>250</v>
      </c>
      <c r="E26" s="3">
        <f xml:space="preserve"> 97000 + (0.35*97000)</f>
        <v>130950</v>
      </c>
      <c r="F26" s="3">
        <f>PRODUCT(D26,E26)</f>
        <v>32737500</v>
      </c>
    </row>
    <row r="28" spans="1:6" x14ac:dyDescent="0.25">
      <c r="A28" t="s">
        <v>15</v>
      </c>
      <c r="B28" t="s">
        <v>65</v>
      </c>
      <c r="C28" t="s">
        <v>6</v>
      </c>
      <c r="D28">
        <v>648</v>
      </c>
      <c r="E28" s="3">
        <f xml:space="preserve"> 97000 + (0.35*97000)</f>
        <v>130950</v>
      </c>
      <c r="F28" s="3">
        <f>PRODUCT(D28,E28)</f>
        <v>84855600</v>
      </c>
    </row>
    <row r="29" spans="1:6" x14ac:dyDescent="0.25">
      <c r="E29" s="3"/>
      <c r="F29" s="3"/>
    </row>
    <row r="30" spans="1:6" x14ac:dyDescent="0.25">
      <c r="A30" t="s">
        <v>18</v>
      </c>
      <c r="B30" t="s">
        <v>66</v>
      </c>
      <c r="C30" t="s">
        <v>6</v>
      </c>
      <c r="D30">
        <v>280</v>
      </c>
      <c r="E30" s="3">
        <f xml:space="preserve"> 97000 + (0.35*97000)</f>
        <v>130950</v>
      </c>
      <c r="F30" s="3">
        <f>PRODUCT(D30,E30)</f>
        <v>36666000</v>
      </c>
    </row>
    <row r="32" spans="1:6" x14ac:dyDescent="0.25">
      <c r="B32" s="1" t="s">
        <v>58</v>
      </c>
    </row>
    <row r="34" spans="1:6" x14ac:dyDescent="0.25">
      <c r="B34" t="s">
        <v>59</v>
      </c>
    </row>
    <row r="36" spans="1:6" x14ac:dyDescent="0.25">
      <c r="A36" t="s">
        <v>23</v>
      </c>
      <c r="B36" t="s">
        <v>64</v>
      </c>
      <c r="C36" t="s">
        <v>11</v>
      </c>
      <c r="D36">
        <v>8640</v>
      </c>
      <c r="E36" s="3">
        <f>6500 + (0.35*6500)</f>
        <v>8775</v>
      </c>
      <c r="F36" s="3">
        <f>PRODUCT(D36,E36)</f>
        <v>75816000</v>
      </c>
    </row>
    <row r="37" spans="1:6" x14ac:dyDescent="0.25">
      <c r="E37" s="3"/>
      <c r="F37" s="3"/>
    </row>
    <row r="38" spans="1:6" x14ac:dyDescent="0.25">
      <c r="A38" t="s">
        <v>41</v>
      </c>
      <c r="B38" t="s">
        <v>67</v>
      </c>
      <c r="C38" t="s">
        <v>11</v>
      </c>
      <c r="D38">
        <v>186</v>
      </c>
      <c r="E38" s="3">
        <f>5200 + (0.35*5200)</f>
        <v>7020</v>
      </c>
      <c r="F38" s="3">
        <f>PRODUCT(D38,E38)</f>
        <v>1305720</v>
      </c>
    </row>
    <row r="40" spans="1:6" x14ac:dyDescent="0.25">
      <c r="B40" s="1" t="s">
        <v>60</v>
      </c>
    </row>
    <row r="42" spans="1:6" x14ac:dyDescent="0.25">
      <c r="B42" t="s">
        <v>61</v>
      </c>
    </row>
    <row r="43" spans="1:6" x14ac:dyDescent="0.25">
      <c r="B43" t="s">
        <v>62</v>
      </c>
    </row>
    <row r="44" spans="1:6" x14ac:dyDescent="0.25">
      <c r="F44" s="3"/>
    </row>
    <row r="45" spans="1:6" x14ac:dyDescent="0.25">
      <c r="A45" t="s">
        <v>25</v>
      </c>
      <c r="B45" t="s">
        <v>19</v>
      </c>
      <c r="C45" t="s">
        <v>20</v>
      </c>
      <c r="D45">
        <v>30800</v>
      </c>
      <c r="E45" s="3">
        <f>1950 + (0.35*1950)</f>
        <v>2632.5</v>
      </c>
      <c r="F45" s="3">
        <f>PRODUCT(D45,E45)</f>
        <v>81081000</v>
      </c>
    </row>
    <row r="47" spans="1:6" x14ac:dyDescent="0.25">
      <c r="A47" t="s">
        <v>27</v>
      </c>
      <c r="B47" t="s">
        <v>63</v>
      </c>
      <c r="C47" t="s">
        <v>20</v>
      </c>
      <c r="D47">
        <v>2200</v>
      </c>
      <c r="E47" s="3">
        <f>4850 + (0.35*4850)</f>
        <v>6547.5</v>
      </c>
      <c r="F47" s="3">
        <f>PRODUCT(D47,E47)</f>
        <v>14404500</v>
      </c>
    </row>
    <row r="49" spans="2:6" x14ac:dyDescent="0.25">
      <c r="B49" s="1" t="s">
        <v>48</v>
      </c>
      <c r="F49" s="4">
        <f>SUM(F4:F47)</f>
        <v>364851945</v>
      </c>
    </row>
    <row r="50" spans="2:6" x14ac:dyDescent="0.25">
      <c r="B50" t="s">
        <v>69</v>
      </c>
      <c r="F50" s="3">
        <f>(0.075*F49)</f>
        <v>27363895.875</v>
      </c>
    </row>
    <row r="51" spans="2:6" x14ac:dyDescent="0.25">
      <c r="B51" t="s">
        <v>68</v>
      </c>
      <c r="F51" s="3">
        <f>(0.05*F49)</f>
        <v>18242597.25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Sagir Mukaddas</dc:creator>
  <cp:lastModifiedBy>Sagir Mukaddas</cp:lastModifiedBy>
  <dcterms:created xsi:type="dcterms:W3CDTF">2025-05-19T21:37:03Z</dcterms:created>
  <dcterms:modified xsi:type="dcterms:W3CDTF">2025-05-19T22:54:11Z</dcterms:modified>
</cp:coreProperties>
</file>