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oel/Desktop/"/>
    </mc:Choice>
  </mc:AlternateContent>
  <xr:revisionPtr revIDLastSave="0" documentId="8_{BE2D5794-3F99-4245-A40E-CC092C47D5FB}" xr6:coauthVersionLast="31" xr6:coauthVersionMax="31" xr10:uidLastSave="{00000000-0000-0000-0000-000000000000}"/>
  <bookViews>
    <workbookView xWindow="0" yWindow="460" windowWidth="48580" windowHeight="27880" xr2:uid="{00000000-000D-0000-FFFF-FFFF00000000}"/>
  </bookViews>
  <sheets>
    <sheet name="rx_chain" sheetId="1" r:id="rId1"/>
    <sheet name="tx_chain" sheetId="2" r:id="rId2"/>
    <sheet name="power_budget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R26" i="1" s="1"/>
  <c r="Q27" i="1"/>
  <c r="R27" i="1" s="1"/>
  <c r="G13" i="1"/>
  <c r="H13" i="1" s="1"/>
  <c r="H23" i="1"/>
  <c r="H25" i="1"/>
  <c r="H26" i="1"/>
  <c r="H28" i="1"/>
  <c r="G21" i="1"/>
  <c r="H21" i="1" s="1"/>
  <c r="G27" i="1"/>
  <c r="H27" i="1" s="1"/>
  <c r="G25" i="1"/>
  <c r="G24" i="1"/>
  <c r="H24" i="1" s="1"/>
  <c r="F24" i="1"/>
  <c r="F25" i="1"/>
  <c r="F26" i="1"/>
  <c r="F27" i="1"/>
  <c r="F21" i="1"/>
  <c r="F23" i="1"/>
  <c r="F28" i="1"/>
  <c r="Q28" i="1"/>
  <c r="R28" i="1" s="1"/>
  <c r="F13" i="1"/>
  <c r="G19" i="1"/>
  <c r="H19" i="1" s="1"/>
  <c r="F19" i="1"/>
  <c r="F9" i="1"/>
  <c r="G9" i="1"/>
  <c r="H9" i="1" s="1"/>
  <c r="F10" i="1"/>
  <c r="G10" i="1"/>
  <c r="H10" i="1" s="1"/>
  <c r="Q25" i="1" l="1"/>
  <c r="E43" i="3"/>
  <c r="E42" i="3"/>
  <c r="E41" i="3"/>
  <c r="E40" i="3"/>
  <c r="Q24" i="1" l="1"/>
  <c r="R25" i="1"/>
  <c r="E51" i="3"/>
  <c r="E53" i="3" s="1"/>
  <c r="E28" i="3"/>
  <c r="E27" i="3"/>
  <c r="E26" i="3"/>
  <c r="E30" i="3" s="1"/>
  <c r="E32" i="3" s="1"/>
  <c r="E17" i="3"/>
  <c r="E16" i="3"/>
  <c r="E15" i="3"/>
  <c r="E14" i="3"/>
  <c r="E13" i="3"/>
  <c r="E12" i="3"/>
  <c r="E11" i="3"/>
  <c r="E10" i="3"/>
  <c r="E9" i="3"/>
  <c r="E8" i="3"/>
  <c r="E19" i="3" s="1"/>
  <c r="E21" i="3" s="1"/>
  <c r="Q23" i="1" l="1"/>
  <c r="R24" i="1"/>
  <c r="G15" i="1"/>
  <c r="H15" i="1" s="1"/>
  <c r="F15" i="1"/>
  <c r="M8" i="1"/>
  <c r="G14" i="1"/>
  <c r="H14" i="1" s="1"/>
  <c r="F14" i="1"/>
  <c r="H16" i="1"/>
  <c r="F16" i="1"/>
  <c r="Q22" i="1" l="1"/>
  <c r="R23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N16" i="2"/>
  <c r="N17" i="2" s="1"/>
  <c r="N18" i="2" s="1"/>
  <c r="N19" i="2" s="1"/>
  <c r="H11" i="2"/>
  <c r="H12" i="2" s="1"/>
  <c r="H13" i="2" s="1"/>
  <c r="H14" i="2" s="1"/>
  <c r="H15" i="2" s="1"/>
  <c r="H16" i="2" s="1"/>
  <c r="H17" i="2" s="1"/>
  <c r="H18" i="2" s="1"/>
  <c r="H19" i="2" s="1"/>
  <c r="H23" i="2" s="1"/>
  <c r="H27" i="2" s="1"/>
  <c r="K14" i="2"/>
  <c r="N15" i="2" s="1"/>
  <c r="K11" i="2"/>
  <c r="M12" i="2" s="1"/>
  <c r="M13" i="2" s="1"/>
  <c r="M14" i="2" s="1"/>
  <c r="F21" i="2"/>
  <c r="F25" i="2" s="1"/>
  <c r="F30" i="2"/>
  <c r="Q21" i="1" l="1"/>
  <c r="R22" i="1"/>
  <c r="N23" i="2"/>
  <c r="N27" i="2" s="1"/>
  <c r="Q30" i="2" s="1"/>
  <c r="F8" i="1"/>
  <c r="G8" i="1"/>
  <c r="H8" i="1" s="1"/>
  <c r="Q20" i="1" l="1"/>
  <c r="R21" i="1"/>
  <c r="F29" i="2"/>
  <c r="F32" i="2" s="1"/>
  <c r="G18" i="1"/>
  <c r="H18" i="1" s="1"/>
  <c r="G11" i="1"/>
  <c r="H11" i="1" s="1"/>
  <c r="F22" i="1"/>
  <c r="R29" i="1"/>
  <c r="H29" i="1"/>
  <c r="F29" i="1"/>
  <c r="H20" i="1"/>
  <c r="H17" i="1"/>
  <c r="H12" i="1"/>
  <c r="H7" i="1"/>
  <c r="J7" i="1" s="1"/>
  <c r="F20" i="1"/>
  <c r="F18" i="1"/>
  <c r="F17" i="1"/>
  <c r="F12" i="1"/>
  <c r="F11" i="1"/>
  <c r="F7" i="1"/>
  <c r="N7" i="1" s="1"/>
  <c r="N8" i="1" s="1"/>
  <c r="N9" i="1" s="1"/>
  <c r="N10" i="1" s="1"/>
  <c r="N11" i="1" l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R20" i="1"/>
  <c r="Q19" i="1"/>
  <c r="M29" i="1"/>
  <c r="J8" i="1"/>
  <c r="J9" i="1" s="1"/>
  <c r="K7" i="1"/>
  <c r="G22" i="1"/>
  <c r="H22" i="1" s="1"/>
  <c r="Q18" i="1" l="1"/>
  <c r="R19" i="1"/>
  <c r="K9" i="1"/>
  <c r="J10" i="1"/>
  <c r="K8" i="1"/>
  <c r="V8" i="1" s="1"/>
  <c r="K10" i="1" l="1"/>
  <c r="V10" i="1" s="1"/>
  <c r="J11" i="1"/>
  <c r="Q17" i="1"/>
  <c r="R18" i="1"/>
  <c r="V9" i="1"/>
  <c r="Q16" i="1" l="1"/>
  <c r="R17" i="1"/>
  <c r="K11" i="1"/>
  <c r="V11" i="1" s="1"/>
  <c r="J12" i="1"/>
  <c r="N29" i="1"/>
  <c r="K12" i="1" l="1"/>
  <c r="V12" i="1" s="1"/>
  <c r="J13" i="1"/>
  <c r="Q15" i="1"/>
  <c r="R16" i="1"/>
  <c r="U17" i="1"/>
  <c r="Q14" i="1" l="1"/>
  <c r="R15" i="1"/>
  <c r="K13" i="1"/>
  <c r="V13" i="1" s="1"/>
  <c r="J14" i="1"/>
  <c r="K14" i="1" l="1"/>
  <c r="V14" i="1" s="1"/>
  <c r="J15" i="1"/>
  <c r="Q13" i="1"/>
  <c r="R14" i="1"/>
  <c r="Q12" i="1" l="1"/>
  <c r="R13" i="1"/>
  <c r="K15" i="1"/>
  <c r="V15" i="1" s="1"/>
  <c r="J16" i="1"/>
  <c r="J17" i="1" l="1"/>
  <c r="K16" i="1"/>
  <c r="V16" i="1" s="1"/>
  <c r="Q11" i="1"/>
  <c r="R12" i="1"/>
  <c r="Q10" i="1" l="1"/>
  <c r="R11" i="1"/>
  <c r="K17" i="1"/>
  <c r="V17" i="1" s="1"/>
  <c r="J18" i="1"/>
  <c r="J19" i="1" l="1"/>
  <c r="K18" i="1"/>
  <c r="V18" i="1" s="1"/>
  <c r="Q9" i="1"/>
  <c r="R10" i="1"/>
  <c r="R9" i="1" l="1"/>
  <c r="Q8" i="1"/>
  <c r="R8" i="1" s="1"/>
  <c r="K19" i="1"/>
  <c r="V19" i="1" s="1"/>
  <c r="J20" i="1"/>
  <c r="Q7" i="1"/>
  <c r="R7" i="1" s="1"/>
  <c r="J21" i="1" l="1"/>
  <c r="K20" i="1"/>
  <c r="V20" i="1" s="1"/>
  <c r="K21" i="1" l="1"/>
  <c r="V21" i="1" s="1"/>
  <c r="J22" i="1"/>
  <c r="J23" i="1" l="1"/>
  <c r="K22" i="1"/>
  <c r="V22" i="1" s="1"/>
  <c r="K23" i="1" l="1"/>
  <c r="V23" i="1" s="1"/>
  <c r="J24" i="1"/>
  <c r="J25" i="1" l="1"/>
  <c r="K24" i="1"/>
  <c r="V24" i="1" s="1"/>
  <c r="K25" i="1" l="1"/>
  <c r="V25" i="1" s="1"/>
  <c r="J26" i="1"/>
  <c r="J27" i="1" l="1"/>
  <c r="K26" i="1"/>
  <c r="V26" i="1" s="1"/>
  <c r="K27" i="1" l="1"/>
  <c r="V27" i="1" s="1"/>
  <c r="J28" i="1"/>
  <c r="K28" i="1" l="1"/>
  <c r="V28" i="1" s="1"/>
  <c r="J29" i="1"/>
  <c r="K29" i="1" s="1"/>
  <c r="V29" i="1" s="1"/>
</calcChain>
</file>

<file path=xl/sharedStrings.xml><?xml version="1.0" encoding="utf-8"?>
<sst xmlns="http://schemas.openxmlformats.org/spreadsheetml/2006/main" count="173" uniqueCount="94">
  <si>
    <t xml:space="preserve">Graviton Receiver Analog Front End Cascade Analysis </t>
  </si>
  <si>
    <t>desc</t>
  </si>
  <si>
    <t>gain</t>
  </si>
  <si>
    <t>dB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</si>
  <si>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</si>
  <si>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</si>
  <si>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</si>
  <si>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</si>
  <si>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</si>
  <si>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</si>
  <si>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</si>
  <si>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</si>
  <si>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</si>
  <si>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</si>
  <si>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</si>
  <si>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</si>
  <si>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</si>
  <si>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</si>
  <si>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</si>
  <si>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db</t>
  </si>
  <si>
    <t>IIP3</t>
  </si>
  <si>
    <t>IP3 spur @ FS</t>
  </si>
  <si>
    <t>passband, fc (Hz)</t>
  </si>
  <si>
    <t>LMH6554</t>
  </si>
  <si>
    <t>reflectionless filter</t>
  </si>
  <si>
    <t>XLF-151+</t>
  </si>
  <si>
    <t>part number</t>
  </si>
  <si>
    <t>MAAL-009120</t>
  </si>
  <si>
    <t>MGA-16116</t>
  </si>
  <si>
    <t>SF2098H</t>
  </si>
  <si>
    <t>PE43713</t>
  </si>
  <si>
    <t>AD42LB69</t>
  </si>
  <si>
    <t>notes</t>
  </si>
  <si>
    <t>MAX2031</t>
  </si>
  <si>
    <t>MIXER</t>
  </si>
  <si>
    <t>AMP</t>
  </si>
  <si>
    <t>SAW filter / image reject</t>
  </si>
  <si>
    <t>DSA (I.L. + setting)</t>
  </si>
  <si>
    <t>output power (dBm)</t>
  </si>
  <si>
    <t>DAC out / mixer in (dBm)</t>
  </si>
  <si>
    <t>switch</t>
  </si>
  <si>
    <t>cable</t>
  </si>
  <si>
    <t>connector</t>
  </si>
  <si>
    <t>legend</t>
  </si>
  <si>
    <t>[NUMBER]</t>
  </si>
  <si>
    <t>things that you can program</t>
  </si>
  <si>
    <t>actual</t>
  </si>
  <si>
    <t>chebychev filter</t>
  </si>
  <si>
    <t>mixer filter</t>
  </si>
  <si>
    <t>expected</t>
  </si>
  <si>
    <t>difference</t>
  </si>
  <si>
    <t>amp output</t>
  </si>
  <si>
    <t>mixer (dB), MAX2031</t>
  </si>
  <si>
    <t>amp1 (dB), GVA-85+</t>
  </si>
  <si>
    <t>amp2 (dB), ALM-31122</t>
  </si>
  <si>
    <t>saw1 (dB), SF2098H</t>
  </si>
  <si>
    <t>saw2 (dB), SF2098H</t>
  </si>
  <si>
    <t>dB, estimated</t>
  </si>
  <si>
    <t>transformer</t>
  </si>
  <si>
    <t>meas</t>
  </si>
  <si>
    <t>budget</t>
  </si>
  <si>
    <t>diff</t>
  </si>
  <si>
    <t>PE42820</t>
  </si>
  <si>
    <t>5.5V Supply</t>
  </si>
  <si>
    <t>eff</t>
  </si>
  <si>
    <t>volts</t>
  </si>
  <si>
    <t>amps</t>
  </si>
  <si>
    <t>watts</t>
  </si>
  <si>
    <t>ADC Digital</t>
  </si>
  <si>
    <t>DAC Digital</t>
  </si>
  <si>
    <t>MCU/PHY</t>
  </si>
  <si>
    <t>Amps</t>
  </si>
  <si>
    <t>OCXO</t>
  </si>
  <si>
    <t>Analog</t>
  </si>
  <si>
    <t>Switche</t>
  </si>
  <si>
    <t>Switches</t>
  </si>
  <si>
    <t>Fans</t>
  </si>
  <si>
    <t>29V Supply</t>
  </si>
  <si>
    <t>5V supply</t>
  </si>
  <si>
    <t>TX PA #1</t>
  </si>
  <si>
    <t>TX PA #2</t>
  </si>
  <si>
    <t>DAC (3.3V LDO)</t>
  </si>
  <si>
    <t>ADC (3.3V LDO)</t>
  </si>
  <si>
    <t>CLOCK (3.3V LDO)</t>
  </si>
  <si>
    <t>SYNTH (3.3V LDO)</t>
  </si>
  <si>
    <t>3.7V Supply</t>
  </si>
  <si>
    <t>antenna</t>
  </si>
  <si>
    <t>link</t>
  </si>
  <si>
    <t>MEMS filter</t>
  </si>
  <si>
    <t>TC2-1TG2+</t>
  </si>
  <si>
    <t>TC3-1TG2+</t>
  </si>
  <si>
    <t>transformer (Z = 3:1)</t>
  </si>
  <si>
    <t>transformer (Z = 2:1)</t>
  </si>
  <si>
    <t>MEM2012SC470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</si>
</sst>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90">
    <xf numFmtId="0" fontId="0" fillId="0" borderId="0" xfId="0"/>
    <xf numFmtId="0" fontId="0" fillId="4" borderId="4" xfId="0" applyFont="1" applyFill="1" applyBorder="1"/>
    <xf numFmtId="165" fontId="0" fillId="4" borderId="0" xfId="0" applyNumberFormat="1" applyFont="1" applyFill="1" applyBorder="1"/>
    <xf numFmtId="0" fontId="0" fillId="4" borderId="0" xfId="0" applyFill="1"/>
    <xf numFmtId="0" fontId="1" fillId="4" borderId="0" xfId="0" applyFont="1" applyFill="1" applyAlignment="1">
      <alignment horizontal="right"/>
    </xf>
    <xf numFmtId="11" fontId="0" fillId="4" borderId="0" xfId="0" applyNumberFormat="1" applyFill="1"/>
    <xf numFmtId="0" fontId="1" fillId="4" borderId="0" xfId="0" applyFont="1" applyFill="1"/>
    <xf numFmtId="0" fontId="1" fillId="4" borderId="2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4" fillId="4" borderId="4" xfId="0" applyFont="1" applyFill="1" applyBorder="1"/>
    <xf numFmtId="165" fontId="4" fillId="4" borderId="0" xfId="0" applyNumberFormat="1" applyFont="1" applyFill="1" applyBorder="1"/>
    <xf numFmtId="165" fontId="4" fillId="4" borderId="5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8" xfId="0" applyNumberFormat="1" applyFont="1" applyFill="1" applyBorder="1"/>
    <xf numFmtId="166" fontId="4" fillId="4" borderId="0" xfId="0" applyNumberFormat="1" applyFont="1" applyFill="1"/>
    <xf numFmtId="0" fontId="0" fillId="4" borderId="4" xfId="0" applyFill="1" applyBorder="1"/>
    <xf numFmtId="165" fontId="3" fillId="4" borderId="0" xfId="0" applyNumberFormat="1" applyFont="1" applyFill="1" applyBorder="1"/>
    <xf numFmtId="165" fontId="0" fillId="4" borderId="4" xfId="0" applyNumberFormat="1" applyFill="1" applyBorder="1"/>
    <xf numFmtId="165" fontId="0" fillId="4" borderId="5" xfId="0" applyNumberFormat="1" applyFill="1" applyBorder="1"/>
    <xf numFmtId="165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165" fontId="0" fillId="4" borderId="8" xfId="0" applyNumberFormat="1" applyFill="1" applyBorder="1"/>
    <xf numFmtId="0" fontId="5" fillId="4" borderId="0" xfId="0" applyFont="1" applyFill="1"/>
    <xf numFmtId="0" fontId="2" fillId="4" borderId="0" xfId="1" applyFill="1" applyBorder="1"/>
    <xf numFmtId="0" fontId="3" fillId="4" borderId="4" xfId="1" applyFont="1" applyFill="1" applyBorder="1"/>
    <xf numFmtId="165" fontId="6" fillId="4" borderId="8" xfId="0" applyNumberFormat="1" applyFont="1" applyFill="1" applyBorder="1"/>
    <xf numFmtId="3" fontId="0" fillId="4" borderId="0" xfId="0" applyNumberFormat="1" applyFill="1"/>
    <xf numFmtId="0" fontId="0" fillId="4" borderId="6" xfId="0" applyFill="1" applyBorder="1"/>
    <xf numFmtId="165" fontId="0" fillId="4" borderId="12" xfId="0" applyNumberFormat="1" applyFill="1" applyBorder="1"/>
    <xf numFmtId="165" fontId="0" fillId="4" borderId="7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2" xfId="0" applyFont="1" applyFill="1" applyBorder="1"/>
    <xf numFmtId="0" fontId="1" fillId="2" borderId="0" xfId="0" applyFont="1" applyFill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right"/>
    </xf>
    <xf numFmtId="0" fontId="7" fillId="0" borderId="9" xfId="0" applyFont="1" applyBorder="1"/>
    <xf numFmtId="0" fontId="8" fillId="0" borderId="9" xfId="0" applyFont="1" applyBorder="1" applyAlignment="1">
      <alignment horizontal="right"/>
    </xf>
    <xf numFmtId="0" fontId="7" fillId="0" borderId="0" xfId="0" applyFont="1" applyBorder="1"/>
    <xf numFmtId="165" fontId="8" fillId="0" borderId="0" xfId="0" applyNumberFormat="1" applyFont="1" applyBorder="1"/>
    <xf numFmtId="165" fontId="7" fillId="0" borderId="0" xfId="0" applyNumberFormat="1" applyFont="1" applyBorder="1"/>
    <xf numFmtId="165" fontId="7" fillId="0" borderId="0" xfId="0" applyNumberFormat="1" applyFont="1"/>
    <xf numFmtId="0" fontId="7" fillId="0" borderId="0" xfId="0" applyFont="1" applyFill="1" applyBorder="1"/>
    <xf numFmtId="165" fontId="7" fillId="0" borderId="12" xfId="0" applyNumberFormat="1" applyFont="1" applyBorder="1"/>
    <xf numFmtId="0" fontId="9" fillId="0" borderId="0" xfId="0" applyFont="1"/>
    <xf numFmtId="165" fontId="9" fillId="0" borderId="0" xfId="0" applyNumberFormat="1" applyFont="1"/>
    <xf numFmtId="165" fontId="7" fillId="0" borderId="13" xfId="0" applyNumberFormat="1" applyFont="1" applyBorder="1"/>
    <xf numFmtId="165" fontId="10" fillId="0" borderId="0" xfId="0" applyNumberFormat="1" applyFont="1"/>
    <xf numFmtId="0" fontId="0" fillId="2" borderId="4" xfId="0" applyFill="1" applyBorder="1"/>
    <xf numFmtId="0" fontId="11" fillId="0" borderId="17" xfId="0" applyFont="1" applyBorder="1"/>
    <xf numFmtId="0" fontId="11" fillId="0" borderId="0" xfId="0" applyFont="1" applyBorder="1"/>
    <xf numFmtId="0" fontId="0" fillId="0" borderId="10" xfId="0" applyBorder="1"/>
    <xf numFmtId="0" fontId="0" fillId="0" borderId="18" xfId="0" applyBorder="1"/>
    <xf numFmtId="0" fontId="0" fillId="0" borderId="11" xfId="0" applyBorder="1"/>
    <xf numFmtId="165" fontId="0" fillId="0" borderId="11" xfId="0" applyNumberFormat="1" applyBorder="1"/>
    <xf numFmtId="0" fontId="0" fillId="0" borderId="19" xfId="0" applyBorder="1"/>
    <xf numFmtId="0" fontId="0" fillId="0" borderId="17" xfId="0" applyBorder="1"/>
    <xf numFmtId="0" fontId="0" fillId="0" borderId="0" xfId="0" applyBorder="1"/>
    <xf numFmtId="165" fontId="0" fillId="0" borderId="0" xfId="0" applyNumberFormat="1" applyBorder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0" fillId="0" borderId="22" xfId="0" applyBorder="1"/>
    <xf numFmtId="0" fontId="11" fillId="0" borderId="23" xfId="0" applyFont="1" applyBorder="1"/>
    <xf numFmtId="0" fontId="11" fillId="0" borderId="12" xfId="0" applyFont="1" applyBorder="1"/>
    <xf numFmtId="0" fontId="0" fillId="0" borderId="2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0" xfId="0" applyFill="1" applyBorder="1" applyAlignment="1">
      <alignment vertical="center"/>
    </xf>
    <xf numFmtId="0" fontId="0" fillId="4" borderId="0" xfId="0" applyFont="1" applyFill="1" applyBorder="1"/>
    <xf numFmtId="0" fontId="1" fillId="4" borderId="26" xfId="0" applyFont="1" applyFill="1" applyBorder="1"/>
    <xf numFmtId="0" fontId="3" fillId="4" borderId="0" xfId="1" applyFont="1" applyFill="1" applyBorder="1"/>
    <xf numFmtId="0" fontId="0" fillId="4" borderId="0" xfId="0" applyFill="1" applyAlignment="1">
      <alignment horizontal="left"/>
    </xf>
    <xf numFmtId="165" fontId="0" fillId="5" borderId="4" xfId="0" applyNumberFormat="1" applyFill="1" applyBorder="1"/>
    <xf numFmtId="0" fontId="1" fillId="4" borderId="25" xfId="0" applyFont="1" applyFill="1" applyBorder="1"/>
    <xf numFmtId="165" fontId="1" fillId="4" borderId="26" xfId="0" applyNumberFormat="1" applyFont="1" applyFill="1" applyBorder="1"/>
    <xf numFmtId="165" fontId="1" fillId="4" borderId="25" xfId="0" applyNumberFormat="1" applyFont="1" applyFill="1" applyBorder="1"/>
    <xf numFmtId="165" fontId="1" fillId="4" borderId="27" xfId="0" applyNumberFormat="1" applyFont="1" applyFill="1" applyBorder="1"/>
    <xf numFmtId="2" fontId="1" fillId="4" borderId="27" xfId="0" applyNumberFormat="1" applyFont="1" applyFill="1" applyBorder="1"/>
    <xf numFmtId="3" fontId="1" fillId="4" borderId="26" xfId="0" applyNumberFormat="1" applyFont="1" applyFill="1" applyBorder="1"/>
    <xf numFmtId="2" fontId="0" fillId="4" borderId="0" xfId="0" applyNumberFormat="1" applyFill="1" applyBorder="1"/>
    <xf numFmtId="165" fontId="1" fillId="4" borderId="0" xfId="0" applyNumberFormat="1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3</xdr:row>
      <xdr:rowOff>9198</xdr:rowOff>
    </xdr:from>
    <xdr:to>
      <xdr:col>19</xdr:col>
      <xdr:colOff>205891</xdr:colOff>
      <xdr:row>10</xdr:row>
      <xdr:rowOff>27946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2</xdr:row>
      <xdr:rowOff>28575</xdr:rowOff>
    </xdr:from>
    <xdr:to>
      <xdr:col>21</xdr:col>
      <xdr:colOff>200025</xdr:colOff>
      <xdr:row>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171450</xdr:colOff>
      <xdr:row>32</xdr:row>
      <xdr:rowOff>72020</xdr:rowOff>
    </xdr:from>
    <xdr:to>
      <xdr:col>10</xdr:col>
      <xdr:colOff>38101</xdr:colOff>
      <xdr:row>34</xdr:row>
      <xdr:rowOff>14870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791450" y="6349678"/>
          <a:ext cx="1932410" cy="3286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161925</xdr:colOff>
      <xdr:row>23</xdr:row>
      <xdr:rowOff>52969</xdr:rowOff>
    </xdr:from>
    <xdr:to>
      <xdr:col>10</xdr:col>
      <xdr:colOff>698423</xdr:colOff>
      <xdr:row>33</xdr:row>
      <xdr:rowOff>52667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300000">
          <a:off x="8765705" y="4904759"/>
          <a:ext cx="1993116" cy="1243839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594810</xdr:colOff>
      <xdr:row>13</xdr:row>
      <xdr:rowOff>4738</xdr:rowOff>
    </xdr:from>
    <xdr:to>
      <xdr:col>19</xdr:col>
      <xdr:colOff>264533</xdr:colOff>
      <xdr:row>20</xdr:row>
      <xdr:rowOff>63676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5105C527-680F-3446-81B3-E4FCA69B735F}"/>
            </a:ext>
          </a:extLst>
        </xdr:cNvPr>
        <xdr:cNvSpPr/>
      </xdr:nvSpPr>
      <xdr:spPr>
        <a:xfrm rot="16634710">
          <a:off x="14506848" y="2586624"/>
          <a:ext cx="1409318" cy="1341622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677766</xdr:colOff>
      <xdr:row>12</xdr:row>
      <xdr:rowOff>24115</xdr:rowOff>
    </xdr:from>
    <xdr:to>
      <xdr:col>20</xdr:col>
      <xdr:colOff>892215</xdr:colOff>
      <xdr:row>13</xdr:row>
      <xdr:rowOff>157465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247B5F-ED67-FF4E-88CF-39BB1A91A5AB}"/>
            </a:ext>
          </a:extLst>
        </xdr:cNvPr>
        <xdr:cNvSpPr txBox="1"/>
      </xdr:nvSpPr>
      <xdr:spPr>
        <a:xfrm>
          <a:off x="15298842" y="2379242"/>
          <a:ext cx="1588943" cy="3262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#3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tabSelected="1" zoomScale="158" zoomScaleNormal="85" workbookViewId="0">
      <selection activeCell="N33" sqref="N33"/>
    </sheetView>
  </sheetViews>
  <sheetFormatPr baseColWidth="10" defaultColWidth="8.83203125" defaultRowHeight="15" x14ac:dyDescent="0.2"/>
  <cols>
    <col min="2" max="2" width="12.83203125" bestFit="1" customWidth="1"/>
    <col min="3" max="3" width="59.83203125" customWidth="1"/>
    <col min="4" max="4" width="5.33203125" customWidth="1"/>
    <col min="5" max="5" width="5.6640625" bestFit="1" customWidth="1"/>
    <col min="6" max="6" width="7.33203125" customWidth="1"/>
    <col min="7" max="7" width="7.1640625" customWidth="1"/>
    <col min="8" max="8" width="8.83203125" customWidth="1"/>
    <col min="9" max="9" width="1.83203125" customWidth="1"/>
    <col min="10" max="10" width="9.33203125" bestFit="1" customWidth="1"/>
    <col min="11" max="11" width="11.83203125" bestFit="1" customWidth="1"/>
    <col min="12" max="12" width="3.6640625" customWidth="1"/>
    <col min="14" max="14" width="11.5" bestFit="1" customWidth="1"/>
    <col min="15" max="16" width="10" bestFit="1" customWidth="1"/>
    <col min="18" max="18" width="10.1640625" bestFit="1" customWidth="1"/>
    <col min="19" max="19" width="3" customWidth="1"/>
    <col min="20" max="20" width="5" bestFit="1" customWidth="1"/>
    <col min="21" max="21" width="12.6640625" bestFit="1" customWidth="1"/>
    <col min="22" max="22" width="17.5" bestFit="1" customWidth="1"/>
    <col min="23" max="23" width="7.1640625" bestFit="1" customWidth="1"/>
    <col min="24" max="26" width="7.1640625" customWidth="1"/>
  </cols>
  <sheetData>
    <row r="1" spans="1:2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3"/>
      <c r="B2" s="3"/>
      <c r="C2" s="3" t="s">
        <v>0</v>
      </c>
      <c r="D2" s="3"/>
      <c r="E2" s="3"/>
      <c r="F2" s="3"/>
      <c r="G2" s="4" t="s">
        <v>22</v>
      </c>
      <c r="H2" s="5">
        <v>39000000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3"/>
      <c r="B5" s="6" t="s">
        <v>26</v>
      </c>
      <c r="C5" s="6" t="s">
        <v>1</v>
      </c>
      <c r="D5" s="6"/>
      <c r="E5" s="7" t="s">
        <v>2</v>
      </c>
      <c r="F5" s="8" t="s">
        <v>2</v>
      </c>
      <c r="G5" s="7" t="s">
        <v>16</v>
      </c>
      <c r="H5" s="9" t="s">
        <v>14</v>
      </c>
      <c r="I5" s="10"/>
      <c r="J5" s="4" t="s">
        <v>15</v>
      </c>
      <c r="K5" s="4" t="s">
        <v>17</v>
      </c>
      <c r="L5" s="4"/>
      <c r="M5" s="4" t="s">
        <v>13</v>
      </c>
      <c r="N5" s="4" t="s">
        <v>13</v>
      </c>
      <c r="O5" s="4" t="s">
        <v>11</v>
      </c>
      <c r="P5" s="4" t="s">
        <v>12</v>
      </c>
      <c r="Q5" s="4" t="s">
        <v>7</v>
      </c>
      <c r="R5" s="4" t="s">
        <v>7</v>
      </c>
      <c r="S5" s="10"/>
      <c r="T5" s="4" t="s">
        <v>20</v>
      </c>
      <c r="U5" s="4" t="s">
        <v>21</v>
      </c>
      <c r="V5" s="4" t="s">
        <v>9</v>
      </c>
      <c r="W5" s="4" t="s">
        <v>32</v>
      </c>
      <c r="X5" s="4"/>
      <c r="Y5" s="4"/>
      <c r="Z5" s="4"/>
      <c r="AA5" s="3"/>
    </row>
    <row r="6" spans="1:27" ht="16" thickBot="1" x14ac:dyDescent="0.25">
      <c r="A6" s="3"/>
      <c r="B6" s="3"/>
      <c r="C6" s="6"/>
      <c r="D6" s="6"/>
      <c r="E6" s="11" t="s">
        <v>3</v>
      </c>
      <c r="F6" s="12" t="s">
        <v>8</v>
      </c>
      <c r="G6" s="11" t="s">
        <v>3</v>
      </c>
      <c r="H6" s="13"/>
      <c r="I6" s="10"/>
      <c r="J6" s="4"/>
      <c r="K6" s="4" t="s">
        <v>3</v>
      </c>
      <c r="L6" s="4"/>
      <c r="M6" s="4" t="s">
        <v>3</v>
      </c>
      <c r="N6" s="4" t="s">
        <v>8</v>
      </c>
      <c r="O6" s="4" t="s">
        <v>4</v>
      </c>
      <c r="P6" s="4" t="s">
        <v>4</v>
      </c>
      <c r="Q6" s="4" t="s">
        <v>4</v>
      </c>
      <c r="R6" s="4" t="s">
        <v>6</v>
      </c>
      <c r="S6" s="10"/>
      <c r="T6" s="4" t="s">
        <v>4</v>
      </c>
      <c r="U6" s="4" t="s">
        <v>4</v>
      </c>
      <c r="V6" s="4" t="s">
        <v>19</v>
      </c>
      <c r="W6" s="3"/>
      <c r="X6" s="3"/>
      <c r="Y6" s="3"/>
      <c r="Z6" s="3"/>
      <c r="AA6" s="3"/>
    </row>
    <row r="7" spans="1:27" ht="17" thickTop="1" thickBot="1" x14ac:dyDescent="0.25">
      <c r="A7" s="3"/>
      <c r="B7" s="3"/>
      <c r="C7" s="3" t="s">
        <v>87</v>
      </c>
      <c r="D7" s="3"/>
      <c r="E7" s="14">
        <v>0</v>
      </c>
      <c r="F7" s="15">
        <f>10^(E7/10)</f>
        <v>1</v>
      </c>
      <c r="G7" s="14">
        <v>0</v>
      </c>
      <c r="H7" s="16">
        <f>10^(G7/10)</f>
        <v>1</v>
      </c>
      <c r="I7" s="3"/>
      <c r="J7" s="17">
        <f>H7</f>
        <v>1</v>
      </c>
      <c r="K7" s="17">
        <f t="shared" ref="K7:K8" si="0">10*LOG10(J7)</f>
        <v>0</v>
      </c>
      <c r="L7" s="17"/>
      <c r="M7" s="18">
        <v>0</v>
      </c>
      <c r="N7" s="17">
        <f>F7</f>
        <v>1</v>
      </c>
      <c r="O7" s="18"/>
      <c r="P7" s="18"/>
      <c r="Q7" s="19">
        <f>Q8-E7</f>
        <v>-44.6</v>
      </c>
      <c r="R7" s="20">
        <f t="shared" ref="R7:R28" si="1">10^((Q7-30)/10)*1000000</f>
        <v>3.4673685045253172E-2</v>
      </c>
      <c r="S7" s="3"/>
      <c r="T7" s="3"/>
      <c r="U7" s="3"/>
      <c r="V7" s="3"/>
      <c r="W7" s="3"/>
      <c r="X7" s="3"/>
      <c r="Y7" s="3"/>
      <c r="Z7" s="3"/>
      <c r="AA7" s="3"/>
    </row>
    <row r="8" spans="1:27" ht="16" thickTop="1" x14ac:dyDescent="0.2">
      <c r="A8" s="3"/>
      <c r="B8" s="3"/>
      <c r="C8" s="38" t="s">
        <v>86</v>
      </c>
      <c r="D8" s="3"/>
      <c r="E8" s="21">
        <v>0</v>
      </c>
      <c r="F8" s="22">
        <f>10^(E8/10)</f>
        <v>1</v>
      </c>
      <c r="G8" s="23">
        <f>ABS(E8)</f>
        <v>0</v>
      </c>
      <c r="H8" s="24">
        <f t="shared" ref="H8:H29" si="2">10^(G8/10)</f>
        <v>1</v>
      </c>
      <c r="I8" s="3"/>
      <c r="J8" s="25">
        <f>J7+((H8-1)/N7)</f>
        <v>1</v>
      </c>
      <c r="K8" s="25">
        <f t="shared" si="0"/>
        <v>0</v>
      </c>
      <c r="L8" s="25"/>
      <c r="M8" s="3">
        <f>E8+M7</f>
        <v>0</v>
      </c>
      <c r="N8" s="25">
        <f>N7*F8</f>
        <v>1</v>
      </c>
      <c r="O8" s="3"/>
      <c r="P8" s="3"/>
      <c r="Q8" s="25">
        <f t="shared" ref="Q8:Q27" si="3">Q9-E8</f>
        <v>-44.6</v>
      </c>
      <c r="R8" s="33">
        <f t="shared" si="1"/>
        <v>3.4673685045253172E-2</v>
      </c>
      <c r="S8" s="3"/>
      <c r="T8" s="3"/>
      <c r="U8" s="3"/>
      <c r="V8" s="26">
        <f>K8-K7</f>
        <v>0</v>
      </c>
      <c r="W8" s="3"/>
      <c r="X8" s="3"/>
      <c r="Y8" s="3"/>
      <c r="Z8" s="3"/>
      <c r="AA8" s="3"/>
    </row>
    <row r="9" spans="1:27" x14ac:dyDescent="0.2">
      <c r="A9" s="3"/>
      <c r="B9" s="3"/>
      <c r="C9" s="38" t="s">
        <v>41</v>
      </c>
      <c r="D9" s="3"/>
      <c r="E9" s="21">
        <v>0</v>
      </c>
      <c r="F9" s="22">
        <f t="shared" ref="F9:F10" si="4">10^(E9/10)</f>
        <v>1</v>
      </c>
      <c r="G9" s="23">
        <f t="shared" ref="G9:G10" si="5">ABS(E9)</f>
        <v>0</v>
      </c>
      <c r="H9" s="24">
        <f t="shared" ref="H9:H10" si="6">10^(G9/10)</f>
        <v>1</v>
      </c>
      <c r="I9" s="3"/>
      <c r="J9" s="25">
        <f t="shared" ref="J9:J10" si="7">J8+((H9-1)/N8)</f>
        <v>1</v>
      </c>
      <c r="K9" s="25">
        <f t="shared" ref="K9:K10" si="8">10*LOG10(J9)</f>
        <v>0</v>
      </c>
      <c r="L9" s="25"/>
      <c r="M9" s="3">
        <f t="shared" ref="M9:M10" si="9">E9+M8</f>
        <v>0</v>
      </c>
      <c r="N9" s="25">
        <f t="shared" ref="N9:N10" si="10">N8*F9</f>
        <v>1</v>
      </c>
      <c r="O9" s="3"/>
      <c r="P9" s="3"/>
      <c r="Q9" s="25">
        <f t="shared" si="3"/>
        <v>-44.6</v>
      </c>
      <c r="R9" s="33">
        <f t="shared" si="1"/>
        <v>3.4673685045253172E-2</v>
      </c>
      <c r="S9" s="3"/>
      <c r="T9" s="3"/>
      <c r="U9" s="3"/>
      <c r="V9" s="26">
        <f t="shared" ref="V9:V12" si="11">K9-K8</f>
        <v>0</v>
      </c>
      <c r="W9" s="3"/>
      <c r="X9" s="3"/>
      <c r="Y9" s="3"/>
      <c r="Z9" s="3"/>
      <c r="AA9" s="3"/>
    </row>
    <row r="10" spans="1:27" x14ac:dyDescent="0.2">
      <c r="A10" s="3"/>
      <c r="B10" s="80">
        <v>132136</v>
      </c>
      <c r="C10" s="38" t="s">
        <v>42</v>
      </c>
      <c r="D10" s="3"/>
      <c r="E10" s="21">
        <v>0</v>
      </c>
      <c r="F10" s="22">
        <f t="shared" si="4"/>
        <v>1</v>
      </c>
      <c r="G10" s="23">
        <f t="shared" si="5"/>
        <v>0</v>
      </c>
      <c r="H10" s="24">
        <f t="shared" si="6"/>
        <v>1</v>
      </c>
      <c r="I10" s="3"/>
      <c r="J10" s="25">
        <f t="shared" si="7"/>
        <v>1</v>
      </c>
      <c r="K10" s="25">
        <f t="shared" si="8"/>
        <v>0</v>
      </c>
      <c r="L10" s="25"/>
      <c r="M10" s="3">
        <f t="shared" si="9"/>
        <v>0</v>
      </c>
      <c r="N10" s="25">
        <f t="shared" si="10"/>
        <v>1</v>
      </c>
      <c r="O10" s="3"/>
      <c r="P10" s="3"/>
      <c r="Q10" s="25">
        <f t="shared" si="3"/>
        <v>-44.6</v>
      </c>
      <c r="R10" s="33">
        <f t="shared" si="1"/>
        <v>3.4673685045253172E-2</v>
      </c>
      <c r="S10" s="3"/>
      <c r="T10" s="3"/>
      <c r="U10" s="3"/>
      <c r="V10" s="26">
        <f t="shared" si="11"/>
        <v>0</v>
      </c>
      <c r="W10" s="3"/>
      <c r="X10" s="3"/>
      <c r="Y10" s="3"/>
      <c r="Z10" s="3"/>
      <c r="AA10" s="3"/>
    </row>
    <row r="11" spans="1:27" x14ac:dyDescent="0.2">
      <c r="A11" s="3"/>
      <c r="B11" s="3" t="s">
        <v>62</v>
      </c>
      <c r="C11" s="77" t="s">
        <v>40</v>
      </c>
      <c r="D11" s="3"/>
      <c r="E11" s="21">
        <v>-0.3</v>
      </c>
      <c r="F11" s="27">
        <f t="shared" ref="F11:F29" si="12">10^(E11/10)</f>
        <v>0.93325430079699101</v>
      </c>
      <c r="G11" s="23">
        <f>ABS(E11)</f>
        <v>0.3</v>
      </c>
      <c r="H11" s="24">
        <f t="shared" si="2"/>
        <v>1.0715193052376064</v>
      </c>
      <c r="I11" s="3"/>
      <c r="J11" s="25">
        <f t="shared" ref="J11:J28" si="13">J10+((H11-1)/N10)</f>
        <v>1.0715193052376064</v>
      </c>
      <c r="K11" s="25">
        <f t="shared" ref="K11:K28" si="14">10*LOG10(J11)</f>
        <v>0.3</v>
      </c>
      <c r="L11" s="25"/>
      <c r="M11" s="3">
        <f t="shared" ref="M11:M28" si="15">E11+M10</f>
        <v>-0.3</v>
      </c>
      <c r="N11" s="25">
        <f t="shared" ref="N11:N28" si="16">N10*F11</f>
        <v>0.93325430079699101</v>
      </c>
      <c r="O11" s="3"/>
      <c r="P11" s="3"/>
      <c r="Q11" s="25">
        <f t="shared" si="3"/>
        <v>-44.6</v>
      </c>
      <c r="R11" s="33">
        <f t="shared" si="1"/>
        <v>3.4673685045253172E-2</v>
      </c>
      <c r="S11" s="3"/>
      <c r="T11" s="3"/>
      <c r="U11" s="3"/>
      <c r="V11" s="26">
        <f t="shared" si="11"/>
        <v>0.3</v>
      </c>
      <c r="W11" s="3"/>
      <c r="X11" s="3"/>
      <c r="Y11" s="3"/>
      <c r="Z11" s="3"/>
      <c r="AA11" s="3"/>
    </row>
    <row r="12" spans="1:27" x14ac:dyDescent="0.2">
      <c r="A12" s="3"/>
      <c r="B12" s="3" t="s">
        <v>28</v>
      </c>
      <c r="C12" s="77" t="s">
        <v>18</v>
      </c>
      <c r="D12" s="6"/>
      <c r="E12" s="21">
        <v>18.399999999999999</v>
      </c>
      <c r="F12" s="27">
        <f t="shared" si="12"/>
        <v>69.183097091893657</v>
      </c>
      <c r="G12" s="23">
        <v>0.23</v>
      </c>
      <c r="H12" s="24">
        <f t="shared" si="2"/>
        <v>1.0543868963912588</v>
      </c>
      <c r="I12" s="3"/>
      <c r="J12" s="25">
        <f t="shared" si="13"/>
        <v>1.1297959146727978</v>
      </c>
      <c r="K12" s="25">
        <f t="shared" si="14"/>
        <v>0.53</v>
      </c>
      <c r="L12" s="25"/>
      <c r="M12" s="3">
        <f t="shared" si="15"/>
        <v>18.099999999999998</v>
      </c>
      <c r="N12" s="25">
        <f t="shared" si="16"/>
        <v>64.56542290346556</v>
      </c>
      <c r="O12" s="3"/>
      <c r="P12" s="3"/>
      <c r="Q12" s="25">
        <f t="shared" si="3"/>
        <v>-44.9</v>
      </c>
      <c r="R12" s="33">
        <f t="shared" si="1"/>
        <v>3.235936569296273E-2</v>
      </c>
      <c r="S12" s="3"/>
      <c r="T12" s="3"/>
      <c r="U12" s="3"/>
      <c r="V12" s="26">
        <f t="shared" si="11"/>
        <v>0.23000000000000004</v>
      </c>
      <c r="W12" s="3"/>
      <c r="X12" s="3"/>
      <c r="Y12" s="3"/>
      <c r="Z12" s="3"/>
      <c r="AA12" s="3"/>
    </row>
    <row r="13" spans="1:27" x14ac:dyDescent="0.2">
      <c r="A13" s="3"/>
      <c r="B13" s="3" t="s">
        <v>29</v>
      </c>
      <c r="C13" s="77" t="s">
        <v>36</v>
      </c>
      <c r="D13" s="3"/>
      <c r="E13" s="21">
        <v>-2</v>
      </c>
      <c r="F13" s="27">
        <f t="shared" ref="F13" si="17">10^(E13/10)</f>
        <v>0.63095734448019325</v>
      </c>
      <c r="G13" s="23">
        <f>ABS(E13)</f>
        <v>2</v>
      </c>
      <c r="H13" s="24">
        <f t="shared" ref="H13" si="18">10^(G13/10)</f>
        <v>1.5848931924611136</v>
      </c>
      <c r="I13" s="3"/>
      <c r="J13" s="25">
        <f t="shared" si="13"/>
        <v>1.1388548376405234</v>
      </c>
      <c r="K13" s="25">
        <f t="shared" si="14"/>
        <v>0.5646837093653454</v>
      </c>
      <c r="L13" s="25"/>
      <c r="M13" s="3">
        <f t="shared" si="15"/>
        <v>16.099999999999998</v>
      </c>
      <c r="N13" s="25">
        <f t="shared" si="16"/>
        <v>40.738027780411279</v>
      </c>
      <c r="O13" s="3"/>
      <c r="P13" s="3"/>
      <c r="Q13" s="25">
        <f t="shared" si="3"/>
        <v>-26.5</v>
      </c>
      <c r="R13" s="33">
        <f t="shared" si="1"/>
        <v>2.2387211385683328</v>
      </c>
      <c r="S13" s="3"/>
      <c r="T13" s="3"/>
      <c r="U13" s="3"/>
      <c r="V13" s="26">
        <f t="shared" ref="V13:V18" si="19">K13-K12</f>
        <v>3.4683709365345372E-2</v>
      </c>
      <c r="W13" s="3"/>
      <c r="X13" s="3"/>
      <c r="Y13" s="3"/>
      <c r="Z13" s="3"/>
      <c r="AA13" s="3"/>
    </row>
    <row r="14" spans="1:27" x14ac:dyDescent="0.2">
      <c r="A14" s="3"/>
      <c r="B14" s="3" t="s">
        <v>30</v>
      </c>
      <c r="C14" s="77" t="s">
        <v>37</v>
      </c>
      <c r="D14" s="6"/>
      <c r="E14" s="55">
        <v>-0.5</v>
      </c>
      <c r="F14" s="27">
        <f t="shared" si="12"/>
        <v>0.89125093813374545</v>
      </c>
      <c r="G14" s="23">
        <f>ABS(E14)</f>
        <v>0.5</v>
      </c>
      <c r="H14" s="24">
        <f t="shared" si="2"/>
        <v>1.1220184543019636</v>
      </c>
      <c r="I14" s="3"/>
      <c r="J14" s="25">
        <f t="shared" si="13"/>
        <v>1.1418500355170549</v>
      </c>
      <c r="K14" s="25">
        <f t="shared" si="14"/>
        <v>0.57609069738140828</v>
      </c>
      <c r="L14" s="25"/>
      <c r="M14" s="3">
        <f t="shared" si="15"/>
        <v>15.599999999999998</v>
      </c>
      <c r="N14" s="25">
        <f t="shared" si="16"/>
        <v>36.307805477010135</v>
      </c>
      <c r="O14" s="3"/>
      <c r="P14" s="3"/>
      <c r="Q14" s="25">
        <f t="shared" si="3"/>
        <v>-28.5</v>
      </c>
      <c r="R14" s="33">
        <f t="shared" si="1"/>
        <v>1.412537544622753</v>
      </c>
      <c r="S14" s="3"/>
      <c r="T14" s="3"/>
      <c r="U14" s="3"/>
      <c r="V14" s="26">
        <f t="shared" si="19"/>
        <v>1.140698801606288E-2</v>
      </c>
      <c r="W14" s="3"/>
      <c r="X14" s="3"/>
      <c r="Y14" s="3"/>
      <c r="Z14" s="3"/>
      <c r="AA14" s="3"/>
    </row>
    <row r="15" spans="1:27" x14ac:dyDescent="0.2">
      <c r="A15" s="3"/>
      <c r="B15" s="3" t="s">
        <v>29</v>
      </c>
      <c r="C15" s="77" t="s">
        <v>36</v>
      </c>
      <c r="D15" s="3"/>
      <c r="E15" s="21">
        <v>-2</v>
      </c>
      <c r="F15" s="27">
        <f t="shared" ref="F15" si="20">10^(E15/10)</f>
        <v>0.63095734448019325</v>
      </c>
      <c r="G15" s="23">
        <f>ABS(E15)</f>
        <v>2</v>
      </c>
      <c r="H15" s="24">
        <f t="shared" ref="H15" si="21">10^(G15/10)</f>
        <v>1.5848931924611136</v>
      </c>
      <c r="I15" s="3"/>
      <c r="J15" s="25">
        <f t="shared" si="13"/>
        <v>1.1579593317076897</v>
      </c>
      <c r="K15" s="25">
        <f t="shared" si="14"/>
        <v>0.63693306951792228</v>
      </c>
      <c r="L15" s="25"/>
      <c r="M15" s="3">
        <f t="shared" si="15"/>
        <v>13.599999999999998</v>
      </c>
      <c r="N15" s="25">
        <f t="shared" si="16"/>
        <v>22.908676527677731</v>
      </c>
      <c r="O15" s="3"/>
      <c r="P15" s="3"/>
      <c r="Q15" s="25">
        <f t="shared" si="3"/>
        <v>-29</v>
      </c>
      <c r="R15" s="33">
        <f t="shared" si="1"/>
        <v>1.2589254117941642</v>
      </c>
      <c r="S15" s="3"/>
      <c r="T15" s="3"/>
      <c r="U15" s="3"/>
      <c r="V15" s="26">
        <f t="shared" si="19"/>
        <v>6.0842372136514E-2</v>
      </c>
      <c r="W15" s="3"/>
      <c r="X15" s="3"/>
      <c r="Y15" s="3"/>
      <c r="Z15" s="3"/>
      <c r="AA15" s="3"/>
    </row>
    <row r="16" spans="1:27" x14ac:dyDescent="0.2">
      <c r="A16" s="3"/>
      <c r="B16" s="3" t="s">
        <v>27</v>
      </c>
      <c r="C16" s="77" t="s">
        <v>18</v>
      </c>
      <c r="D16" s="6"/>
      <c r="E16" s="21">
        <v>19.5</v>
      </c>
      <c r="F16" s="27">
        <f t="shared" ref="F16" si="22">10^(E16/10)</f>
        <v>89.125093813374562</v>
      </c>
      <c r="G16" s="23">
        <v>3.4</v>
      </c>
      <c r="H16" s="24">
        <f t="shared" ref="H16" si="23">10^(G16/10)</f>
        <v>2.1877616239495525</v>
      </c>
      <c r="I16" s="3"/>
      <c r="J16" s="25">
        <f t="shared" si="13"/>
        <v>1.2098070070858167</v>
      </c>
      <c r="K16" s="25">
        <f t="shared" si="14"/>
        <v>0.82716095570481885</v>
      </c>
      <c r="L16" s="25"/>
      <c r="M16" s="3">
        <f t="shared" si="15"/>
        <v>33.099999999999994</v>
      </c>
      <c r="N16" s="25">
        <f t="shared" si="16"/>
        <v>2041.7379446695295</v>
      </c>
      <c r="O16" s="3"/>
      <c r="P16" s="3"/>
      <c r="Q16" s="25">
        <f t="shared" si="3"/>
        <v>-31</v>
      </c>
      <c r="R16" s="33">
        <f t="shared" si="1"/>
        <v>0.79432823472428116</v>
      </c>
      <c r="S16" s="3"/>
      <c r="T16" s="3"/>
      <c r="U16" s="3"/>
      <c r="V16" s="26">
        <f t="shared" si="19"/>
        <v>0.19022788618689657</v>
      </c>
      <c r="W16" s="3"/>
      <c r="X16" s="3"/>
      <c r="Y16" s="3"/>
      <c r="Z16" s="3"/>
      <c r="AA16" s="3"/>
    </row>
    <row r="17" spans="1:27" x14ac:dyDescent="0.2">
      <c r="A17" s="3"/>
      <c r="B17" s="82" t="s">
        <v>33</v>
      </c>
      <c r="C17" s="78" t="s">
        <v>34</v>
      </c>
      <c r="D17" s="78"/>
      <c r="E17" s="82">
        <v>-7</v>
      </c>
      <c r="F17" s="83">
        <f t="shared" si="12"/>
        <v>0.19952623149688795</v>
      </c>
      <c r="G17" s="84">
        <v>7</v>
      </c>
      <c r="H17" s="85">
        <f t="shared" si="2"/>
        <v>5.0118723362727229</v>
      </c>
      <c r="I17" s="78"/>
      <c r="J17" s="83">
        <f t="shared" si="13"/>
        <v>1.2117719371821332</v>
      </c>
      <c r="K17" s="83">
        <f t="shared" si="14"/>
        <v>0.83420890669120062</v>
      </c>
      <c r="L17" s="83"/>
      <c r="M17" s="78">
        <f t="shared" si="15"/>
        <v>26.099999999999994</v>
      </c>
      <c r="N17" s="83">
        <f t="shared" si="16"/>
        <v>407.38027780411272</v>
      </c>
      <c r="O17" s="78">
        <v>0</v>
      </c>
      <c r="P17" s="78">
        <v>-10</v>
      </c>
      <c r="Q17" s="83">
        <f t="shared" si="3"/>
        <v>-11.5</v>
      </c>
      <c r="R17" s="87">
        <f t="shared" si="1"/>
        <v>70.794578438413708</v>
      </c>
      <c r="S17" s="78"/>
      <c r="T17" s="78">
        <v>36</v>
      </c>
      <c r="U17" s="78">
        <f>Q17 - (T17-Q17)*3</f>
        <v>-154</v>
      </c>
      <c r="V17" s="86">
        <f t="shared" si="19"/>
        <v>7.0479509863817791E-3</v>
      </c>
      <c r="W17" s="29" t="s">
        <v>10</v>
      </c>
      <c r="X17" s="29"/>
      <c r="Y17" s="29"/>
      <c r="Z17" s="29"/>
      <c r="AA17" s="3"/>
    </row>
    <row r="18" spans="1:27" x14ac:dyDescent="0.2">
      <c r="A18" s="3"/>
      <c r="B18" s="3" t="s">
        <v>25</v>
      </c>
      <c r="C18" s="38" t="s">
        <v>24</v>
      </c>
      <c r="D18" s="3"/>
      <c r="E18" s="1">
        <v>-1.4</v>
      </c>
      <c r="F18" s="27">
        <f t="shared" si="12"/>
        <v>0.72443596007499012</v>
      </c>
      <c r="G18" s="23">
        <f>ABS(E18)</f>
        <v>1.4</v>
      </c>
      <c r="H18" s="24">
        <f t="shared" si="2"/>
        <v>1.3803842646028848</v>
      </c>
      <c r="I18" s="3"/>
      <c r="J18" s="25">
        <f t="shared" si="13"/>
        <v>1.2127056698278402</v>
      </c>
      <c r="K18" s="25">
        <f t="shared" si="14"/>
        <v>0.83755408055034541</v>
      </c>
      <c r="L18" s="25"/>
      <c r="M18" s="3">
        <f t="shared" si="15"/>
        <v>24.699999999999996</v>
      </c>
      <c r="N18" s="25">
        <f t="shared" si="16"/>
        <v>295.12092266663859</v>
      </c>
      <c r="O18" s="3"/>
      <c r="P18" s="3"/>
      <c r="Q18" s="25">
        <f t="shared" si="3"/>
        <v>-18.5</v>
      </c>
      <c r="R18" s="33">
        <f t="shared" si="1"/>
        <v>14.125375446227546</v>
      </c>
      <c r="S18" s="3"/>
      <c r="T18" s="3"/>
      <c r="U18" s="3"/>
      <c r="V18" s="26">
        <f t="shared" si="19"/>
        <v>3.3451738591447899E-3</v>
      </c>
      <c r="W18" s="3"/>
      <c r="X18" s="3"/>
      <c r="Y18" s="3"/>
      <c r="Z18" s="3"/>
      <c r="AA18" s="3"/>
    </row>
    <row r="19" spans="1:27" x14ac:dyDescent="0.2">
      <c r="A19" s="3"/>
      <c r="B19" s="3" t="s">
        <v>89</v>
      </c>
      <c r="C19" s="38" t="s">
        <v>92</v>
      </c>
      <c r="D19" s="3"/>
      <c r="E19" s="1">
        <v>-1</v>
      </c>
      <c r="F19" s="27">
        <f t="shared" si="12"/>
        <v>0.79432823472428149</v>
      </c>
      <c r="G19" s="23">
        <f>ABS(E19)</f>
        <v>1</v>
      </c>
      <c r="H19" s="24">
        <f t="shared" ref="H19" si="24">10^(G19/10)</f>
        <v>1.2589254117941673</v>
      </c>
      <c r="I19" s="3"/>
      <c r="J19" s="25">
        <f t="shared" si="13"/>
        <v>1.2135830234544642</v>
      </c>
      <c r="K19" s="25">
        <f t="shared" si="14"/>
        <v>0.84069492571343729</v>
      </c>
      <c r="L19" s="25"/>
      <c r="M19" s="3">
        <f t="shared" si="15"/>
        <v>23.699999999999996</v>
      </c>
      <c r="N19" s="25">
        <f t="shared" si="16"/>
        <v>234.42288153199223</v>
      </c>
      <c r="O19" s="3"/>
      <c r="P19" s="3"/>
      <c r="Q19" s="25">
        <f t="shared" si="3"/>
        <v>-19.899999999999999</v>
      </c>
      <c r="R19" s="33">
        <f t="shared" si="1"/>
        <v>10.232929922807521</v>
      </c>
      <c r="S19" s="3"/>
      <c r="T19" s="3"/>
      <c r="U19" s="3"/>
      <c r="V19" s="26">
        <f t="shared" ref="V19" si="25">K19-K18</f>
        <v>3.1408451630918766E-3</v>
      </c>
      <c r="W19" s="3"/>
      <c r="X19" s="3"/>
      <c r="Y19" s="3"/>
      <c r="Z19" s="3"/>
      <c r="AA19" s="3"/>
    </row>
    <row r="20" spans="1:27" x14ac:dyDescent="0.2">
      <c r="A20" s="3"/>
      <c r="B20" s="3" t="s">
        <v>23</v>
      </c>
      <c r="C20" s="79" t="s">
        <v>35</v>
      </c>
      <c r="D20" s="30"/>
      <c r="E20" s="31">
        <v>7.3</v>
      </c>
      <c r="F20" s="27">
        <f t="shared" si="12"/>
        <v>5.3703179637025285</v>
      </c>
      <c r="G20" s="81">
        <v>10</v>
      </c>
      <c r="H20" s="24">
        <f t="shared" si="2"/>
        <v>10</v>
      </c>
      <c r="I20" s="3"/>
      <c r="J20" s="25">
        <f t="shared" si="13"/>
        <v>1.2519751801466075</v>
      </c>
      <c r="K20" s="25">
        <f t="shared" si="14"/>
        <v>0.97595719264015501</v>
      </c>
      <c r="L20" s="25"/>
      <c r="M20" s="3">
        <f t="shared" si="15"/>
        <v>30.999999999999996</v>
      </c>
      <c r="N20" s="25">
        <f t="shared" si="16"/>
        <v>1258.9254117941675</v>
      </c>
      <c r="O20" s="3"/>
      <c r="P20" s="3"/>
      <c r="Q20" s="25">
        <f t="shared" si="3"/>
        <v>-20.9</v>
      </c>
      <c r="R20" s="33">
        <f t="shared" si="1"/>
        <v>8.1283051616409825</v>
      </c>
      <c r="S20" s="3"/>
      <c r="T20" s="3"/>
      <c r="U20" s="3"/>
      <c r="V20" s="26">
        <f>K20-K18</f>
        <v>0.1384031120898096</v>
      </c>
      <c r="W20" s="3"/>
      <c r="X20" s="3"/>
      <c r="Y20" s="3"/>
      <c r="Z20" s="3"/>
      <c r="AA20" s="3"/>
    </row>
    <row r="21" spans="1:27" x14ac:dyDescent="0.2">
      <c r="A21" s="3"/>
      <c r="B21" s="3" t="s">
        <v>90</v>
      </c>
      <c r="C21" s="79" t="s">
        <v>91</v>
      </c>
      <c r="D21" s="30"/>
      <c r="E21" s="31">
        <v>-0.5</v>
      </c>
      <c r="F21" s="27">
        <f t="shared" si="12"/>
        <v>0.89125093813374545</v>
      </c>
      <c r="G21" s="23">
        <f>ABS(E21)</f>
        <v>0.5</v>
      </c>
      <c r="H21" s="24">
        <f t="shared" si="2"/>
        <v>1.1220184543019636</v>
      </c>
      <c r="I21" s="3"/>
      <c r="J21" s="25">
        <f t="shared" si="13"/>
        <v>1.252072102850017</v>
      </c>
      <c r="K21" s="25">
        <f t="shared" si="14"/>
        <v>0.97629339232431234</v>
      </c>
      <c r="L21" s="25"/>
      <c r="M21" s="3">
        <f t="shared" si="15"/>
        <v>30.499999999999996</v>
      </c>
      <c r="N21" s="25">
        <f t="shared" si="16"/>
        <v>1122.0184543019636</v>
      </c>
      <c r="O21" s="3"/>
      <c r="P21" s="3"/>
      <c r="Q21" s="25">
        <f t="shared" si="3"/>
        <v>-13.6</v>
      </c>
      <c r="R21" s="33">
        <f t="shared" si="1"/>
        <v>43.651583224016562</v>
      </c>
      <c r="S21" s="3"/>
      <c r="T21" s="3"/>
      <c r="U21" s="3"/>
      <c r="V21" s="26">
        <f t="shared" ref="V21:V28" si="26">K21-K19</f>
        <v>0.13559846661087505</v>
      </c>
      <c r="W21" s="3"/>
      <c r="X21" s="3"/>
      <c r="Y21" s="3"/>
      <c r="Z21" s="3"/>
      <c r="AA21" s="3"/>
    </row>
    <row r="22" spans="1:27" x14ac:dyDescent="0.2">
      <c r="A22" s="3"/>
      <c r="B22" s="3" t="s">
        <v>93</v>
      </c>
      <c r="C22" s="77" t="s">
        <v>88</v>
      </c>
      <c r="D22" s="3"/>
      <c r="E22" s="1">
        <v>0</v>
      </c>
      <c r="F22" s="27">
        <f t="shared" si="12"/>
        <v>1</v>
      </c>
      <c r="G22" s="23">
        <f>ABS(E22)</f>
        <v>0</v>
      </c>
      <c r="H22" s="24">
        <f t="shared" si="2"/>
        <v>1</v>
      </c>
      <c r="I22" s="3"/>
      <c r="J22" s="25">
        <f t="shared" si="13"/>
        <v>1.252072102850017</v>
      </c>
      <c r="K22" s="25">
        <f t="shared" si="14"/>
        <v>0.97629339232431234</v>
      </c>
      <c r="L22" s="25"/>
      <c r="M22" s="3">
        <f t="shared" si="15"/>
        <v>30.499999999999996</v>
      </c>
      <c r="N22" s="25">
        <f t="shared" si="16"/>
        <v>1122.0184543019636</v>
      </c>
      <c r="O22" s="3"/>
      <c r="P22" s="3"/>
      <c r="Q22" s="25">
        <f t="shared" si="3"/>
        <v>-14.1</v>
      </c>
      <c r="R22" s="33">
        <f t="shared" si="1"/>
        <v>38.904514499428046</v>
      </c>
      <c r="S22" s="3"/>
      <c r="T22" s="3"/>
      <c r="U22" s="3"/>
      <c r="V22" s="26">
        <f t="shared" si="26"/>
        <v>3.3619968415732338E-4</v>
      </c>
      <c r="W22" s="3"/>
      <c r="X22" s="3"/>
      <c r="Y22" s="3"/>
      <c r="Z22" s="3"/>
      <c r="AA22" s="3"/>
    </row>
    <row r="23" spans="1:27" x14ac:dyDescent="0.2">
      <c r="A23" s="3"/>
      <c r="B23" s="76" t="s">
        <v>23</v>
      </c>
      <c r="C23" s="77" t="s">
        <v>35</v>
      </c>
      <c r="D23" s="6"/>
      <c r="E23" s="1">
        <v>7.3</v>
      </c>
      <c r="F23" s="2">
        <f t="shared" si="12"/>
        <v>5.3703179637025285</v>
      </c>
      <c r="G23" s="81">
        <v>10</v>
      </c>
      <c r="H23" s="24">
        <f t="shared" si="2"/>
        <v>10</v>
      </c>
      <c r="I23" s="3"/>
      <c r="J23" s="25">
        <f t="shared" si="13"/>
        <v>1.2600933612932208</v>
      </c>
      <c r="K23" s="25">
        <f t="shared" si="14"/>
        <v>1.004027235242128</v>
      </c>
      <c r="L23" s="25"/>
      <c r="M23" s="3">
        <f t="shared" si="15"/>
        <v>37.799999999999997</v>
      </c>
      <c r="N23" s="25">
        <f t="shared" si="16"/>
        <v>6025.5958607435796</v>
      </c>
      <c r="O23" s="3"/>
      <c r="P23" s="3"/>
      <c r="Q23" s="25">
        <f t="shared" si="3"/>
        <v>-14.1</v>
      </c>
      <c r="R23" s="33">
        <f t="shared" si="1"/>
        <v>38.904514499428046</v>
      </c>
      <c r="S23" s="3"/>
      <c r="T23" s="3"/>
      <c r="U23" s="3"/>
      <c r="V23" s="26">
        <f t="shared" si="26"/>
        <v>2.7733842917815665E-2</v>
      </c>
      <c r="W23" s="3"/>
      <c r="X23" s="3"/>
      <c r="Y23" s="3"/>
      <c r="Z23" s="3"/>
      <c r="AA23" s="3"/>
    </row>
    <row r="24" spans="1:27" x14ac:dyDescent="0.2">
      <c r="A24" s="3"/>
      <c r="B24" s="76" t="s">
        <v>90</v>
      </c>
      <c r="C24" s="79" t="s">
        <v>91</v>
      </c>
      <c r="D24" s="6"/>
      <c r="E24" s="1">
        <v>-0.5</v>
      </c>
      <c r="F24" s="2">
        <f t="shared" si="12"/>
        <v>0.89125093813374545</v>
      </c>
      <c r="G24" s="23">
        <f>E24</f>
        <v>-0.5</v>
      </c>
      <c r="H24" s="24">
        <f t="shared" si="2"/>
        <v>0.89125093813374545</v>
      </c>
      <c r="I24" s="3"/>
      <c r="J24" s="25">
        <f t="shared" si="13"/>
        <v>1.2600753134412939</v>
      </c>
      <c r="K24" s="25">
        <f t="shared" si="14"/>
        <v>1.0039650324016531</v>
      </c>
      <c r="L24" s="25"/>
      <c r="M24" s="3">
        <f t="shared" si="15"/>
        <v>37.299999999999997</v>
      </c>
      <c r="N24" s="25">
        <f t="shared" si="16"/>
        <v>5370.3179637025287</v>
      </c>
      <c r="O24" s="3"/>
      <c r="P24" s="3"/>
      <c r="Q24" s="25">
        <f t="shared" si="3"/>
        <v>-6.8</v>
      </c>
      <c r="R24" s="33">
        <f t="shared" si="1"/>
        <v>208.92961308540387</v>
      </c>
      <c r="S24" s="3"/>
      <c r="T24" s="3"/>
      <c r="U24" s="3"/>
      <c r="V24" s="26">
        <f t="shared" si="26"/>
        <v>2.7671640077340798E-2</v>
      </c>
      <c r="W24" s="3"/>
      <c r="X24" s="3"/>
      <c r="Y24" s="3"/>
      <c r="Z24" s="3"/>
      <c r="AA24" s="3"/>
    </row>
    <row r="25" spans="1:27" x14ac:dyDescent="0.2">
      <c r="A25" s="3"/>
      <c r="B25" s="76" t="s">
        <v>93</v>
      </c>
      <c r="C25" s="77" t="s">
        <v>88</v>
      </c>
      <c r="D25" s="6"/>
      <c r="E25" s="1">
        <v>0</v>
      </c>
      <c r="F25" s="2">
        <f t="shared" si="12"/>
        <v>1</v>
      </c>
      <c r="G25" s="23">
        <f>E25</f>
        <v>0</v>
      </c>
      <c r="H25" s="24">
        <f t="shared" si="2"/>
        <v>1</v>
      </c>
      <c r="I25" s="3"/>
      <c r="J25" s="25">
        <f t="shared" si="13"/>
        <v>1.2600753134412939</v>
      </c>
      <c r="K25" s="25">
        <f t="shared" si="14"/>
        <v>1.0039650324016531</v>
      </c>
      <c r="L25" s="25"/>
      <c r="M25" s="3">
        <f t="shared" si="15"/>
        <v>37.299999999999997</v>
      </c>
      <c r="N25" s="25">
        <f t="shared" si="16"/>
        <v>5370.3179637025287</v>
      </c>
      <c r="O25" s="3"/>
      <c r="P25" s="3"/>
      <c r="Q25" s="25">
        <f t="shared" si="3"/>
        <v>-7.3</v>
      </c>
      <c r="R25" s="33">
        <f t="shared" si="1"/>
        <v>186.20871366628677</v>
      </c>
      <c r="S25" s="3"/>
      <c r="T25" s="3"/>
      <c r="U25" s="3"/>
      <c r="V25" s="26">
        <f t="shared" si="26"/>
        <v>-6.2202840474867571E-5</v>
      </c>
      <c r="W25" s="3"/>
      <c r="X25" s="3"/>
      <c r="Y25" s="3"/>
      <c r="Z25" s="3"/>
      <c r="AA25" s="3"/>
    </row>
    <row r="26" spans="1:27" x14ac:dyDescent="0.2">
      <c r="A26" s="3"/>
      <c r="B26" s="76" t="s">
        <v>23</v>
      </c>
      <c r="C26" s="77" t="s">
        <v>35</v>
      </c>
      <c r="D26" s="6"/>
      <c r="E26" s="1">
        <v>7.3</v>
      </c>
      <c r="F26" s="2">
        <f t="shared" si="12"/>
        <v>5.3703179637025285</v>
      </c>
      <c r="G26" s="81">
        <v>10</v>
      </c>
      <c r="H26" s="24">
        <f t="shared" si="2"/>
        <v>10</v>
      </c>
      <c r="I26" s="3"/>
      <c r="J26" s="25">
        <f t="shared" si="13"/>
        <v>1.2617511918642905</v>
      </c>
      <c r="K26" s="25">
        <f t="shared" si="14"/>
        <v>1.0097372364534312</v>
      </c>
      <c r="L26" s="25"/>
      <c r="M26" s="3">
        <f t="shared" si="15"/>
        <v>44.599999999999994</v>
      </c>
      <c r="N26" s="25">
        <f t="shared" si="16"/>
        <v>28840.315031266073</v>
      </c>
      <c r="O26" s="3"/>
      <c r="P26" s="3"/>
      <c r="Q26" s="25">
        <f t="shared" ref="Q26:Q27" si="27">Q31-E26</f>
        <v>-7.3</v>
      </c>
      <c r="R26" s="33">
        <f t="shared" si="1"/>
        <v>186.20871366628677</v>
      </c>
      <c r="S26" s="3"/>
      <c r="T26" s="3"/>
      <c r="U26" s="3"/>
      <c r="V26" s="26">
        <f t="shared" si="26"/>
        <v>5.7722040517780293E-3</v>
      </c>
      <c r="W26" s="3"/>
      <c r="X26" s="3"/>
      <c r="Y26" s="3"/>
      <c r="Z26" s="3"/>
      <c r="AA26" s="3"/>
    </row>
    <row r="27" spans="1:27" ht="16" thickBot="1" x14ac:dyDescent="0.25">
      <c r="A27" s="3"/>
      <c r="B27" s="76" t="s">
        <v>90</v>
      </c>
      <c r="C27" s="79" t="s">
        <v>91</v>
      </c>
      <c r="D27" s="6"/>
      <c r="E27" s="1">
        <v>-0.5</v>
      </c>
      <c r="F27" s="2">
        <f t="shared" si="12"/>
        <v>0.89125093813374545</v>
      </c>
      <c r="G27" s="23">
        <f>E27</f>
        <v>-0.5</v>
      </c>
      <c r="H27" s="24">
        <f t="shared" si="2"/>
        <v>0.89125093813374545</v>
      </c>
      <c r="I27" s="3"/>
      <c r="J27" s="25">
        <f t="shared" si="13"/>
        <v>1.2617474211335704</v>
      </c>
      <c r="K27" s="25">
        <f t="shared" si="14"/>
        <v>1.009724257587217</v>
      </c>
      <c r="L27" s="25"/>
      <c r="M27" s="3">
        <f t="shared" si="15"/>
        <v>44.099999999999994</v>
      </c>
      <c r="N27" s="25">
        <f t="shared" si="16"/>
        <v>25703.957827688646</v>
      </c>
      <c r="O27" s="3"/>
      <c r="P27" s="3"/>
      <c r="Q27" s="25">
        <f t="shared" si="27"/>
        <v>0.5</v>
      </c>
      <c r="R27" s="33">
        <f t="shared" si="1"/>
        <v>1122.0184543019623</v>
      </c>
      <c r="S27" s="3"/>
      <c r="T27" s="3"/>
      <c r="U27" s="3"/>
      <c r="V27" s="26">
        <f t="shared" si="26"/>
        <v>5.759225185563821E-3</v>
      </c>
      <c r="W27" s="3"/>
      <c r="X27" s="3"/>
      <c r="Y27" s="3"/>
      <c r="Z27" s="3"/>
      <c r="AA27" s="3"/>
    </row>
    <row r="28" spans="1:27" ht="17" thickTop="1" thickBot="1" x14ac:dyDescent="0.25">
      <c r="A28" s="3"/>
      <c r="B28" s="76" t="s">
        <v>93</v>
      </c>
      <c r="C28" s="77" t="s">
        <v>88</v>
      </c>
      <c r="D28" s="3"/>
      <c r="E28" s="1">
        <v>0</v>
      </c>
      <c r="F28" s="2">
        <f t="shared" si="12"/>
        <v>1</v>
      </c>
      <c r="G28" s="23">
        <v>8</v>
      </c>
      <c r="H28" s="24">
        <f t="shared" si="2"/>
        <v>6.3095734448019343</v>
      </c>
      <c r="I28" s="3"/>
      <c r="J28" s="25">
        <f t="shared" si="13"/>
        <v>1.2619539875106396</v>
      </c>
      <c r="K28" s="25">
        <f t="shared" si="14"/>
        <v>1.0104352025318206</v>
      </c>
      <c r="L28" s="25"/>
      <c r="M28" s="3">
        <f t="shared" si="15"/>
        <v>44.099999999999994</v>
      </c>
      <c r="N28" s="25">
        <f t="shared" si="16"/>
        <v>25703.957827688646</v>
      </c>
      <c r="O28" s="3"/>
      <c r="P28" s="3"/>
      <c r="Q28" s="28">
        <f t="shared" ref="Q28" si="28">Q29-E28</f>
        <v>7</v>
      </c>
      <c r="R28" s="33">
        <f t="shared" si="1"/>
        <v>5011.8723362727214</v>
      </c>
      <c r="S28" s="3"/>
      <c r="T28" s="3"/>
      <c r="U28" s="3"/>
      <c r="V28" s="26">
        <f t="shared" si="26"/>
        <v>6.979660783894559E-4</v>
      </c>
      <c r="W28" s="3"/>
      <c r="X28" s="3"/>
      <c r="Y28" s="3"/>
      <c r="Z28" s="3"/>
      <c r="AA28" s="3"/>
    </row>
    <row r="29" spans="1:27" ht="17" thickTop="1" thickBot="1" x14ac:dyDescent="0.25">
      <c r="A29" s="3"/>
      <c r="B29" s="3" t="s">
        <v>31</v>
      </c>
      <c r="C29" s="3" t="s">
        <v>5</v>
      </c>
      <c r="D29" s="3"/>
      <c r="E29" s="21">
        <v>0</v>
      </c>
      <c r="F29" s="27">
        <f t="shared" si="12"/>
        <v>1</v>
      </c>
      <c r="G29" s="23">
        <v>27</v>
      </c>
      <c r="H29" s="24">
        <f t="shared" si="2"/>
        <v>501.18723362727269</v>
      </c>
      <c r="I29" s="3"/>
      <c r="J29" s="88">
        <f>J28+((H29-1)/N28)</f>
        <v>1.2814135289937205</v>
      </c>
      <c r="K29" s="32">
        <f t="shared" ref="K29" si="29">10*LOG10(J29)</f>
        <v>1.0768930490346287</v>
      </c>
      <c r="L29" s="25"/>
      <c r="M29" s="3">
        <f>E29+M28</f>
        <v>44.099999999999994</v>
      </c>
      <c r="N29" s="25">
        <f>N28*F29</f>
        <v>25703.957827688646</v>
      </c>
      <c r="O29" s="3">
        <v>10</v>
      </c>
      <c r="P29" s="3">
        <v>9</v>
      </c>
      <c r="Q29" s="89">
        <v>7</v>
      </c>
      <c r="R29" s="33">
        <f t="shared" ref="R29" si="30">10^((Q29-30)/10)*1000000</f>
        <v>5011.8723362727214</v>
      </c>
      <c r="S29" s="3"/>
      <c r="T29" s="3"/>
      <c r="U29" s="3"/>
      <c r="V29" s="26">
        <f>K29-K28</f>
        <v>6.645784650280806E-2</v>
      </c>
      <c r="W29" s="3"/>
      <c r="X29" s="3"/>
      <c r="Y29" s="3"/>
      <c r="Z29" s="3"/>
      <c r="AA29" s="3"/>
    </row>
    <row r="30" spans="1:27" ht="16" thickTop="1" x14ac:dyDescent="0.2">
      <c r="A30" s="3"/>
      <c r="B30" s="3"/>
      <c r="C30" s="3"/>
      <c r="D30" s="3"/>
      <c r="E30" s="34"/>
      <c r="F30" s="35"/>
      <c r="G30" s="34"/>
      <c r="H30" s="36"/>
      <c r="I30" s="3"/>
      <c r="J30" s="37"/>
      <c r="K30" s="25"/>
      <c r="L30" s="25"/>
      <c r="M30" s="3"/>
      <c r="N30" s="25"/>
      <c r="O30" s="3"/>
      <c r="P30" s="3"/>
      <c r="Q30" s="3"/>
      <c r="R30" s="3"/>
      <c r="S30" s="3"/>
      <c r="T30" s="3"/>
      <c r="U30" s="3"/>
      <c r="V30" s="3"/>
      <c r="W30" s="26"/>
      <c r="X30" s="26"/>
      <c r="Y30" s="26"/>
      <c r="Z30" s="26"/>
      <c r="AA30" s="26"/>
    </row>
    <row r="31" spans="1:2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8"/>
      <c r="P34" s="38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8"/>
      <c r="P35" s="38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8"/>
      <c r="P36" s="38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3"/>
      <c r="B37" s="3"/>
      <c r="C37" s="39" t="s">
        <v>43</v>
      </c>
      <c r="D37" s="3"/>
      <c r="E37" s="3"/>
      <c r="F37" s="3"/>
      <c r="G37" s="3"/>
      <c r="H37" s="3"/>
      <c r="I37" s="3"/>
      <c r="J37" s="25"/>
      <c r="K37" s="25"/>
      <c r="L37" s="3"/>
      <c r="M37" s="3"/>
      <c r="N37" s="3"/>
      <c r="O37" s="38"/>
      <c r="P37" s="38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8"/>
      <c r="P38" s="38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3"/>
      <c r="B39" s="40" t="s">
        <v>44</v>
      </c>
      <c r="C39" s="3" t="s">
        <v>45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8"/>
      <c r="P39" s="38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8"/>
      <c r="P40" s="38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8"/>
      <c r="P41" s="38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8"/>
      <c r="P42" s="38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8"/>
      <c r="P43" s="38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8"/>
      <c r="P44" s="38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8"/>
      <c r="P45" s="38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8"/>
      <c r="P46" s="38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8"/>
      <c r="P47" s="38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8"/>
      <c r="P48" s="38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8"/>
      <c r="P49" s="38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8"/>
      <c r="P50" s="38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8"/>
      <c r="P51" s="38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8"/>
      <c r="P52" s="38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</sheetData>
  <conditionalFormatting sqref="V8:V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9:Q32"/>
  <sheetViews>
    <sheetView topLeftCell="D7" workbookViewId="0">
      <selection activeCell="S33" sqref="S33"/>
    </sheetView>
  </sheetViews>
  <sheetFormatPr baseColWidth="10" defaultColWidth="9.1640625" defaultRowHeight="15" x14ac:dyDescent="0.2"/>
  <cols>
    <col min="1" max="4" width="9.1640625" style="41"/>
    <col min="5" max="5" width="32.83203125" style="41" customWidth="1"/>
    <col min="6" max="16384" width="9.1640625" style="41"/>
  </cols>
  <sheetData>
    <row r="9" spans="5:17" x14ac:dyDescent="0.2">
      <c r="F9" s="42"/>
    </row>
    <row r="10" spans="5:17" x14ac:dyDescent="0.2">
      <c r="E10" s="43"/>
      <c r="F10" s="44" t="s">
        <v>60</v>
      </c>
      <c r="G10" s="43"/>
      <c r="H10" s="45" t="s">
        <v>49</v>
      </c>
      <c r="I10" s="45"/>
      <c r="K10" s="41" t="s">
        <v>59</v>
      </c>
      <c r="M10" s="41" t="s">
        <v>49</v>
      </c>
      <c r="Q10" s="41" t="s">
        <v>61</v>
      </c>
    </row>
    <row r="11" spans="5:17" x14ac:dyDescent="0.2">
      <c r="E11" s="45" t="s">
        <v>39</v>
      </c>
      <c r="F11" s="46">
        <v>7</v>
      </c>
      <c r="G11" s="45" t="s">
        <v>4</v>
      </c>
      <c r="H11" s="47">
        <f>F11</f>
        <v>7</v>
      </c>
      <c r="I11" s="45"/>
      <c r="K11" s="41">
        <f>-32.9+30+3</f>
        <v>0.10000000000000142</v>
      </c>
      <c r="L11" s="41" t="s">
        <v>4</v>
      </c>
    </row>
    <row r="12" spans="5:17" x14ac:dyDescent="0.2">
      <c r="E12" s="45" t="s">
        <v>47</v>
      </c>
      <c r="F12" s="47">
        <v>-1.5</v>
      </c>
      <c r="G12" s="41" t="s">
        <v>3</v>
      </c>
      <c r="H12" s="48">
        <f>H11+F12</f>
        <v>5.5</v>
      </c>
      <c r="K12" s="47"/>
      <c r="L12" s="41" t="s">
        <v>3</v>
      </c>
      <c r="M12" s="48">
        <f>K11+F12</f>
        <v>-1.3999999999999986</v>
      </c>
    </row>
    <row r="13" spans="5:17" x14ac:dyDescent="0.2">
      <c r="E13" s="45" t="s">
        <v>58</v>
      </c>
      <c r="F13" s="47">
        <v>-0.35</v>
      </c>
      <c r="G13" s="41" t="s">
        <v>3</v>
      </c>
      <c r="H13" s="48">
        <f t="shared" ref="H13:H19" si="0">H12+F13</f>
        <v>5.15</v>
      </c>
      <c r="K13" s="47"/>
      <c r="L13" s="41" t="s">
        <v>3</v>
      </c>
      <c r="M13" s="48">
        <f>M12+F13</f>
        <v>-1.7499999999999987</v>
      </c>
    </row>
    <row r="14" spans="5:17" x14ac:dyDescent="0.2">
      <c r="E14" s="45" t="s">
        <v>52</v>
      </c>
      <c r="F14" s="47">
        <v>-7</v>
      </c>
      <c r="G14" s="41" t="s">
        <v>3</v>
      </c>
      <c r="H14" s="48">
        <f t="shared" si="0"/>
        <v>-1.8499999999999996</v>
      </c>
      <c r="K14" s="47">
        <f>-38.3+30</f>
        <v>-8.2999999999999972</v>
      </c>
      <c r="L14" s="41" t="s">
        <v>3</v>
      </c>
      <c r="M14" s="48">
        <f>M13+F14</f>
        <v>-8.7499999999999982</v>
      </c>
      <c r="N14" s="48"/>
    </row>
    <row r="15" spans="5:17" x14ac:dyDescent="0.2">
      <c r="E15" s="49" t="s">
        <v>48</v>
      </c>
      <c r="F15" s="47">
        <v>-0.4</v>
      </c>
      <c r="G15" s="41" t="s">
        <v>3</v>
      </c>
      <c r="H15" s="48">
        <f t="shared" si="0"/>
        <v>-2.2499999999999996</v>
      </c>
      <c r="K15" s="47"/>
      <c r="L15" s="41" t="s">
        <v>3</v>
      </c>
      <c r="N15" s="48">
        <f>K14+F15</f>
        <v>-8.6999999999999975</v>
      </c>
    </row>
    <row r="16" spans="5:17" x14ac:dyDescent="0.2">
      <c r="E16" s="49" t="s">
        <v>55</v>
      </c>
      <c r="F16" s="47">
        <v>0</v>
      </c>
      <c r="G16" s="41" t="s">
        <v>3</v>
      </c>
      <c r="H16" s="48">
        <f t="shared" si="0"/>
        <v>-2.2499999999999996</v>
      </c>
      <c r="K16" s="47"/>
      <c r="L16" s="41" t="s">
        <v>3</v>
      </c>
      <c r="N16" s="48">
        <f>N15+F16</f>
        <v>-8.6999999999999975</v>
      </c>
    </row>
    <row r="17" spans="5:17" x14ac:dyDescent="0.2">
      <c r="E17" s="41" t="s">
        <v>53</v>
      </c>
      <c r="F17" s="48">
        <v>17</v>
      </c>
      <c r="G17" s="41" t="s">
        <v>3</v>
      </c>
      <c r="H17" s="48">
        <f t="shared" si="0"/>
        <v>14.75</v>
      </c>
      <c r="K17" s="48"/>
      <c r="L17" s="41" t="s">
        <v>3</v>
      </c>
      <c r="N17" s="48">
        <f>N16+F17</f>
        <v>8.3000000000000025</v>
      </c>
    </row>
    <row r="18" spans="5:17" x14ac:dyDescent="0.2">
      <c r="E18" s="41" t="s">
        <v>56</v>
      </c>
      <c r="F18" s="48">
        <v>-2</v>
      </c>
      <c r="G18" s="41" t="s">
        <v>3</v>
      </c>
      <c r="H18" s="48">
        <f t="shared" si="0"/>
        <v>12.75</v>
      </c>
      <c r="K18" s="48"/>
      <c r="L18" s="41" t="s">
        <v>3</v>
      </c>
      <c r="N18" s="48">
        <f>N17+F18</f>
        <v>6.3000000000000025</v>
      </c>
    </row>
    <row r="19" spans="5:17" x14ac:dyDescent="0.2">
      <c r="E19" s="41" t="s">
        <v>54</v>
      </c>
      <c r="F19" s="48">
        <v>17</v>
      </c>
      <c r="G19" s="41" t="s">
        <v>3</v>
      </c>
      <c r="H19" s="48">
        <f t="shared" si="0"/>
        <v>29.75</v>
      </c>
      <c r="K19" s="48"/>
      <c r="L19" s="41" t="s">
        <v>3</v>
      </c>
      <c r="N19" s="48">
        <f>N18+F19</f>
        <v>23.300000000000004</v>
      </c>
    </row>
    <row r="20" spans="5:17" x14ac:dyDescent="0.2">
      <c r="F20" s="50"/>
      <c r="K20" s="50"/>
    </row>
    <row r="21" spans="5:17" x14ac:dyDescent="0.2">
      <c r="E21" s="51" t="s">
        <v>51</v>
      </c>
      <c r="F21" s="52">
        <f>SUM(F11:F19)</f>
        <v>29.75</v>
      </c>
      <c r="G21" s="51" t="s">
        <v>4</v>
      </c>
      <c r="H21" s="51"/>
      <c r="I21" s="51"/>
      <c r="K21" s="52"/>
      <c r="L21" s="51" t="s">
        <v>4</v>
      </c>
    </row>
    <row r="22" spans="5:17" x14ac:dyDescent="0.2">
      <c r="F22" s="48"/>
      <c r="K22" s="48"/>
    </row>
    <row r="23" spans="5:17" x14ac:dyDescent="0.2">
      <c r="E23" s="41" t="s">
        <v>40</v>
      </c>
      <c r="F23" s="48">
        <v>-0.27</v>
      </c>
      <c r="G23" s="41" t="s">
        <v>3</v>
      </c>
      <c r="H23" s="48">
        <f>H19+F23</f>
        <v>29.48</v>
      </c>
      <c r="K23" s="48">
        <v>-0.27</v>
      </c>
      <c r="L23" s="41" t="s">
        <v>3</v>
      </c>
      <c r="N23" s="48">
        <f>N19+K23</f>
        <v>23.030000000000005</v>
      </c>
    </row>
    <row r="24" spans="5:17" x14ac:dyDescent="0.2">
      <c r="F24" s="50"/>
      <c r="K24" s="50"/>
    </row>
    <row r="25" spans="5:17" x14ac:dyDescent="0.2">
      <c r="E25" s="51" t="s">
        <v>38</v>
      </c>
      <c r="F25" s="52">
        <f>SUM(F21:F24)</f>
        <v>29.48</v>
      </c>
      <c r="G25" s="51" t="s">
        <v>4</v>
      </c>
      <c r="H25" s="51"/>
      <c r="I25" s="51"/>
      <c r="K25" s="52"/>
      <c r="L25" s="51" t="s">
        <v>4</v>
      </c>
    </row>
    <row r="26" spans="5:17" x14ac:dyDescent="0.2">
      <c r="F26" s="48"/>
      <c r="K26" s="48"/>
    </row>
    <row r="27" spans="5:17" x14ac:dyDescent="0.2">
      <c r="E27" s="41" t="s">
        <v>41</v>
      </c>
      <c r="F27" s="48">
        <v>-0.5</v>
      </c>
      <c r="G27" s="41" t="s">
        <v>57</v>
      </c>
      <c r="H27" s="48">
        <f>H23+F27</f>
        <v>28.98</v>
      </c>
      <c r="K27" s="48">
        <v>-0.5</v>
      </c>
      <c r="L27" s="41" t="s">
        <v>57</v>
      </c>
      <c r="N27" s="48">
        <f>N23+K27</f>
        <v>22.530000000000005</v>
      </c>
    </row>
    <row r="28" spans="5:17" ht="16" thickBot="1" x14ac:dyDescent="0.25">
      <c r="F28" s="53"/>
      <c r="K28" s="53"/>
    </row>
    <row r="29" spans="5:17" ht="16" thickTop="1" x14ac:dyDescent="0.2">
      <c r="E29" s="41" t="s">
        <v>49</v>
      </c>
      <c r="F29" s="48">
        <f>F25+F27</f>
        <v>28.98</v>
      </c>
      <c r="G29" s="41" t="s">
        <v>4</v>
      </c>
      <c r="K29" s="48"/>
      <c r="L29" s="41" t="s">
        <v>4</v>
      </c>
    </row>
    <row r="30" spans="5:17" x14ac:dyDescent="0.2">
      <c r="E30" s="41" t="s">
        <v>46</v>
      </c>
      <c r="F30" s="48">
        <f>-5.53+30</f>
        <v>24.47</v>
      </c>
      <c r="G30" s="41" t="s">
        <v>4</v>
      </c>
      <c r="K30" s="48">
        <v>25</v>
      </c>
      <c r="L30" s="41" t="s">
        <v>4</v>
      </c>
      <c r="Q30" s="48">
        <f>K30-N27</f>
        <v>2.4699999999999953</v>
      </c>
    </row>
    <row r="32" spans="5:17" x14ac:dyDescent="0.2">
      <c r="E32" s="41" t="s">
        <v>50</v>
      </c>
      <c r="F32" s="54">
        <f>F29-F30</f>
        <v>4.5100000000000016</v>
      </c>
      <c r="G32" s="41" t="s">
        <v>3</v>
      </c>
      <c r="K32" s="54"/>
      <c r="L32" s="4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53"/>
  <sheetViews>
    <sheetView workbookViewId="0">
      <selection activeCell="D8" sqref="D8"/>
    </sheetView>
  </sheetViews>
  <sheetFormatPr baseColWidth="10" defaultColWidth="8.83203125" defaultRowHeight="15" x14ac:dyDescent="0.2"/>
  <cols>
    <col min="2" max="5" width="12" customWidth="1"/>
    <col min="6" max="6" width="14.6640625" customWidth="1"/>
  </cols>
  <sheetData>
    <row r="5" spans="2:6" ht="16" thickBot="1" x14ac:dyDescent="0.25"/>
    <row r="6" spans="2:6" x14ac:dyDescent="0.2">
      <c r="B6" s="73" t="s">
        <v>63</v>
      </c>
      <c r="C6" s="74"/>
      <c r="D6" s="74"/>
      <c r="E6" s="74"/>
      <c r="F6" s="75"/>
    </row>
    <row r="7" spans="2:6" ht="16" x14ac:dyDescent="0.2">
      <c r="B7" s="56" t="s">
        <v>64</v>
      </c>
      <c r="C7" s="57" t="s">
        <v>65</v>
      </c>
      <c r="D7" s="57" t="s">
        <v>66</v>
      </c>
      <c r="E7" s="57" t="s">
        <v>67</v>
      </c>
      <c r="F7" s="58"/>
    </row>
    <row r="8" spans="2:6" x14ac:dyDescent="0.2">
      <c r="B8" s="59">
        <v>0.85</v>
      </c>
      <c r="C8" s="60">
        <v>1.8</v>
      </c>
      <c r="D8" s="60">
        <v>0.42699999999999999</v>
      </c>
      <c r="E8" s="61">
        <f>C8*D8/B8</f>
        <v>0.90423529411764703</v>
      </c>
      <c r="F8" s="62" t="s">
        <v>68</v>
      </c>
    </row>
    <row r="9" spans="2:6" x14ac:dyDescent="0.2">
      <c r="B9" s="63">
        <v>0.85</v>
      </c>
      <c r="C9" s="64">
        <v>1.2</v>
      </c>
      <c r="D9" s="64">
        <v>0.8</v>
      </c>
      <c r="E9" s="65">
        <f t="shared" ref="E9:E17" si="0">C9*D9/B9</f>
        <v>1.1294117647058823</v>
      </c>
      <c r="F9" s="58" t="s">
        <v>69</v>
      </c>
    </row>
    <row r="10" spans="2:6" x14ac:dyDescent="0.2">
      <c r="B10" s="63">
        <v>0.85</v>
      </c>
      <c r="C10" s="64">
        <v>3.3</v>
      </c>
      <c r="D10" s="64">
        <v>1</v>
      </c>
      <c r="E10" s="65">
        <f t="shared" si="0"/>
        <v>3.8823529411764706</v>
      </c>
      <c r="F10" s="58" t="s">
        <v>70</v>
      </c>
    </row>
    <row r="11" spans="2:6" x14ac:dyDescent="0.2">
      <c r="B11" s="63">
        <v>1</v>
      </c>
      <c r="C11" s="64">
        <v>5.5</v>
      </c>
      <c r="D11" s="64">
        <v>2</v>
      </c>
      <c r="E11" s="65">
        <f t="shared" si="0"/>
        <v>11</v>
      </c>
      <c r="F11" s="58" t="s">
        <v>71</v>
      </c>
    </row>
    <row r="12" spans="2:6" x14ac:dyDescent="0.2">
      <c r="B12" s="63">
        <v>1</v>
      </c>
      <c r="C12" s="64">
        <v>5.5</v>
      </c>
      <c r="D12" s="64">
        <v>0.5</v>
      </c>
      <c r="E12" s="65">
        <f t="shared" si="0"/>
        <v>2.75</v>
      </c>
      <c r="F12" s="58" t="s">
        <v>72</v>
      </c>
    </row>
    <row r="13" spans="2:6" x14ac:dyDescent="0.2">
      <c r="B13" s="63">
        <v>1</v>
      </c>
      <c r="C13" s="64">
        <v>5.5</v>
      </c>
      <c r="D13" s="64">
        <v>2</v>
      </c>
      <c r="E13" s="65">
        <f t="shared" si="0"/>
        <v>11</v>
      </c>
      <c r="F13" s="58" t="s">
        <v>71</v>
      </c>
    </row>
    <row r="14" spans="2:6" x14ac:dyDescent="0.2">
      <c r="B14" s="63">
        <v>1</v>
      </c>
      <c r="C14" s="64">
        <v>5.5</v>
      </c>
      <c r="D14" s="64">
        <v>2</v>
      </c>
      <c r="E14" s="65">
        <f t="shared" si="0"/>
        <v>11</v>
      </c>
      <c r="F14" s="58" t="s">
        <v>73</v>
      </c>
    </row>
    <row r="15" spans="2:6" x14ac:dyDescent="0.2">
      <c r="B15" s="63">
        <v>1</v>
      </c>
      <c r="C15" s="64">
        <v>5.5</v>
      </c>
      <c r="D15" s="64">
        <v>0.1</v>
      </c>
      <c r="E15" s="65">
        <f t="shared" si="0"/>
        <v>0.55000000000000004</v>
      </c>
      <c r="F15" s="58" t="s">
        <v>74</v>
      </c>
    </row>
    <row r="16" spans="2:6" x14ac:dyDescent="0.2">
      <c r="B16" s="63">
        <v>1</v>
      </c>
      <c r="C16" s="64">
        <v>5.5</v>
      </c>
      <c r="D16" s="64">
        <v>0.1</v>
      </c>
      <c r="E16" s="65">
        <f t="shared" si="0"/>
        <v>0.55000000000000004</v>
      </c>
      <c r="F16" s="58" t="s">
        <v>75</v>
      </c>
    </row>
    <row r="17" spans="2:6" x14ac:dyDescent="0.2">
      <c r="B17" s="63">
        <v>1</v>
      </c>
      <c r="C17" s="64">
        <v>5.5</v>
      </c>
      <c r="D17" s="64">
        <v>1</v>
      </c>
      <c r="E17" s="65">
        <f t="shared" si="0"/>
        <v>5.5</v>
      </c>
      <c r="F17" s="58" t="s">
        <v>76</v>
      </c>
    </row>
    <row r="18" spans="2:6" x14ac:dyDescent="0.2">
      <c r="B18" s="63"/>
      <c r="C18" s="64"/>
      <c r="D18" s="64"/>
      <c r="E18" s="65"/>
      <c r="F18" s="58"/>
    </row>
    <row r="19" spans="2:6" x14ac:dyDescent="0.2">
      <c r="B19" s="63"/>
      <c r="C19" s="64"/>
      <c r="D19" s="64" t="s">
        <v>67</v>
      </c>
      <c r="E19" s="65">
        <f>SUM(E8:E17)</f>
        <v>48.265999999999991</v>
      </c>
      <c r="F19" s="58"/>
    </row>
    <row r="20" spans="2:6" x14ac:dyDescent="0.2">
      <c r="B20" s="63"/>
      <c r="C20" s="64"/>
      <c r="D20" s="64" t="s">
        <v>65</v>
      </c>
      <c r="E20" s="65">
        <v>5.5</v>
      </c>
      <c r="F20" s="58"/>
    </row>
    <row r="21" spans="2:6" ht="16" thickBot="1" x14ac:dyDescent="0.25">
      <c r="B21" s="66"/>
      <c r="C21" s="67"/>
      <c r="D21" s="67" t="s">
        <v>66</v>
      </c>
      <c r="E21" s="68">
        <f>E19/E20</f>
        <v>8.7756363636363623</v>
      </c>
      <c r="F21" s="69"/>
    </row>
    <row r="23" spans="2:6" ht="16" thickBot="1" x14ac:dyDescent="0.25"/>
    <row r="24" spans="2:6" x14ac:dyDescent="0.2">
      <c r="B24" s="73" t="s">
        <v>77</v>
      </c>
      <c r="C24" s="74"/>
      <c r="D24" s="74"/>
      <c r="E24" s="74"/>
      <c r="F24" s="75"/>
    </row>
    <row r="25" spans="2:6" ht="16" x14ac:dyDescent="0.2">
      <c r="B25" s="70" t="s">
        <v>64</v>
      </c>
      <c r="C25" s="71" t="s">
        <v>65</v>
      </c>
      <c r="D25" s="71" t="s">
        <v>66</v>
      </c>
      <c r="E25" s="71" t="s">
        <v>67</v>
      </c>
      <c r="F25" s="72"/>
    </row>
    <row r="26" spans="2:6" x14ac:dyDescent="0.2">
      <c r="B26" s="63">
        <v>0.85</v>
      </c>
      <c r="C26" s="64">
        <v>5.5</v>
      </c>
      <c r="D26" s="64">
        <v>6.3</v>
      </c>
      <c r="E26" s="65">
        <f t="shared" ref="E26:E28" si="1">C26*D26/B26</f>
        <v>40.764705882352942</v>
      </c>
      <c r="F26" s="58" t="s">
        <v>78</v>
      </c>
    </row>
    <row r="27" spans="2:6" x14ac:dyDescent="0.2">
      <c r="B27" s="63">
        <v>1</v>
      </c>
      <c r="C27" s="64">
        <v>29</v>
      </c>
      <c r="D27" s="64">
        <v>1.8</v>
      </c>
      <c r="E27" s="65">
        <f t="shared" si="1"/>
        <v>52.2</v>
      </c>
      <c r="F27" s="58" t="s">
        <v>79</v>
      </c>
    </row>
    <row r="28" spans="2:6" x14ac:dyDescent="0.2">
      <c r="B28" s="63">
        <v>1</v>
      </c>
      <c r="C28" s="64">
        <v>29</v>
      </c>
      <c r="D28" s="64">
        <v>1.8</v>
      </c>
      <c r="E28" s="65">
        <f t="shared" si="1"/>
        <v>52.2</v>
      </c>
      <c r="F28" s="58" t="s">
        <v>80</v>
      </c>
    </row>
    <row r="29" spans="2:6" x14ac:dyDescent="0.2">
      <c r="B29" s="63"/>
      <c r="C29" s="64"/>
      <c r="D29" s="64"/>
      <c r="E29" s="65"/>
      <c r="F29" s="58"/>
    </row>
    <row r="30" spans="2:6" x14ac:dyDescent="0.2">
      <c r="B30" s="63"/>
      <c r="C30" s="64"/>
      <c r="D30" s="64" t="s">
        <v>67</v>
      </c>
      <c r="E30" s="65">
        <f>SUM(E26:E28)</f>
        <v>145.16470588235296</v>
      </c>
      <c r="F30" s="58"/>
    </row>
    <row r="31" spans="2:6" x14ac:dyDescent="0.2">
      <c r="B31" s="63"/>
      <c r="C31" s="64"/>
      <c r="D31" s="64" t="s">
        <v>65</v>
      </c>
      <c r="E31" s="65">
        <v>29</v>
      </c>
      <c r="F31" s="58"/>
    </row>
    <row r="32" spans="2:6" ht="16" thickBot="1" x14ac:dyDescent="0.25">
      <c r="B32" s="66"/>
      <c r="C32" s="67"/>
      <c r="D32" s="67" t="s">
        <v>66</v>
      </c>
      <c r="E32" s="68">
        <f>E30/E31</f>
        <v>5.0056795131845853</v>
      </c>
      <c r="F32" s="69"/>
    </row>
    <row r="37" spans="2:6" ht="16" thickBot="1" x14ac:dyDescent="0.25"/>
    <row r="38" spans="2:6" x14ac:dyDescent="0.2">
      <c r="B38" s="73" t="s">
        <v>85</v>
      </c>
      <c r="C38" s="74"/>
      <c r="D38" s="74"/>
      <c r="E38" s="74"/>
      <c r="F38" s="75"/>
    </row>
    <row r="39" spans="2:6" ht="16" x14ac:dyDescent="0.2">
      <c r="B39" s="56" t="s">
        <v>64</v>
      </c>
      <c r="C39" s="57" t="s">
        <v>65</v>
      </c>
      <c r="D39" s="57" t="s">
        <v>66</v>
      </c>
      <c r="E39" s="57" t="s">
        <v>67</v>
      </c>
      <c r="F39" s="58"/>
    </row>
    <row r="40" spans="2:6" x14ac:dyDescent="0.2">
      <c r="B40" s="59">
        <v>1</v>
      </c>
      <c r="C40" s="60">
        <v>3.7</v>
      </c>
      <c r="D40" s="60">
        <v>0.13500000000000001</v>
      </c>
      <c r="E40" s="61">
        <f>C40*D40/B40</f>
        <v>0.49950000000000006</v>
      </c>
      <c r="F40" s="62" t="s">
        <v>81</v>
      </c>
    </row>
    <row r="41" spans="2:6" x14ac:dyDescent="0.2">
      <c r="B41" s="63">
        <v>1</v>
      </c>
      <c r="C41" s="64">
        <v>3.7</v>
      </c>
      <c r="D41" s="64">
        <v>0.52200000000000002</v>
      </c>
      <c r="E41" s="65">
        <f t="shared" ref="E41:E43" si="2">C41*D41/B41</f>
        <v>1.9314000000000002</v>
      </c>
      <c r="F41" s="58" t="s">
        <v>82</v>
      </c>
    </row>
    <row r="42" spans="2:6" x14ac:dyDescent="0.2">
      <c r="B42" s="63">
        <v>1</v>
      </c>
      <c r="C42" s="64">
        <v>3.7</v>
      </c>
      <c r="D42" s="64">
        <v>0.66500000000000004</v>
      </c>
      <c r="E42" s="65">
        <f t="shared" si="2"/>
        <v>2.4605000000000001</v>
      </c>
      <c r="F42" s="58" t="s">
        <v>83</v>
      </c>
    </row>
    <row r="43" spans="2:6" x14ac:dyDescent="0.2">
      <c r="B43" s="63">
        <v>1</v>
      </c>
      <c r="C43" s="64">
        <v>3.7</v>
      </c>
      <c r="D43" s="64">
        <v>0.435</v>
      </c>
      <c r="E43" s="65">
        <f t="shared" si="2"/>
        <v>1.6095000000000002</v>
      </c>
      <c r="F43" s="58" t="s">
        <v>84</v>
      </c>
    </row>
    <row r="44" spans="2:6" x14ac:dyDescent="0.2">
      <c r="B44" s="63"/>
      <c r="C44" s="64"/>
      <c r="D44" s="64"/>
      <c r="E44" s="65"/>
      <c r="F44" s="58"/>
    </row>
    <row r="45" spans="2:6" x14ac:dyDescent="0.2">
      <c r="B45" s="63"/>
      <c r="C45" s="64"/>
      <c r="D45" s="64"/>
      <c r="E45" s="65"/>
      <c r="F45" s="58"/>
    </row>
    <row r="46" spans="2:6" x14ac:dyDescent="0.2">
      <c r="B46" s="63"/>
      <c r="C46" s="64"/>
      <c r="D46" s="64"/>
      <c r="E46" s="65"/>
      <c r="F46" s="58"/>
    </row>
    <row r="47" spans="2:6" x14ac:dyDescent="0.2">
      <c r="B47" s="63"/>
      <c r="C47" s="64"/>
      <c r="D47" s="64"/>
      <c r="E47" s="65"/>
      <c r="F47" s="58"/>
    </row>
    <row r="48" spans="2:6" x14ac:dyDescent="0.2">
      <c r="B48" s="63"/>
      <c r="C48" s="64"/>
      <c r="D48" s="64"/>
      <c r="E48" s="65"/>
      <c r="F48" s="58"/>
    </row>
    <row r="49" spans="2:6" x14ac:dyDescent="0.2">
      <c r="B49" s="63"/>
      <c r="C49" s="64"/>
      <c r="D49" s="64"/>
      <c r="E49" s="65"/>
      <c r="F49" s="58"/>
    </row>
    <row r="50" spans="2:6" x14ac:dyDescent="0.2">
      <c r="B50" s="63"/>
      <c r="C50" s="64"/>
      <c r="D50" s="64"/>
      <c r="E50" s="65"/>
      <c r="F50" s="58"/>
    </row>
    <row r="51" spans="2:6" x14ac:dyDescent="0.2">
      <c r="B51" s="63"/>
      <c r="C51" s="64"/>
      <c r="D51" s="64" t="s">
        <v>67</v>
      </c>
      <c r="E51" s="65">
        <f>SUM(E40:E49)</f>
        <v>6.5009000000000015</v>
      </c>
      <c r="F51" s="58"/>
    </row>
    <row r="52" spans="2:6" x14ac:dyDescent="0.2">
      <c r="B52" s="63"/>
      <c r="C52" s="64"/>
      <c r="D52" s="64" t="s">
        <v>65</v>
      </c>
      <c r="E52" s="65">
        <v>3.9</v>
      </c>
      <c r="F52" s="58"/>
    </row>
    <row r="53" spans="2:6" ht="16" thickBot="1" x14ac:dyDescent="0.25">
      <c r="B53" s="66"/>
      <c r="C53" s="67"/>
      <c r="D53" s="67" t="s">
        <v>66</v>
      </c>
      <c r="E53" s="68">
        <f>E51/E52</f>
        <v>1.6668974358974362</v>
      </c>
      <c r="F53" s="69"/>
    </row>
  </sheetData>
  <mergeCells count="3">
    <mergeCell ref="B6:F6"/>
    <mergeCell ref="B24:F24"/>
    <mergeCell ref="B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rx_chain</vt:lpstr>
      <vt:lpstr>tx_chain</vt:lpstr>
      <vt:lpstr>power_budget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john jones</cp:lastModifiedBy>
  <dcterms:created xsi:type="dcterms:W3CDTF">2016-11-05T01:53:38Z</dcterms:created>
  <dcterms:modified xsi:type="dcterms:W3CDTF">2018-03-27T21:04:54Z</dcterms:modified>
</cp:coreProperties>
</file>