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ojects\graviton\docs\"/>
    </mc:Choice>
  </mc:AlternateContent>
  <bookViews>
    <workbookView xWindow="0" yWindow="0" windowWidth="17055" windowHeight="12030" activeTab="2"/>
  </bookViews>
  <sheets>
    <sheet name="rx_chain" sheetId="1" r:id="rId1"/>
    <sheet name="phase_noise" sheetId="4" r:id="rId2"/>
    <sheet name="tx_chain" sheetId="2" r:id="rId3"/>
    <sheet name="power_budge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 s="1"/>
  <c r="M8" i="1"/>
  <c r="K10" i="4" l="1"/>
  <c r="J10" i="4"/>
  <c r="F19" i="2"/>
  <c r="G19" i="2"/>
  <c r="H19" i="2"/>
  <c r="G12" i="1"/>
  <c r="H12" i="1" s="1"/>
  <c r="F12" i="1"/>
  <c r="G20" i="1"/>
  <c r="H20" i="1" s="1"/>
  <c r="G17" i="1"/>
  <c r="H17" i="1" s="1"/>
  <c r="G15" i="1"/>
  <c r="H15" i="1" s="1"/>
  <c r="G9" i="1"/>
  <c r="H9" i="1" s="1"/>
  <c r="G10" i="1"/>
  <c r="H10" i="1" s="1"/>
  <c r="Q21" i="1"/>
  <c r="Q20" i="1" s="1"/>
  <c r="E19" i="1"/>
  <c r="F19" i="1" s="1"/>
  <c r="G13" i="1"/>
  <c r="H13" i="1" s="1"/>
  <c r="R22" i="1"/>
  <c r="H22" i="1"/>
  <c r="F22" i="1"/>
  <c r="H21" i="1"/>
  <c r="F21" i="1"/>
  <c r="F20" i="1"/>
  <c r="H18" i="1"/>
  <c r="H16" i="1"/>
  <c r="H14" i="1"/>
  <c r="H11" i="1"/>
  <c r="H7" i="1"/>
  <c r="J7" i="1" s="1"/>
  <c r="F18" i="1"/>
  <c r="F17" i="1"/>
  <c r="F16" i="1"/>
  <c r="F15" i="1"/>
  <c r="F14" i="1"/>
  <c r="F13" i="1"/>
  <c r="F11" i="1"/>
  <c r="F10" i="1"/>
  <c r="F9" i="1"/>
  <c r="F7" i="1"/>
  <c r="N7" i="1"/>
  <c r="N8" i="1" s="1"/>
  <c r="R21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K7" i="1"/>
  <c r="J8" i="1"/>
  <c r="Q19" i="1"/>
  <c r="R20" i="1"/>
  <c r="G19" i="1"/>
  <c r="H19" i="1" s="1"/>
  <c r="M19" i="1"/>
  <c r="M20" i="1" s="1"/>
  <c r="M21" i="1" s="1"/>
  <c r="M22" i="1" s="1"/>
  <c r="K8" i="1" l="1"/>
  <c r="V8" i="1" s="1"/>
  <c r="J9" i="1"/>
  <c r="Q18" i="1"/>
  <c r="R19" i="1"/>
  <c r="K9" i="1" l="1"/>
  <c r="V9" i="1" s="1"/>
  <c r="J10" i="1"/>
  <c r="Q17" i="1"/>
  <c r="R18" i="1"/>
  <c r="K10" i="1" l="1"/>
  <c r="V10" i="1" s="1"/>
  <c r="J11" i="1"/>
  <c r="Q16" i="1"/>
  <c r="R17" i="1"/>
  <c r="K11" i="1" l="1"/>
  <c r="V11" i="1" s="1"/>
  <c r="J12" i="1"/>
  <c r="R16" i="1"/>
  <c r="U16" i="1"/>
  <c r="Q15" i="1"/>
  <c r="K12" i="1" l="1"/>
  <c r="V12" i="1" s="1"/>
  <c r="J13" i="1"/>
  <c r="Q14" i="1"/>
  <c r="R15" i="1"/>
  <c r="K13" i="1" l="1"/>
  <c r="V13" i="1" s="1"/>
  <c r="J14" i="1"/>
  <c r="U14" i="1"/>
  <c r="R14" i="1"/>
  <c r="Q13" i="1"/>
  <c r="K14" i="1" l="1"/>
  <c r="V14" i="1" s="1"/>
  <c r="J15" i="1"/>
  <c r="Q12" i="1"/>
  <c r="R13" i="1"/>
  <c r="K15" i="1" l="1"/>
  <c r="V15" i="1" s="1"/>
  <c r="J16" i="1"/>
  <c r="R12" i="1"/>
  <c r="Q11" i="1"/>
  <c r="J17" i="1" l="1"/>
  <c r="K16" i="1"/>
  <c r="V16" i="1" s="1"/>
  <c r="Q10" i="1"/>
  <c r="R11" i="1"/>
  <c r="U11" i="1"/>
  <c r="J18" i="1" l="1"/>
  <c r="K17" i="1"/>
  <c r="V17" i="1" s="1"/>
  <c r="R10" i="1"/>
  <c r="Q9" i="1"/>
  <c r="R9" i="1" l="1"/>
  <c r="Q8" i="1"/>
  <c r="J19" i="1"/>
  <c r="K18" i="1"/>
  <c r="V18" i="1" s="1"/>
  <c r="J20" i="1" l="1"/>
  <c r="K19" i="1"/>
  <c r="V19" i="1" s="1"/>
  <c r="R8" i="1"/>
  <c r="Q7" i="1"/>
  <c r="R7" i="1" s="1"/>
  <c r="K20" i="1" l="1"/>
  <c r="V20" i="1" s="1"/>
  <c r="J21" i="1"/>
  <c r="J22" i="1" l="1"/>
  <c r="K22" i="1" s="1"/>
  <c r="K21" i="1"/>
  <c r="V21" i="1" s="1"/>
  <c r="V22" i="1" l="1"/>
</calcChain>
</file>

<file path=xl/sharedStrings.xml><?xml version="1.0" encoding="utf-8"?>
<sst xmlns="http://schemas.openxmlformats.org/spreadsheetml/2006/main" count="94" uniqueCount="74">
  <si>
    <t xml:space="preserve">Graviton Receiver Analog Front End Cascade Analysis </t>
  </si>
  <si>
    <t>desc</t>
  </si>
  <si>
    <t>gain</t>
  </si>
  <si>
    <t>dB</t>
  </si>
  <si>
    <t>dBm</t>
  </si>
  <si>
    <t>ADC (250 Msps)</t>
  </si>
  <si>
    <t>uW</t>
  </si>
  <si>
    <t>fs input</t>
  </si>
  <si>
    <t>W/W</t>
  </si>
  <si>
    <t>noise contribution</t>
  </si>
  <si>
    <t>critical</t>
  </si>
  <si>
    <t>FS limit #1</t>
  </si>
  <si>
    <t>FS limit #2</t>
  </si>
  <si>
    <t>total gain</t>
  </si>
  <si>
    <t>F</t>
  </si>
  <si>
    <t>cascade F</t>
  </si>
  <si>
    <t>NF</t>
  </si>
  <si>
    <t>cascade NF</t>
  </si>
  <si>
    <t>LNA</t>
  </si>
  <si>
    <t>Full Scale Mixer Input</t>
  </si>
  <si>
    <t>DSA #2 Setting</t>
  </si>
  <si>
    <t>DSA #1 Setting</t>
  </si>
  <si>
    <t>end-to-end Noise Figure</t>
  </si>
  <si>
    <t>Full Scale Antenna Input</t>
  </si>
  <si>
    <t>db</t>
  </si>
  <si>
    <t>IIP3</t>
  </si>
  <si>
    <t>IP3 spur @ FS</t>
  </si>
  <si>
    <t>LMH6401</t>
  </si>
  <si>
    <t>passband, fc (Hz)</t>
  </si>
  <si>
    <t>filter (transformer I.L. + impedance bridge + Chebychev filter I.L.)</t>
  </si>
  <si>
    <t>LMH6554</t>
  </si>
  <si>
    <t>reflectionless filter</t>
  </si>
  <si>
    <t>XLF-151+</t>
  </si>
  <si>
    <t>part number</t>
  </si>
  <si>
    <t>MAAL-009120</t>
  </si>
  <si>
    <t>MGA-16116</t>
  </si>
  <si>
    <t>antenna</t>
  </si>
  <si>
    <t>SF2098H</t>
  </si>
  <si>
    <t>PE43713</t>
  </si>
  <si>
    <t>[passives]</t>
  </si>
  <si>
    <t>AD42LB69</t>
  </si>
  <si>
    <t>notes</t>
  </si>
  <si>
    <t>MAX2031</t>
  </si>
  <si>
    <t>MIXER</t>
  </si>
  <si>
    <t>AMP</t>
  </si>
  <si>
    <t>SAW filter / image reject</t>
  </si>
  <si>
    <t>VGA DSA (I.L. + setting)</t>
  </si>
  <si>
    <t>DSA (I.L. + setting)</t>
  </si>
  <si>
    <t>output power (dBm)</t>
  </si>
  <si>
    <t>amp3 (dB)</t>
  </si>
  <si>
    <t>amp2 (dB)</t>
  </si>
  <si>
    <t>saw2 (dB)</t>
  </si>
  <si>
    <t>amp1 (dB)</t>
  </si>
  <si>
    <t>saw1 (dB)</t>
  </si>
  <si>
    <t>mixer (dB)</t>
  </si>
  <si>
    <t>DAC out / mixer in (dBm)</t>
  </si>
  <si>
    <t>GVA-84+</t>
  </si>
  <si>
    <t>current</t>
  </si>
  <si>
    <t>proposed</t>
  </si>
  <si>
    <t>Supply</t>
  </si>
  <si>
    <t>Imax</t>
  </si>
  <si>
    <t>6A</t>
  </si>
  <si>
    <t>Vmin</t>
  </si>
  <si>
    <t>Vmax</t>
  </si>
  <si>
    <t>Source</t>
  </si>
  <si>
    <t>PP5V</t>
  </si>
  <si>
    <t>VIN48V</t>
  </si>
  <si>
    <t>switch</t>
  </si>
  <si>
    <t>HMC545</t>
  </si>
  <si>
    <t>cable</t>
  </si>
  <si>
    <t>connector</t>
  </si>
  <si>
    <t>legend</t>
  </si>
  <si>
    <t>[NUMBER]</t>
  </si>
  <si>
    <t>things that you can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</si>
</sst>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Alignment="0" applyProtection="0"/>
  </cellStyleXfs>
  <cellXfs count="67">
    <xf numFmtId="0" fontId="0" fillId="0" borderId="0" xfId="0"/>
    <xf numFmtId="0" fontId="1" fillId="2" borderId="7" xfId="0" applyFont="1" applyFill="1" applyBorder="1"/>
    <xf numFmtId="0" fontId="0" fillId="4" borderId="7" xfId="0" applyFont="1" applyFill="1" applyBorder="1"/>
    <xf numFmtId="0" fontId="1" fillId="0" borderId="0" xfId="0" applyFont="1" applyAlignment="1">
      <alignment horizontal="right"/>
    </xf>
    <xf numFmtId="165" fontId="0" fillId="4" borderId="0" xfId="0" applyNumberFormat="1" applyFont="1" applyFill="1" applyBorder="1"/>
    <xf numFmtId="0" fontId="0" fillId="2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1" fillId="2" borderId="0" xfId="0" applyFont="1" applyFill="1"/>
    <xf numFmtId="0" fontId="0" fillId="4" borderId="0" xfId="0" applyFill="1"/>
    <xf numFmtId="0" fontId="1" fillId="4" borderId="0" xfId="0" applyFont="1" applyFill="1" applyAlignment="1">
      <alignment horizontal="right"/>
    </xf>
    <xf numFmtId="11" fontId="0" fillId="4" borderId="0" xfId="0" applyNumberFormat="1" applyFill="1"/>
    <xf numFmtId="0" fontId="1" fillId="4" borderId="0" xfId="0" applyFont="1" applyFill="1"/>
    <xf numFmtId="0" fontId="1" fillId="4" borderId="5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4" fillId="4" borderId="7" xfId="0" applyFont="1" applyFill="1" applyBorder="1"/>
    <xf numFmtId="165" fontId="4" fillId="4" borderId="0" xfId="0" applyNumberFormat="1" applyFont="1" applyFill="1" applyBorder="1"/>
    <xf numFmtId="165" fontId="4" fillId="4" borderId="8" xfId="0" applyNumberFormat="1" applyFont="1" applyFill="1" applyBorder="1"/>
    <xf numFmtId="165" fontId="4" fillId="4" borderId="0" xfId="0" applyNumberFormat="1" applyFont="1" applyFill="1"/>
    <xf numFmtId="0" fontId="4" fillId="4" borderId="0" xfId="0" applyFont="1" applyFill="1"/>
    <xf numFmtId="165" fontId="4" fillId="4" borderId="13" xfId="0" applyNumberFormat="1" applyFont="1" applyFill="1" applyBorder="1"/>
    <xf numFmtId="166" fontId="4" fillId="4" borderId="0" xfId="0" applyNumberFormat="1" applyFont="1" applyFill="1"/>
    <xf numFmtId="0" fontId="0" fillId="4" borderId="7" xfId="0" applyFill="1" applyBorder="1"/>
    <xf numFmtId="165" fontId="3" fillId="4" borderId="0" xfId="0" applyNumberFormat="1" applyFont="1" applyFill="1" applyBorder="1"/>
    <xf numFmtId="165" fontId="0" fillId="4" borderId="7" xfId="0" applyNumberForma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 applyBorder="1"/>
    <xf numFmtId="0" fontId="1" fillId="4" borderId="15" xfId="0" applyFont="1" applyFill="1" applyBorder="1"/>
    <xf numFmtId="165" fontId="0" fillId="4" borderId="13" xfId="0" applyNumberFormat="1" applyFill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9" xfId="0" applyFill="1" applyBorder="1"/>
    <xf numFmtId="165" fontId="0" fillId="4" borderId="3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66" fontId="0" fillId="4" borderId="3" xfId="0" applyNumberFormat="1" applyFill="1" applyBorder="1"/>
    <xf numFmtId="2" fontId="0" fillId="4" borderId="4" xfId="0" applyNumberFormat="1" applyFill="1" applyBorder="1"/>
    <xf numFmtId="0" fontId="5" fillId="4" borderId="0" xfId="0" applyFont="1" applyFill="1"/>
    <xf numFmtId="0" fontId="7" fillId="4" borderId="15" xfId="1" applyFont="1" applyFill="1" applyBorder="1"/>
    <xf numFmtId="0" fontId="2" fillId="4" borderId="0" xfId="1" applyFill="1" applyBorder="1"/>
    <xf numFmtId="0" fontId="3" fillId="4" borderId="7" xfId="1" applyFont="1" applyFill="1" applyBorder="1"/>
    <xf numFmtId="0" fontId="1" fillId="4" borderId="16" xfId="0" applyFont="1" applyFill="1" applyBorder="1"/>
    <xf numFmtId="165" fontId="6" fillId="4" borderId="13" xfId="0" applyNumberFormat="1" applyFont="1" applyFill="1" applyBorder="1"/>
    <xf numFmtId="3" fontId="0" fillId="4" borderId="0" xfId="0" applyNumberFormat="1" applyFill="1"/>
    <xf numFmtId="0" fontId="0" fillId="4" borderId="11" xfId="0" applyFill="1" applyBorder="1"/>
    <xf numFmtId="165" fontId="0" fillId="4" borderId="19" xfId="0" applyNumberFormat="1" applyFill="1" applyBorder="1"/>
    <xf numFmtId="165" fontId="0" fillId="4" borderId="12" xfId="0" applyNumberFormat="1" applyFill="1" applyBorder="1"/>
    <xf numFmtId="164" fontId="0" fillId="4" borderId="0" xfId="0" applyNumberFormat="1" applyFill="1"/>
    <xf numFmtId="0" fontId="0" fillId="4" borderId="0" xfId="0" applyFill="1" applyBorder="1"/>
    <xf numFmtId="0" fontId="1" fillId="4" borderId="19" xfId="0" applyFont="1" applyFill="1" applyBorder="1"/>
    <xf numFmtId="0" fontId="1" fillId="2" borderId="0" xfId="0" applyFont="1" applyFill="1" applyAlignment="1">
      <alignment horizontal="right"/>
    </xf>
    <xf numFmtId="0" fontId="0" fillId="4" borderId="17" xfId="0" applyFill="1" applyBorder="1" applyAlignment="1">
      <alignment vertical="center"/>
    </xf>
    <xf numFmtId="0" fontId="1" fillId="4" borderId="0" xfId="0" applyFont="1" applyFill="1" applyAlignment="1">
      <alignment horizontal="right" vertical="center" textRotation="90"/>
    </xf>
    <xf numFmtId="0" fontId="1" fillId="4" borderId="0" xfId="0" applyFont="1" applyFill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536168</xdr:colOff>
      <xdr:row>3</xdr:row>
      <xdr:rowOff>9198</xdr:rowOff>
    </xdr:from>
    <xdr:to>
      <xdr:col>19</xdr:col>
      <xdr:colOff>205891</xdr:colOff>
      <xdr:row>9</xdr:row>
      <xdr:rowOff>27946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634710">
          <a:off x="12615568" y="607573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619124</xdr:colOff>
      <xdr:row>2</xdr:row>
      <xdr:rowOff>28575</xdr:rowOff>
    </xdr:from>
    <xdr:to>
      <xdr:col>21</xdr:col>
      <xdr:colOff>200025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334999" y="40957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152400</xdr:rowOff>
    </xdr:from>
    <xdr:to>
      <xdr:col>10</xdr:col>
      <xdr:colOff>38101</xdr:colOff>
      <xdr:row>25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53225" y="4772025"/>
          <a:ext cx="16383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Figure-of-Merit</a:t>
          </a:r>
          <a:r>
            <a:rPr lang="en-US" sz="1400" b="1" baseline="0">
              <a:solidFill>
                <a:srgbClr val="FF0000"/>
              </a:solidFill>
            </a:rPr>
            <a:t> #2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161925</xdr:colOff>
      <xdr:row>18</xdr:row>
      <xdr:rowOff>133349</xdr:rowOff>
    </xdr:from>
    <xdr:to>
      <xdr:col>10</xdr:col>
      <xdr:colOff>698423</xdr:colOff>
      <xdr:row>24</xdr:row>
      <xdr:rowOff>133047</xdr:rowOff>
    </xdr:to>
    <xdr:sp macro="" textlink="">
      <xdr:nvSpPr>
        <xdr:cNvPr id="7" name="Ar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300000">
          <a:off x="7869350" y="3760674"/>
          <a:ext cx="1209373" cy="1155623"/>
        </a:xfrm>
        <a:prstGeom prst="arc">
          <a:avLst/>
        </a:prstGeom>
        <a:ln w="63500">
          <a:solidFill>
            <a:srgbClr val="FF0000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zoomScale="85" zoomScaleNormal="85" workbookViewId="0">
      <selection activeCell="AC58" sqref="AC58"/>
    </sheetView>
  </sheetViews>
  <sheetFormatPr defaultRowHeight="15" x14ac:dyDescent="0.25"/>
  <cols>
    <col min="2" max="2" width="12.85546875" bestFit="1" customWidth="1"/>
    <col min="3" max="3" width="59.85546875" customWidth="1"/>
    <col min="4" max="4" width="5.28515625" customWidth="1"/>
    <col min="5" max="5" width="5.7109375" bestFit="1" customWidth="1"/>
    <col min="6" max="6" width="7.28515625" customWidth="1"/>
    <col min="7" max="7" width="7.140625" customWidth="1"/>
    <col min="8" max="8" width="8.85546875" customWidth="1"/>
    <col min="9" max="9" width="1.85546875" customWidth="1"/>
    <col min="10" max="10" width="9.28515625" bestFit="1" customWidth="1"/>
    <col min="11" max="11" width="11.85546875" bestFit="1" customWidth="1"/>
    <col min="12" max="12" width="3.7109375" customWidth="1"/>
    <col min="14" max="14" width="11.5703125" bestFit="1" customWidth="1"/>
    <col min="15" max="16" width="10" bestFit="1" customWidth="1"/>
    <col min="18" max="18" width="10.140625" bestFit="1" customWidth="1"/>
    <col min="19" max="19" width="3" customWidth="1"/>
    <col min="20" max="20" width="5" bestFit="1" customWidth="1"/>
    <col min="21" max="21" width="12.7109375" bestFit="1" customWidth="1"/>
    <col min="22" max="22" width="17.5703125" bestFit="1" customWidth="1"/>
    <col min="23" max="23" width="7.140625" bestFit="1" customWidth="1"/>
    <col min="26" max="27" width="3.7109375" bestFit="1" customWidth="1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5">
      <c r="A2" s="12"/>
      <c r="B2" s="12"/>
      <c r="C2" s="12" t="s">
        <v>0</v>
      </c>
      <c r="D2" s="12"/>
      <c r="E2" s="12"/>
      <c r="F2" s="12"/>
      <c r="G2" s="13" t="s">
        <v>28</v>
      </c>
      <c r="H2" s="14">
        <v>39000000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x14ac:dyDescent="0.25">
      <c r="A5" s="12"/>
      <c r="B5" s="15" t="s">
        <v>33</v>
      </c>
      <c r="C5" s="15" t="s">
        <v>1</v>
      </c>
      <c r="D5" s="15"/>
      <c r="E5" s="16" t="s">
        <v>2</v>
      </c>
      <c r="F5" s="17" t="s">
        <v>2</v>
      </c>
      <c r="G5" s="16" t="s">
        <v>16</v>
      </c>
      <c r="H5" s="18" t="s">
        <v>14</v>
      </c>
      <c r="I5" s="19"/>
      <c r="J5" s="13" t="s">
        <v>15</v>
      </c>
      <c r="K5" s="13" t="s">
        <v>17</v>
      </c>
      <c r="L5" s="13"/>
      <c r="M5" s="13" t="s">
        <v>13</v>
      </c>
      <c r="N5" s="13" t="s">
        <v>13</v>
      </c>
      <c r="O5" s="13" t="s">
        <v>11</v>
      </c>
      <c r="P5" s="13" t="s">
        <v>12</v>
      </c>
      <c r="Q5" s="13" t="s">
        <v>7</v>
      </c>
      <c r="R5" s="13" t="s">
        <v>7</v>
      </c>
      <c r="S5" s="19"/>
      <c r="T5" s="13" t="s">
        <v>25</v>
      </c>
      <c r="U5" s="13" t="s">
        <v>26</v>
      </c>
      <c r="V5" s="13" t="s">
        <v>9</v>
      </c>
      <c r="W5" s="13" t="s">
        <v>41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thickBot="1" x14ac:dyDescent="0.3">
      <c r="A6" s="12"/>
      <c r="B6" s="12"/>
      <c r="C6" s="15"/>
      <c r="D6" s="15"/>
      <c r="E6" s="20" t="s">
        <v>3</v>
      </c>
      <c r="F6" s="21" t="s">
        <v>8</v>
      </c>
      <c r="G6" s="20" t="s">
        <v>3</v>
      </c>
      <c r="H6" s="22"/>
      <c r="I6" s="19"/>
      <c r="J6" s="13"/>
      <c r="K6" s="13" t="s">
        <v>3</v>
      </c>
      <c r="L6" s="13"/>
      <c r="M6" s="13" t="s">
        <v>3</v>
      </c>
      <c r="N6" s="13" t="s">
        <v>8</v>
      </c>
      <c r="O6" s="13" t="s">
        <v>4</v>
      </c>
      <c r="P6" s="13" t="s">
        <v>4</v>
      </c>
      <c r="Q6" s="13" t="s">
        <v>4</v>
      </c>
      <c r="R6" s="13" t="s">
        <v>6</v>
      </c>
      <c r="S6" s="19"/>
      <c r="T6" s="13" t="s">
        <v>4</v>
      </c>
      <c r="U6" s="13" t="s">
        <v>4</v>
      </c>
      <c r="V6" s="13" t="s">
        <v>24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6.5" thickTop="1" thickBot="1" x14ac:dyDescent="0.3">
      <c r="A7" s="12"/>
      <c r="B7" s="12"/>
      <c r="C7" s="12" t="s">
        <v>36</v>
      </c>
      <c r="D7" s="12"/>
      <c r="E7" s="23">
        <v>0</v>
      </c>
      <c r="F7" s="24">
        <f>10^(E7/10)</f>
        <v>1</v>
      </c>
      <c r="G7" s="23">
        <v>0</v>
      </c>
      <c r="H7" s="25">
        <f>10^(G7/10)</f>
        <v>1</v>
      </c>
      <c r="I7" s="12"/>
      <c r="J7" s="26">
        <f>H7</f>
        <v>1</v>
      </c>
      <c r="K7" s="26">
        <f t="shared" ref="K7:K22" si="0">10*LOG10(J7)</f>
        <v>0</v>
      </c>
      <c r="L7" s="26"/>
      <c r="M7" s="27">
        <v>0</v>
      </c>
      <c r="N7" s="26">
        <f>F7</f>
        <v>1</v>
      </c>
      <c r="O7" s="27"/>
      <c r="P7" s="27"/>
      <c r="Q7" s="28">
        <f>Q8-E7</f>
        <v>-42.55</v>
      </c>
      <c r="R7" s="29">
        <f>10^((Q7-30)/10)*1000000</f>
        <v>5.5590425727040267E-2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thickTop="1" x14ac:dyDescent="0.25">
      <c r="A8" s="12"/>
      <c r="B8" s="12"/>
      <c r="C8" s="12" t="s">
        <v>69</v>
      </c>
      <c r="D8" s="12"/>
      <c r="E8" s="30">
        <v>0</v>
      </c>
      <c r="F8" s="31">
        <f>10^(E8/10)</f>
        <v>1</v>
      </c>
      <c r="G8" s="32">
        <f>ABS(E8)</f>
        <v>0</v>
      </c>
      <c r="H8" s="33">
        <f t="shared" ref="H8:H22" si="1">10^(G8/10)</f>
        <v>1</v>
      </c>
      <c r="I8" s="12"/>
      <c r="J8" s="34">
        <f>J7+((H8-1)/N7)</f>
        <v>1</v>
      </c>
      <c r="K8" s="34">
        <f t="shared" si="0"/>
        <v>0</v>
      </c>
      <c r="L8" s="34"/>
      <c r="M8" s="12">
        <f>E8+M7</f>
        <v>0</v>
      </c>
      <c r="N8" s="34">
        <f>N7*F8</f>
        <v>1</v>
      </c>
      <c r="O8" s="12"/>
      <c r="P8" s="12"/>
      <c r="Q8" s="34">
        <f t="shared" ref="Q8:Q18" si="2">Q9-E8</f>
        <v>-42.55</v>
      </c>
      <c r="R8" s="35">
        <f t="shared" ref="R8:R22" si="3">10^((Q8-30)/10)*1000000</f>
        <v>5.5590425727040267E-2</v>
      </c>
      <c r="S8" s="12"/>
      <c r="T8" s="12"/>
      <c r="U8" s="12"/>
      <c r="V8" s="36">
        <f>K8-K7</f>
        <v>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x14ac:dyDescent="0.25">
      <c r="A9" s="12"/>
      <c r="B9" s="12" t="s">
        <v>68</v>
      </c>
      <c r="C9" s="12" t="s">
        <v>70</v>
      </c>
      <c r="D9" s="12"/>
      <c r="E9" s="30">
        <v>-0.1</v>
      </c>
      <c r="F9" s="37">
        <f t="shared" ref="F9:F22" si="4">10^(E9/10)</f>
        <v>0.97723722095581067</v>
      </c>
      <c r="G9" s="32">
        <f>ABS(E9)</f>
        <v>0.1</v>
      </c>
      <c r="H9" s="33">
        <f t="shared" si="1"/>
        <v>1.0232929922807541</v>
      </c>
      <c r="I9" s="12"/>
      <c r="J9" s="34">
        <f>J8+((H9-1)/N8)</f>
        <v>1.0232929922807541</v>
      </c>
      <c r="K9" s="34">
        <f t="shared" si="0"/>
        <v>9.9999999999999867E-2</v>
      </c>
      <c r="L9" s="34"/>
      <c r="M9" s="12">
        <f>E9+M8</f>
        <v>-0.1</v>
      </c>
      <c r="N9" s="34">
        <f>N8*F9</f>
        <v>0.97723722095581067</v>
      </c>
      <c r="O9" s="12"/>
      <c r="P9" s="12"/>
      <c r="Q9" s="34">
        <f t="shared" si="2"/>
        <v>-42.55</v>
      </c>
      <c r="R9" s="35">
        <f t="shared" si="3"/>
        <v>5.5590425727040267E-2</v>
      </c>
      <c r="S9" s="12"/>
      <c r="T9" s="12"/>
      <c r="U9" s="12"/>
      <c r="V9" s="36">
        <f>K9-K8</f>
        <v>9.9999999999999867E-2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thickBot="1" x14ac:dyDescent="0.3">
      <c r="A10" s="12"/>
      <c r="B10" s="12" t="s">
        <v>68</v>
      </c>
      <c r="C10" s="12" t="s">
        <v>67</v>
      </c>
      <c r="D10" s="12"/>
      <c r="E10" s="30">
        <v>-0.25</v>
      </c>
      <c r="F10" s="37">
        <f t="shared" si="4"/>
        <v>0.94406087628592339</v>
      </c>
      <c r="G10" s="32">
        <f>ABS(E10)</f>
        <v>0.25</v>
      </c>
      <c r="H10" s="33">
        <f t="shared" si="1"/>
        <v>1.0592537251772889</v>
      </c>
      <c r="I10" s="12"/>
      <c r="J10" s="34">
        <f t="shared" ref="J10:J19" si="5">J9+((H10-1)/N9)</f>
        <v>1.0839269140212036</v>
      </c>
      <c r="K10" s="34">
        <f t="shared" si="0"/>
        <v>0.35000000000000009</v>
      </c>
      <c r="L10" s="34"/>
      <c r="M10" s="12">
        <f t="shared" ref="M10:M16" si="6">E10+M9</f>
        <v>-0.35</v>
      </c>
      <c r="N10" s="34">
        <f t="shared" ref="N10:N19" si="7">N9*F10</f>
        <v>0.92257142715476315</v>
      </c>
      <c r="O10" s="12"/>
      <c r="P10" s="12"/>
      <c r="Q10" s="34">
        <f t="shared" si="2"/>
        <v>-42.65</v>
      </c>
      <c r="R10" s="35">
        <f t="shared" si="3"/>
        <v>5.4325033149243231E-2</v>
      </c>
      <c r="S10" s="12"/>
      <c r="T10" s="12"/>
      <c r="U10" s="12"/>
      <c r="V10" s="36">
        <f t="shared" ref="V10:V22" si="8">K10-K9</f>
        <v>0.25000000000000022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6.5" thickTop="1" thickBot="1" x14ac:dyDescent="0.3">
      <c r="A11" s="12"/>
      <c r="B11" s="12" t="s">
        <v>35</v>
      </c>
      <c r="C11" s="38" t="s">
        <v>18</v>
      </c>
      <c r="D11" s="15"/>
      <c r="E11" s="30">
        <v>18.399999999999999</v>
      </c>
      <c r="F11" s="37">
        <f t="shared" si="4"/>
        <v>69.183097091893657</v>
      </c>
      <c r="G11" s="32">
        <v>0.27</v>
      </c>
      <c r="H11" s="33">
        <f t="shared" si="1"/>
        <v>1.0641430182243161</v>
      </c>
      <c r="I11" s="12"/>
      <c r="J11" s="34">
        <f t="shared" si="5"/>
        <v>1.1534532578210923</v>
      </c>
      <c r="K11" s="34">
        <f t="shared" si="0"/>
        <v>0.62000000000000033</v>
      </c>
      <c r="L11" s="34"/>
      <c r="M11" s="12">
        <f t="shared" si="6"/>
        <v>18.049999999999997</v>
      </c>
      <c r="N11" s="34">
        <f t="shared" si="7"/>
        <v>63.826348619054876</v>
      </c>
      <c r="O11" s="12">
        <v>2.4</v>
      </c>
      <c r="P11" s="12">
        <v>-27.4</v>
      </c>
      <c r="Q11" s="39">
        <f>Q12-E11</f>
        <v>-42.9</v>
      </c>
      <c r="R11" s="35">
        <f t="shared" si="3"/>
        <v>5.1286138399136226E-2</v>
      </c>
      <c r="S11" s="12"/>
      <c r="T11" s="12">
        <v>19.100000000000001</v>
      </c>
      <c r="U11" s="12">
        <f>Q11 - (T11-Q11)*3</f>
        <v>-228.9</v>
      </c>
      <c r="V11" s="36">
        <f t="shared" si="8"/>
        <v>0.27000000000000024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thickBot="1" x14ac:dyDescent="0.3">
      <c r="A12" s="12"/>
      <c r="B12" s="12" t="s">
        <v>37</v>
      </c>
      <c r="C12" s="40" t="s">
        <v>45</v>
      </c>
      <c r="D12" s="15"/>
      <c r="E12" s="30">
        <v>-2</v>
      </c>
      <c r="F12" s="37">
        <f t="shared" ref="F12" si="9">10^(E12/10)</f>
        <v>0.63095734448019325</v>
      </c>
      <c r="G12" s="32">
        <f>ABS(E12)</f>
        <v>2</v>
      </c>
      <c r="H12" s="33">
        <f t="shared" ref="H12" si="10">10^(G12/10)</f>
        <v>1.5848931924611136</v>
      </c>
      <c r="I12" s="12"/>
      <c r="J12" s="34">
        <f t="shared" ref="J12" si="11">J11+((H12-1)/N11)</f>
        <v>1.1626170781729666</v>
      </c>
      <c r="K12" s="34">
        <f t="shared" si="0"/>
        <v>0.65436698202172783</v>
      </c>
      <c r="L12" s="34"/>
      <c r="M12" s="12">
        <f t="shared" ref="M12" si="12">E12+M11</f>
        <v>16.049999999999997</v>
      </c>
      <c r="N12" s="34">
        <f t="shared" ref="N12" si="13">N11*F12</f>
        <v>40.271703432545912</v>
      </c>
      <c r="O12" s="12"/>
      <c r="P12" s="12"/>
      <c r="Q12" s="34">
        <f t="shared" ref="Q12" si="14">Q13-E12</f>
        <v>-24.5</v>
      </c>
      <c r="R12" s="35">
        <f t="shared" ref="R12" si="15">10^((Q12-30)/10)*1000000</f>
        <v>3.5481338923357506</v>
      </c>
      <c r="S12" s="12"/>
      <c r="T12" s="12"/>
      <c r="U12" s="12"/>
      <c r="V12" s="36">
        <f t="shared" si="8"/>
        <v>3.4366982021727499E-2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thickBot="1" x14ac:dyDescent="0.3">
      <c r="A13" s="12"/>
      <c r="B13" s="12" t="s">
        <v>38</v>
      </c>
      <c r="C13" s="38" t="s">
        <v>47</v>
      </c>
      <c r="D13" s="15"/>
      <c r="E13" s="1">
        <v>-1.5</v>
      </c>
      <c r="F13" s="4">
        <f t="shared" si="4"/>
        <v>0.70794578438413791</v>
      </c>
      <c r="G13" s="32">
        <f>ABS(E13)</f>
        <v>1.5</v>
      </c>
      <c r="H13" s="33">
        <f t="shared" si="1"/>
        <v>1.4125375446227544</v>
      </c>
      <c r="I13" s="12"/>
      <c r="J13" s="34">
        <f>J12+((H13-1)/N12)</f>
        <v>1.1728609345152676</v>
      </c>
      <c r="K13" s="34">
        <f t="shared" si="0"/>
        <v>0.69246521106983427</v>
      </c>
      <c r="L13" s="34"/>
      <c r="M13" s="12">
        <f>E13+M12</f>
        <v>14.549999999999997</v>
      </c>
      <c r="N13" s="34">
        <f>N12*F13</f>
        <v>28.510182675039093</v>
      </c>
      <c r="O13" s="12"/>
      <c r="P13" s="12"/>
      <c r="Q13" s="34">
        <f t="shared" si="2"/>
        <v>-26.5</v>
      </c>
      <c r="R13" s="35">
        <f t="shared" si="3"/>
        <v>2.2387211385683328</v>
      </c>
      <c r="S13" s="12"/>
      <c r="T13" s="12"/>
      <c r="U13" s="12"/>
      <c r="V13" s="36">
        <f>K13-K12</f>
        <v>3.8098229048106447E-2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6.5" thickTop="1" thickBot="1" x14ac:dyDescent="0.3">
      <c r="A14" s="12"/>
      <c r="B14" s="12" t="s">
        <v>34</v>
      </c>
      <c r="C14" s="38" t="s">
        <v>18</v>
      </c>
      <c r="D14" s="15"/>
      <c r="E14" s="2">
        <v>14</v>
      </c>
      <c r="F14" s="37">
        <f t="shared" si="4"/>
        <v>25.118864315095799</v>
      </c>
      <c r="G14" s="32">
        <v>1.4</v>
      </c>
      <c r="H14" s="33">
        <f t="shared" si="1"/>
        <v>1.3803842646028848</v>
      </c>
      <c r="I14" s="12"/>
      <c r="J14" s="34">
        <f t="shared" si="5"/>
        <v>1.1862029838784207</v>
      </c>
      <c r="K14" s="34">
        <f t="shared" si="0"/>
        <v>0.74159012160899551</v>
      </c>
      <c r="L14" s="34"/>
      <c r="M14" s="12">
        <f t="shared" si="6"/>
        <v>28.549999999999997</v>
      </c>
      <c r="N14" s="34">
        <f t="shared" si="7"/>
        <v>716.14341021290193</v>
      </c>
      <c r="O14" s="12">
        <v>21</v>
      </c>
      <c r="P14" s="12"/>
      <c r="Q14" s="39">
        <f t="shared" si="2"/>
        <v>-28</v>
      </c>
      <c r="R14" s="35">
        <f t="shared" si="3"/>
        <v>1.5848931924611112</v>
      </c>
      <c r="S14" s="12"/>
      <c r="T14" s="12">
        <v>21</v>
      </c>
      <c r="U14" s="12">
        <f>Q14 - (T14-Q14)*3</f>
        <v>-175</v>
      </c>
      <c r="V14" s="36">
        <f t="shared" si="8"/>
        <v>4.9124910539161237E-2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thickBot="1" x14ac:dyDescent="0.3">
      <c r="A15" s="12"/>
      <c r="B15" s="12" t="s">
        <v>37</v>
      </c>
      <c r="C15" s="12" t="s">
        <v>45</v>
      </c>
      <c r="D15" s="12"/>
      <c r="E15" s="30">
        <v>-2</v>
      </c>
      <c r="F15" s="37">
        <f t="shared" si="4"/>
        <v>0.63095734448019325</v>
      </c>
      <c r="G15" s="32">
        <f>ABS(E15)</f>
        <v>2</v>
      </c>
      <c r="H15" s="33">
        <f t="shared" si="1"/>
        <v>1.5848931924611136</v>
      </c>
      <c r="I15" s="12"/>
      <c r="J15" s="34">
        <f t="shared" si="5"/>
        <v>1.1870197102269704</v>
      </c>
      <c r="K15" s="34">
        <f t="shared" si="0"/>
        <v>0.74457930388239912</v>
      </c>
      <c r="L15" s="34"/>
      <c r="M15" s="12">
        <f t="shared" si="6"/>
        <v>26.549999999999997</v>
      </c>
      <c r="N15" s="34">
        <f t="shared" si="7"/>
        <v>451.85594437492233</v>
      </c>
      <c r="O15" s="12"/>
      <c r="P15" s="12"/>
      <c r="Q15" s="34">
        <f t="shared" si="2"/>
        <v>-14</v>
      </c>
      <c r="R15" s="35">
        <f t="shared" si="3"/>
        <v>39.810717055349635</v>
      </c>
      <c r="S15" s="12"/>
      <c r="T15" s="12"/>
      <c r="U15" s="12"/>
      <c r="V15" s="36">
        <f t="shared" si="8"/>
        <v>2.9891822734036122E-3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6.5" thickTop="1" thickBot="1" x14ac:dyDescent="0.3">
      <c r="A16" s="12"/>
      <c r="B16" s="41" t="s">
        <v>42</v>
      </c>
      <c r="C16" s="38" t="s">
        <v>43</v>
      </c>
      <c r="D16" s="42"/>
      <c r="E16" s="43">
        <v>-7</v>
      </c>
      <c r="F16" s="44">
        <f t="shared" si="4"/>
        <v>0.19952623149688795</v>
      </c>
      <c r="G16" s="45">
        <v>7</v>
      </c>
      <c r="H16" s="46">
        <f t="shared" si="1"/>
        <v>5.0118723362727229</v>
      </c>
      <c r="I16" s="42"/>
      <c r="J16" s="44">
        <f t="shared" si="5"/>
        <v>1.1958983636699887</v>
      </c>
      <c r="K16" s="44">
        <f t="shared" si="0"/>
        <v>0.77694271648288016</v>
      </c>
      <c r="L16" s="44"/>
      <c r="M16" s="42">
        <f t="shared" si="6"/>
        <v>19.549999999999997</v>
      </c>
      <c r="N16" s="44">
        <f t="shared" si="7"/>
        <v>90.157113760595678</v>
      </c>
      <c r="O16" s="42">
        <v>0</v>
      </c>
      <c r="P16" s="42">
        <v>-10</v>
      </c>
      <c r="Q16" s="39">
        <f t="shared" si="2"/>
        <v>-16</v>
      </c>
      <c r="R16" s="47">
        <f t="shared" si="3"/>
        <v>25.118864315095792</v>
      </c>
      <c r="S16" s="42"/>
      <c r="T16" s="42">
        <v>36</v>
      </c>
      <c r="U16" s="42">
        <f>Q16 - (T16-Q16)*3</f>
        <v>-172</v>
      </c>
      <c r="V16" s="48">
        <f t="shared" si="8"/>
        <v>3.2363412600481034E-2</v>
      </c>
      <c r="W16" s="49" t="s">
        <v>10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thickBot="1" x14ac:dyDescent="0.3">
      <c r="A17" s="12"/>
      <c r="B17" s="12" t="s">
        <v>32</v>
      </c>
      <c r="C17" s="12" t="s">
        <v>31</v>
      </c>
      <c r="D17" s="12"/>
      <c r="E17" s="30">
        <v>-1.4</v>
      </c>
      <c r="F17" s="37">
        <f t="shared" si="4"/>
        <v>0.72443596007499012</v>
      </c>
      <c r="G17" s="32">
        <f>ABS(E17)</f>
        <v>1.4</v>
      </c>
      <c r="H17" s="33">
        <f t="shared" si="1"/>
        <v>1.3803842646028848</v>
      </c>
      <c r="I17" s="12"/>
      <c r="J17" s="34">
        <f t="shared" si="5"/>
        <v>1.2001174901341849</v>
      </c>
      <c r="K17" s="34">
        <f t="shared" si="0"/>
        <v>0.79223765063635554</v>
      </c>
      <c r="L17" s="34"/>
      <c r="M17" s="12">
        <f t="shared" ref="M17:M19" si="16">E17+M16</f>
        <v>18.149999999999999</v>
      </c>
      <c r="N17" s="34">
        <f t="shared" si="7"/>
        <v>65.313055264747234</v>
      </c>
      <c r="O17" s="12"/>
      <c r="P17" s="12"/>
      <c r="Q17" s="34">
        <f t="shared" si="2"/>
        <v>-23</v>
      </c>
      <c r="R17" s="35">
        <f t="shared" si="3"/>
        <v>5.0118723362727193</v>
      </c>
      <c r="S17" s="12"/>
      <c r="T17" s="12"/>
      <c r="U17" s="12"/>
      <c r="V17" s="36">
        <f t="shared" si="8"/>
        <v>1.5294934153475381E-2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6.5" thickTop="1" thickBot="1" x14ac:dyDescent="0.3">
      <c r="A18" s="12"/>
      <c r="B18" s="12" t="s">
        <v>30</v>
      </c>
      <c r="C18" s="50" t="s">
        <v>44</v>
      </c>
      <c r="D18" s="51"/>
      <c r="E18" s="52">
        <v>16</v>
      </c>
      <c r="F18" s="37">
        <f t="shared" si="4"/>
        <v>39.810717055349755</v>
      </c>
      <c r="G18" s="32">
        <v>7</v>
      </c>
      <c r="H18" s="33">
        <f t="shared" si="1"/>
        <v>5.0118723362727229</v>
      </c>
      <c r="I18" s="12"/>
      <c r="J18" s="34">
        <f t="shared" si="5"/>
        <v>1.2615427644535464</v>
      </c>
      <c r="K18" s="34">
        <f t="shared" si="0"/>
        <v>1.0090197705050601</v>
      </c>
      <c r="L18" s="34"/>
      <c r="M18" s="12">
        <f t="shared" si="16"/>
        <v>34.15</v>
      </c>
      <c r="N18" s="34">
        <f t="shared" si="7"/>
        <v>2600.159563165274</v>
      </c>
      <c r="O18" s="12">
        <v>-6</v>
      </c>
      <c r="P18" s="12">
        <v>-7</v>
      </c>
      <c r="Q18" s="39">
        <f t="shared" si="2"/>
        <v>-24.4</v>
      </c>
      <c r="R18" s="35">
        <f t="shared" si="3"/>
        <v>3.6307805477010153</v>
      </c>
      <c r="S18" s="12"/>
      <c r="T18" s="12"/>
      <c r="U18" s="12"/>
      <c r="V18" s="36">
        <f t="shared" si="8"/>
        <v>0.21678211986870455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thickBot="1" x14ac:dyDescent="0.3">
      <c r="A19" s="12"/>
      <c r="B19" s="12" t="s">
        <v>39</v>
      </c>
      <c r="C19" s="12" t="s">
        <v>29</v>
      </c>
      <c r="D19" s="12"/>
      <c r="E19" s="30">
        <f>-0.5-6.3-0.8</f>
        <v>-7.6</v>
      </c>
      <c r="F19" s="37">
        <f t="shared" si="4"/>
        <v>0.17378008287493749</v>
      </c>
      <c r="G19" s="32">
        <f>ABS(E19)</f>
        <v>7.6</v>
      </c>
      <c r="H19" s="33">
        <f t="shared" si="1"/>
        <v>5.7543993733715713</v>
      </c>
      <c r="I19" s="12"/>
      <c r="J19" s="34">
        <f t="shared" si="5"/>
        <v>1.2633712673811066</v>
      </c>
      <c r="K19" s="34">
        <f t="shared" si="0"/>
        <v>1.0153099559164653</v>
      </c>
      <c r="L19" s="34"/>
      <c r="M19" s="12">
        <f t="shared" si="16"/>
        <v>26.549999999999997</v>
      </c>
      <c r="N19" s="34">
        <f t="shared" si="7"/>
        <v>451.85594437492256</v>
      </c>
      <c r="O19" s="12"/>
      <c r="P19" s="12"/>
      <c r="Q19" s="34">
        <f>Q20-E19</f>
        <v>-8.4</v>
      </c>
      <c r="R19" s="35">
        <f t="shared" si="3"/>
        <v>144.54397707459268</v>
      </c>
      <c r="S19" s="12"/>
      <c r="T19" s="12"/>
      <c r="U19" s="12"/>
      <c r="V19" s="36">
        <f t="shared" si="8"/>
        <v>6.2901854114052469E-3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thickBot="1" x14ac:dyDescent="0.3">
      <c r="A20" s="12"/>
      <c r="B20" s="63" t="s">
        <v>27</v>
      </c>
      <c r="C20" s="38" t="s">
        <v>46</v>
      </c>
      <c r="D20" s="15"/>
      <c r="E20" s="1">
        <v>0</v>
      </c>
      <c r="F20" s="4">
        <f t="shared" si="4"/>
        <v>1</v>
      </c>
      <c r="G20" s="32">
        <f>ABS(E20)</f>
        <v>0</v>
      </c>
      <c r="H20" s="33">
        <f t="shared" si="1"/>
        <v>1</v>
      </c>
      <c r="I20" s="12"/>
      <c r="J20" s="34">
        <f t="shared" ref="J20:J22" si="17">J19+((H20-1)/N19)</f>
        <v>1.2633712673811066</v>
      </c>
      <c r="K20" s="34">
        <f t="shared" si="0"/>
        <v>1.0153099559164653</v>
      </c>
      <c r="L20" s="34"/>
      <c r="M20" s="12">
        <f t="shared" ref="M20:M22" si="18">E20+M19</f>
        <v>26.549999999999997</v>
      </c>
      <c r="N20" s="34">
        <f t="shared" ref="N20:N22" si="19">N19*F20</f>
        <v>451.85594437492256</v>
      </c>
      <c r="O20" s="12"/>
      <c r="P20" s="12"/>
      <c r="Q20" s="34">
        <f t="shared" ref="Q20:Q21" si="20">Q21-E20</f>
        <v>-16</v>
      </c>
      <c r="R20" s="35">
        <f t="shared" si="3"/>
        <v>25.118864315095792</v>
      </c>
      <c r="S20" s="12"/>
      <c r="T20" s="12"/>
      <c r="U20" s="12"/>
      <c r="V20" s="36">
        <f t="shared" si="8"/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6.5" thickTop="1" thickBot="1" x14ac:dyDescent="0.3">
      <c r="A21" s="12"/>
      <c r="B21" s="63"/>
      <c r="C21" s="53" t="s">
        <v>44</v>
      </c>
      <c r="D21" s="12"/>
      <c r="E21" s="2">
        <v>26</v>
      </c>
      <c r="F21" s="4">
        <f t="shared" si="4"/>
        <v>398.10717055349761</v>
      </c>
      <c r="G21" s="32">
        <v>8</v>
      </c>
      <c r="H21" s="33">
        <f t="shared" si="1"/>
        <v>6.3095734448019343</v>
      </c>
      <c r="I21" s="12"/>
      <c r="J21" s="34">
        <f t="shared" si="17"/>
        <v>1.2751218562820603</v>
      </c>
      <c r="K21" s="37">
        <f t="shared" si="0"/>
        <v>1.0555168985397141</v>
      </c>
      <c r="L21" s="34"/>
      <c r="M21" s="12">
        <f t="shared" si="18"/>
        <v>52.55</v>
      </c>
      <c r="N21" s="34">
        <f t="shared" si="19"/>
        <v>179887.09151287904</v>
      </c>
      <c r="O21" s="12">
        <v>-16</v>
      </c>
      <c r="P21" s="12">
        <v>-17</v>
      </c>
      <c r="Q21" s="39">
        <f t="shared" si="20"/>
        <v>-16</v>
      </c>
      <c r="R21" s="35">
        <f t="shared" si="3"/>
        <v>25.118864315095792</v>
      </c>
      <c r="S21" s="12"/>
      <c r="T21" s="12"/>
      <c r="U21" s="12"/>
      <c r="V21" s="36">
        <f t="shared" si="8"/>
        <v>4.0206942623248754E-2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6.5" thickTop="1" thickBot="1" x14ac:dyDescent="0.3">
      <c r="A22" s="12"/>
      <c r="B22" s="12" t="s">
        <v>40</v>
      </c>
      <c r="C22" s="12" t="s">
        <v>5</v>
      </c>
      <c r="D22" s="12"/>
      <c r="E22" s="30">
        <v>0</v>
      </c>
      <c r="F22" s="37">
        <f t="shared" si="4"/>
        <v>1</v>
      </c>
      <c r="G22" s="32">
        <v>27</v>
      </c>
      <c r="H22" s="33">
        <f t="shared" si="1"/>
        <v>501.18723362727269</v>
      </c>
      <c r="I22" s="12"/>
      <c r="J22" s="37">
        <f t="shared" si="17"/>
        <v>1.2779024184081174</v>
      </c>
      <c r="K22" s="54">
        <f t="shared" si="0"/>
        <v>1.0649769203450923</v>
      </c>
      <c r="L22" s="34"/>
      <c r="M22" s="12">
        <f t="shared" si="18"/>
        <v>52.55</v>
      </c>
      <c r="N22" s="34">
        <f t="shared" si="19"/>
        <v>179887.09151287904</v>
      </c>
      <c r="O22" s="12">
        <v>10</v>
      </c>
      <c r="P22" s="12">
        <v>9</v>
      </c>
      <c r="Q22" s="11">
        <v>10</v>
      </c>
      <c r="R22" s="55">
        <f t="shared" si="3"/>
        <v>10000</v>
      </c>
      <c r="S22" s="12"/>
      <c r="T22" s="12"/>
      <c r="U22" s="12"/>
      <c r="V22" s="36">
        <f t="shared" si="8"/>
        <v>9.4600218053781937E-3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thickTop="1" x14ac:dyDescent="0.25">
      <c r="A23" s="12"/>
      <c r="B23" s="12"/>
      <c r="C23" s="12"/>
      <c r="D23" s="12"/>
      <c r="E23" s="56"/>
      <c r="F23" s="57"/>
      <c r="G23" s="56"/>
      <c r="H23" s="58"/>
      <c r="I23" s="12"/>
      <c r="J23" s="59"/>
      <c r="K23" s="34"/>
      <c r="L23" s="34"/>
      <c r="M23" s="12"/>
      <c r="N23" s="34"/>
      <c r="O23" s="12"/>
      <c r="P23" s="12"/>
      <c r="Q23" s="12"/>
      <c r="R23" s="12"/>
      <c r="S23" s="12"/>
      <c r="T23" s="12"/>
      <c r="U23" s="12"/>
      <c r="V23" s="12"/>
      <c r="W23" s="36"/>
      <c r="X23" s="36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3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66" t="s">
        <v>22</v>
      </c>
      <c r="AC24" s="66"/>
      <c r="AD24" s="66"/>
      <c r="AE24" s="66"/>
      <c r="AF24" s="66"/>
      <c r="AG24" s="66"/>
      <c r="AH24" s="12"/>
    </row>
    <row r="25" spans="1:3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65" t="s">
        <v>20</v>
      </c>
      <c r="AC25" s="65"/>
      <c r="AD25" s="65"/>
      <c r="AE25" s="65"/>
      <c r="AF25" s="65"/>
      <c r="AG25" s="65"/>
      <c r="AH25" s="12"/>
    </row>
    <row r="26" spans="1:3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>
        <v>0</v>
      </c>
      <c r="AC26" s="12">
        <v>-2</v>
      </c>
      <c r="AD26" s="15">
        <v>-4</v>
      </c>
      <c r="AE26" s="15">
        <v>-6</v>
      </c>
      <c r="AF26" s="15">
        <v>-8</v>
      </c>
      <c r="AG26" s="15">
        <v>-10</v>
      </c>
      <c r="AH26" s="12"/>
    </row>
    <row r="27" spans="1:3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60"/>
      <c r="P27" s="60"/>
      <c r="Q27" s="12"/>
      <c r="R27" s="12"/>
      <c r="S27" s="12"/>
      <c r="T27" s="12"/>
      <c r="U27" s="12"/>
      <c r="V27" s="12"/>
      <c r="W27" s="12"/>
      <c r="X27" s="12"/>
      <c r="Y27" s="12"/>
      <c r="Z27" s="64" t="s">
        <v>21</v>
      </c>
      <c r="AA27" s="15">
        <v>-8</v>
      </c>
      <c r="AB27" s="12">
        <v>3.7</v>
      </c>
      <c r="AC27" s="12">
        <v>3.8</v>
      </c>
      <c r="AD27" s="12">
        <v>3.8</v>
      </c>
      <c r="AE27" s="12">
        <v>4</v>
      </c>
      <c r="AF27" s="12">
        <v>4.2</v>
      </c>
      <c r="AG27" s="12">
        <v>4.4000000000000004</v>
      </c>
      <c r="AH27" s="12"/>
    </row>
    <row r="28" spans="1:3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60"/>
      <c r="P28" s="60"/>
      <c r="Q28" s="12"/>
      <c r="R28" s="12"/>
      <c r="S28" s="12"/>
      <c r="T28" s="12"/>
      <c r="U28" s="12"/>
      <c r="V28" s="12"/>
      <c r="W28" s="12"/>
      <c r="X28" s="12"/>
      <c r="Y28" s="12"/>
      <c r="Z28" s="64"/>
      <c r="AA28" s="15">
        <v>-10</v>
      </c>
      <c r="AB28" s="12">
        <v>4.3</v>
      </c>
      <c r="AC28" s="12">
        <v>4.4000000000000004</v>
      </c>
      <c r="AD28" s="15">
        <v>4.5</v>
      </c>
      <c r="AE28" s="12">
        <v>4.7</v>
      </c>
      <c r="AF28" s="12">
        <v>4.9000000000000004</v>
      </c>
      <c r="AG28" s="12">
        <v>5.3</v>
      </c>
      <c r="AH28" s="12"/>
    </row>
    <row r="29" spans="1:3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0"/>
      <c r="P29" s="60"/>
      <c r="Q29" s="12"/>
      <c r="R29" s="12"/>
      <c r="S29" s="12"/>
      <c r="T29" s="12"/>
      <c r="U29" s="12"/>
      <c r="V29" s="12"/>
      <c r="W29" s="12"/>
      <c r="X29" s="12"/>
      <c r="Y29" s="12"/>
      <c r="Z29" s="64"/>
      <c r="AA29" s="15">
        <v>-12</v>
      </c>
      <c r="AB29" s="12">
        <v>5.2</v>
      </c>
      <c r="AC29" s="12">
        <v>5.3</v>
      </c>
      <c r="AD29" s="12">
        <v>5.4</v>
      </c>
      <c r="AE29" s="12">
        <v>5.6</v>
      </c>
      <c r="AF29" s="12">
        <v>5.9</v>
      </c>
      <c r="AG29" s="12">
        <v>6.4</v>
      </c>
      <c r="AH29" s="12"/>
    </row>
    <row r="30" spans="1:34" x14ac:dyDescent="0.25">
      <c r="A30" s="12"/>
      <c r="B30" s="12"/>
      <c r="C30" s="61" t="s">
        <v>71</v>
      </c>
      <c r="D30" s="12"/>
      <c r="E30" s="12"/>
      <c r="F30" s="12"/>
      <c r="G30" s="12"/>
      <c r="H30" s="12"/>
      <c r="I30" s="12"/>
      <c r="J30" s="34"/>
      <c r="K30" s="34"/>
      <c r="L30" s="12"/>
      <c r="M30" s="12"/>
      <c r="N30" s="12"/>
      <c r="O30" s="60"/>
      <c r="P30" s="60"/>
      <c r="Q30" s="12"/>
      <c r="R30" s="12"/>
      <c r="S30" s="12"/>
      <c r="T30" s="12"/>
      <c r="U30" s="12"/>
      <c r="V30" s="12"/>
      <c r="W30" s="12"/>
      <c r="X30" s="12"/>
      <c r="Y30" s="12"/>
      <c r="Z30" s="64"/>
      <c r="AA30" s="15">
        <v>-14</v>
      </c>
      <c r="AB30" s="12">
        <v>6.2</v>
      </c>
      <c r="AC30" s="12">
        <v>6.3</v>
      </c>
      <c r="AD30" s="12">
        <v>6.5</v>
      </c>
      <c r="AE30" s="12">
        <v>6.8</v>
      </c>
      <c r="AF30" s="12">
        <v>7.1</v>
      </c>
      <c r="AG30" s="12">
        <v>7.7</v>
      </c>
      <c r="AH30" s="12"/>
    </row>
    <row r="31" spans="1:3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60"/>
      <c r="P31" s="60"/>
      <c r="Q31" s="12"/>
      <c r="R31" s="12"/>
      <c r="S31" s="12"/>
      <c r="T31" s="12"/>
      <c r="U31" s="12"/>
      <c r="V31" s="12"/>
      <c r="W31" s="12"/>
      <c r="X31" s="12"/>
      <c r="Y31" s="12"/>
      <c r="Z31" s="64"/>
      <c r="AA31" s="15">
        <v>-16</v>
      </c>
      <c r="AB31" s="12">
        <v>7.5</v>
      </c>
      <c r="AC31" s="12">
        <v>7.6</v>
      </c>
      <c r="AD31" s="12">
        <v>7.8</v>
      </c>
      <c r="AE31" s="12">
        <v>8.1</v>
      </c>
      <c r="AF31" s="12">
        <v>8.5</v>
      </c>
      <c r="AG31" s="12">
        <v>9.1999999999999993</v>
      </c>
      <c r="AH31" s="12"/>
    </row>
    <row r="32" spans="1:34" x14ac:dyDescent="0.25">
      <c r="A32" s="12"/>
      <c r="B32" s="62" t="s">
        <v>72</v>
      </c>
      <c r="C32" s="12" t="s">
        <v>73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60"/>
      <c r="P32" s="60"/>
      <c r="Q32" s="12"/>
      <c r="R32" s="12"/>
      <c r="S32" s="12"/>
      <c r="T32" s="12"/>
      <c r="U32" s="12"/>
      <c r="V32" s="12"/>
      <c r="W32" s="12"/>
      <c r="X32" s="12"/>
      <c r="Y32" s="12"/>
      <c r="Z32" s="64"/>
      <c r="AA32" s="15">
        <v>-18</v>
      </c>
      <c r="AB32" s="12">
        <v>9</v>
      </c>
      <c r="AC32" s="12">
        <v>9.1</v>
      </c>
      <c r="AD32" s="12">
        <v>9.3000000000000007</v>
      </c>
      <c r="AE32" s="12">
        <v>9.6999999999999993</v>
      </c>
      <c r="AF32" s="12">
        <v>10.1</v>
      </c>
      <c r="AG32" s="12">
        <v>10.8</v>
      </c>
      <c r="AH32" s="12"/>
    </row>
    <row r="33" spans="1:3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60"/>
      <c r="P33" s="60"/>
      <c r="Q33" s="12"/>
      <c r="R33" s="12"/>
      <c r="S33" s="12"/>
      <c r="T33" s="12"/>
      <c r="U33" s="12"/>
      <c r="V33" s="12"/>
      <c r="W33" s="12"/>
      <c r="X33" s="12"/>
      <c r="Y33" s="12"/>
      <c r="Z33" s="15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60"/>
      <c r="P34" s="60"/>
      <c r="Q34" s="12"/>
      <c r="R34" s="12"/>
      <c r="S34" s="12"/>
      <c r="T34" s="12"/>
      <c r="U34" s="12"/>
      <c r="V34" s="12"/>
      <c r="W34" s="12"/>
      <c r="X34" s="12"/>
      <c r="Y34" s="12"/>
      <c r="Z34" s="15"/>
      <c r="AA34" s="12"/>
      <c r="AB34" s="66" t="s">
        <v>19</v>
      </c>
      <c r="AC34" s="66"/>
      <c r="AD34" s="66"/>
      <c r="AE34" s="66"/>
      <c r="AF34" s="66"/>
      <c r="AG34" s="66"/>
      <c r="AH34" s="12"/>
    </row>
    <row r="35" spans="1:3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60"/>
      <c r="P35" s="60"/>
      <c r="Q35" s="12"/>
      <c r="R35" s="12"/>
      <c r="S35" s="12"/>
      <c r="T35" s="12"/>
      <c r="U35" s="12"/>
      <c r="V35" s="12"/>
      <c r="W35" s="12"/>
      <c r="X35" s="12"/>
      <c r="Y35" s="12"/>
      <c r="Z35" s="15"/>
      <c r="AA35" s="12"/>
      <c r="AB35" s="65" t="s">
        <v>20</v>
      </c>
      <c r="AC35" s="65"/>
      <c r="AD35" s="65"/>
      <c r="AE35" s="65"/>
      <c r="AF35" s="65"/>
      <c r="AG35" s="65"/>
      <c r="AH35" s="12"/>
    </row>
    <row r="36" spans="1:3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60"/>
      <c r="P36" s="60"/>
      <c r="Q36" s="12"/>
      <c r="R36" s="12"/>
      <c r="S36" s="12"/>
      <c r="T36" s="12"/>
      <c r="U36" s="12"/>
      <c r="V36" s="12"/>
      <c r="W36" s="12"/>
      <c r="X36" s="12"/>
      <c r="Y36" s="12"/>
      <c r="Z36" s="15"/>
      <c r="AA36" s="12"/>
      <c r="AB36" s="12">
        <v>0</v>
      </c>
      <c r="AC36" s="12">
        <v>-2</v>
      </c>
      <c r="AD36" s="15">
        <v>-4</v>
      </c>
      <c r="AE36" s="15">
        <v>-6</v>
      </c>
      <c r="AF36" s="15">
        <v>-8</v>
      </c>
      <c r="AG36" s="15">
        <v>-10</v>
      </c>
      <c r="AH36" s="12"/>
    </row>
    <row r="37" spans="1:3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60"/>
      <c r="P37" s="60"/>
      <c r="Q37" s="12"/>
      <c r="R37" s="12"/>
      <c r="S37" s="12"/>
      <c r="T37" s="12"/>
      <c r="U37" s="12"/>
      <c r="V37" s="12"/>
      <c r="W37" s="12"/>
      <c r="X37" s="12"/>
      <c r="Y37" s="12"/>
      <c r="Z37" s="64" t="s">
        <v>21</v>
      </c>
      <c r="AA37" s="15">
        <v>-8</v>
      </c>
      <c r="AB37" s="12">
        <v>-10.6</v>
      </c>
      <c r="AC37" s="12">
        <v>-8.6</v>
      </c>
      <c r="AD37" s="12">
        <v>-6.6</v>
      </c>
      <c r="AE37" s="12">
        <v>-4.5999999999999996</v>
      </c>
      <c r="AF37" s="12">
        <v>-2.6</v>
      </c>
      <c r="AG37" s="12">
        <v>-0.6</v>
      </c>
      <c r="AH37" s="12"/>
    </row>
    <row r="38" spans="1:3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60"/>
      <c r="P38" s="60"/>
      <c r="Q38" s="12"/>
      <c r="R38" s="12"/>
      <c r="S38" s="12"/>
      <c r="T38" s="12"/>
      <c r="U38" s="12"/>
      <c r="V38" s="12"/>
      <c r="W38" s="12"/>
      <c r="X38" s="12"/>
      <c r="Y38" s="12"/>
      <c r="Z38" s="64"/>
      <c r="AA38" s="15">
        <v>-10</v>
      </c>
      <c r="AB38" s="12">
        <v>-10.6</v>
      </c>
      <c r="AC38" s="12">
        <v>-8.6</v>
      </c>
      <c r="AD38" s="15">
        <v>-6.6</v>
      </c>
      <c r="AE38" s="12">
        <v>-4.5999999999999996</v>
      </c>
      <c r="AF38" s="12">
        <v>-2.6</v>
      </c>
      <c r="AG38" s="12">
        <v>-0.6</v>
      </c>
      <c r="AH38" s="12"/>
    </row>
    <row r="39" spans="1:3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60"/>
      <c r="P39" s="60"/>
      <c r="Q39" s="12"/>
      <c r="R39" s="12"/>
      <c r="S39" s="12"/>
      <c r="T39" s="12"/>
      <c r="U39" s="12"/>
      <c r="V39" s="12"/>
      <c r="W39" s="12"/>
      <c r="X39" s="12"/>
      <c r="Y39" s="12"/>
      <c r="Z39" s="64"/>
      <c r="AA39" s="15">
        <v>-12</v>
      </c>
      <c r="AB39" s="12">
        <v>-10.6</v>
      </c>
      <c r="AC39" s="12">
        <v>-8.6</v>
      </c>
      <c r="AD39" s="12">
        <v>-6.6</v>
      </c>
      <c r="AE39" s="12">
        <v>-4.5999999999999996</v>
      </c>
      <c r="AF39" s="12">
        <v>-2.6</v>
      </c>
      <c r="AG39" s="12">
        <v>-0.6</v>
      </c>
      <c r="AH39" s="12"/>
    </row>
    <row r="40" spans="1:3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60"/>
      <c r="P40" s="60"/>
      <c r="Q40" s="12"/>
      <c r="R40" s="12"/>
      <c r="S40" s="12"/>
      <c r="T40" s="12"/>
      <c r="U40" s="12"/>
      <c r="V40" s="12"/>
      <c r="W40" s="12"/>
      <c r="X40" s="12"/>
      <c r="Y40" s="12"/>
      <c r="Z40" s="64"/>
      <c r="AA40" s="15">
        <v>-14</v>
      </c>
      <c r="AB40" s="12">
        <v>-10.6</v>
      </c>
      <c r="AC40" s="12">
        <v>-8.6</v>
      </c>
      <c r="AD40" s="12">
        <v>-6.6</v>
      </c>
      <c r="AE40" s="12">
        <v>-4.5999999999999996</v>
      </c>
      <c r="AF40" s="12">
        <v>-2.6</v>
      </c>
      <c r="AG40" s="12">
        <v>-0.6</v>
      </c>
      <c r="AH40" s="12"/>
    </row>
    <row r="41" spans="1:3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60"/>
      <c r="P41" s="60"/>
      <c r="Q41" s="12"/>
      <c r="R41" s="12"/>
      <c r="S41" s="12"/>
      <c r="T41" s="12"/>
      <c r="U41" s="12"/>
      <c r="V41" s="12"/>
      <c r="W41" s="12"/>
      <c r="X41" s="12"/>
      <c r="Y41" s="12"/>
      <c r="Z41" s="64"/>
      <c r="AA41" s="15">
        <v>-16</v>
      </c>
      <c r="AB41" s="12">
        <v>-10.6</v>
      </c>
      <c r="AC41" s="12">
        <v>-8.6</v>
      </c>
      <c r="AD41" s="12">
        <v>-6.6</v>
      </c>
      <c r="AE41" s="12">
        <v>-4.5999999999999996</v>
      </c>
      <c r="AF41" s="12">
        <v>-2.6</v>
      </c>
      <c r="AG41" s="12">
        <v>-0.6</v>
      </c>
      <c r="AH41" s="12"/>
    </row>
    <row r="42" spans="1:3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60"/>
      <c r="P42" s="60"/>
      <c r="Q42" s="12"/>
      <c r="R42" s="12"/>
      <c r="S42" s="12"/>
      <c r="T42" s="12"/>
      <c r="U42" s="12"/>
      <c r="V42" s="12"/>
      <c r="W42" s="12"/>
      <c r="X42" s="12"/>
      <c r="Y42" s="12"/>
      <c r="Z42" s="64"/>
      <c r="AA42" s="15">
        <v>-18</v>
      </c>
      <c r="AB42" s="12">
        <v>-10.6</v>
      </c>
      <c r="AC42" s="12">
        <v>-8.6</v>
      </c>
      <c r="AD42" s="12">
        <v>-6.6</v>
      </c>
      <c r="AE42" s="12">
        <v>-4.5999999999999996</v>
      </c>
      <c r="AF42" s="12">
        <v>-2.6</v>
      </c>
      <c r="AG42" s="12">
        <v>-0.6</v>
      </c>
      <c r="AH42" s="12"/>
    </row>
    <row r="43" spans="1:3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60"/>
      <c r="P43" s="60"/>
      <c r="Q43" s="12"/>
      <c r="R43" s="12"/>
      <c r="S43" s="12"/>
      <c r="T43" s="12"/>
      <c r="U43" s="12"/>
      <c r="V43" s="12"/>
      <c r="W43" s="12"/>
      <c r="X43" s="12"/>
      <c r="Y43" s="12"/>
      <c r="Z43" s="15"/>
      <c r="AA43" s="12"/>
      <c r="AB43" s="12"/>
      <c r="AC43" s="12"/>
      <c r="AD43" s="12"/>
      <c r="AE43" s="12"/>
      <c r="AF43" s="12"/>
      <c r="AG43" s="12"/>
      <c r="AH43" s="12"/>
    </row>
    <row r="44" spans="1:3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60"/>
      <c r="P44" s="60"/>
      <c r="Q44" s="12"/>
      <c r="R44" s="12"/>
      <c r="S44" s="12"/>
      <c r="T44" s="12"/>
      <c r="U44" s="12"/>
      <c r="V44" s="12"/>
      <c r="W44" s="12"/>
      <c r="X44" s="12"/>
      <c r="Y44" s="12"/>
      <c r="Z44" s="15"/>
      <c r="AA44" s="12"/>
      <c r="AB44" s="66" t="s">
        <v>23</v>
      </c>
      <c r="AC44" s="66"/>
      <c r="AD44" s="66"/>
      <c r="AE44" s="66"/>
      <c r="AF44" s="66"/>
      <c r="AG44" s="66"/>
      <c r="AH44" s="12"/>
    </row>
    <row r="45" spans="1:3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60"/>
      <c r="P45" s="60"/>
      <c r="Q45" s="12"/>
      <c r="R45" s="12"/>
      <c r="S45" s="12"/>
      <c r="T45" s="12"/>
      <c r="U45" s="12"/>
      <c r="V45" s="12"/>
      <c r="W45" s="12"/>
      <c r="X45" s="12"/>
      <c r="Y45" s="12"/>
      <c r="Z45" s="15"/>
      <c r="AA45" s="12"/>
      <c r="AB45" s="65" t="s">
        <v>20</v>
      </c>
      <c r="AC45" s="65"/>
      <c r="AD45" s="65"/>
      <c r="AE45" s="65"/>
      <c r="AF45" s="65"/>
      <c r="AG45" s="65"/>
      <c r="AH45" s="12"/>
    </row>
    <row r="46" spans="1:3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5"/>
      <c r="AA46" s="12"/>
      <c r="AB46" s="12">
        <v>0</v>
      </c>
      <c r="AC46" s="12">
        <v>-2</v>
      </c>
      <c r="AD46" s="15">
        <v>-4</v>
      </c>
      <c r="AE46" s="15">
        <v>-6</v>
      </c>
      <c r="AF46" s="15">
        <v>-8</v>
      </c>
      <c r="AG46" s="15">
        <v>-10</v>
      </c>
      <c r="AH46" s="12"/>
    </row>
    <row r="47" spans="1:3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64" t="s">
        <v>21</v>
      </c>
      <c r="AA47" s="15">
        <v>-8</v>
      </c>
      <c r="AB47" s="12">
        <v>-30.8</v>
      </c>
      <c r="AC47" s="12">
        <v>-28.8</v>
      </c>
      <c r="AD47" s="12">
        <v>-26.8</v>
      </c>
      <c r="AE47" s="12">
        <v>-24.8</v>
      </c>
      <c r="AF47" s="12">
        <v>-22.8</v>
      </c>
      <c r="AG47" s="12">
        <v>-20.8</v>
      </c>
      <c r="AH47" s="12"/>
    </row>
    <row r="48" spans="1:3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64"/>
      <c r="AA48" s="15">
        <v>-10</v>
      </c>
      <c r="AB48" s="12">
        <v>-28.8</v>
      </c>
      <c r="AC48" s="12">
        <v>-26.8</v>
      </c>
      <c r="AD48" s="15">
        <v>-24.8</v>
      </c>
      <c r="AE48" s="12">
        <v>-22.8</v>
      </c>
      <c r="AF48" s="12">
        <v>-20.8</v>
      </c>
      <c r="AG48" s="12">
        <v>-18.8</v>
      </c>
      <c r="AH48" s="12"/>
    </row>
    <row r="49" spans="1:3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64"/>
      <c r="AA49" s="15">
        <v>-12</v>
      </c>
      <c r="AB49" s="12">
        <v>-26.8</v>
      </c>
      <c r="AC49" s="12">
        <v>-24.8</v>
      </c>
      <c r="AD49" s="12">
        <v>-22.8</v>
      </c>
      <c r="AE49" s="12">
        <v>-20.8</v>
      </c>
      <c r="AF49" s="12">
        <v>-18.8</v>
      </c>
      <c r="AG49" s="12">
        <v>-16.8</v>
      </c>
      <c r="AH49" s="12"/>
    </row>
    <row r="50" spans="1:3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64"/>
      <c r="AA50" s="15">
        <v>-14</v>
      </c>
      <c r="AB50" s="12">
        <v>-24.8</v>
      </c>
      <c r="AC50" s="12">
        <v>-22.8</v>
      </c>
      <c r="AD50" s="12">
        <v>-20.8</v>
      </c>
      <c r="AE50" s="12">
        <v>-18.8</v>
      </c>
      <c r="AF50" s="12">
        <v>-16.8</v>
      </c>
      <c r="AG50" s="12">
        <v>-14.8</v>
      </c>
      <c r="AH50" s="12"/>
    </row>
    <row r="51" spans="1:3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64"/>
      <c r="AA51" s="15">
        <v>-16</v>
      </c>
      <c r="AB51" s="12">
        <v>-22.8</v>
      </c>
      <c r="AC51" s="12">
        <v>-20.8</v>
      </c>
      <c r="AD51" s="12">
        <v>-18.8</v>
      </c>
      <c r="AE51" s="12">
        <v>-16.8</v>
      </c>
      <c r="AF51" s="12">
        <v>-14.8</v>
      </c>
      <c r="AG51" s="12">
        <v>-12.8</v>
      </c>
      <c r="AH51" s="12"/>
    </row>
    <row r="52" spans="1:3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64"/>
      <c r="AA52" s="15">
        <v>-18</v>
      </c>
      <c r="AB52" s="12">
        <v>-20.8</v>
      </c>
      <c r="AC52" s="12">
        <v>-18.8</v>
      </c>
      <c r="AD52" s="12">
        <v>-16.8</v>
      </c>
      <c r="AE52" s="12">
        <v>-14.8</v>
      </c>
      <c r="AF52" s="12">
        <v>-12.8</v>
      </c>
      <c r="AG52" s="12">
        <v>-10.8</v>
      </c>
      <c r="AH52" s="12"/>
    </row>
    <row r="53" spans="1:3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</sheetData>
  <mergeCells count="10">
    <mergeCell ref="B20:B21"/>
    <mergeCell ref="Z47:Z52"/>
    <mergeCell ref="AB25:AG25"/>
    <mergeCell ref="AB24:AG24"/>
    <mergeCell ref="AB44:AG44"/>
    <mergeCell ref="AB45:AG45"/>
    <mergeCell ref="Z27:Z32"/>
    <mergeCell ref="AB35:AG35"/>
    <mergeCell ref="AB34:AG34"/>
    <mergeCell ref="Z37:Z42"/>
  </mergeCells>
  <conditionalFormatting sqref="AD27:AG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7:A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7:AG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8:A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G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:A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9:AB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G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7:A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V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K10"/>
  <sheetViews>
    <sheetView workbookViewId="0">
      <selection activeCell="F39" sqref="F39"/>
    </sheetView>
  </sheetViews>
  <sheetFormatPr defaultRowHeight="15" x14ac:dyDescent="0.25"/>
  <sheetData>
    <row r="9" spans="7:11" x14ac:dyDescent="0.25">
      <c r="G9" t="s">
        <v>59</v>
      </c>
      <c r="H9" t="s">
        <v>64</v>
      </c>
      <c r="I9" t="s">
        <v>60</v>
      </c>
      <c r="J9" t="s">
        <v>62</v>
      </c>
      <c r="K9" t="s">
        <v>63</v>
      </c>
    </row>
    <row r="10" spans="7:11" x14ac:dyDescent="0.25">
      <c r="G10" t="s">
        <v>65</v>
      </c>
      <c r="H10" t="s">
        <v>66</v>
      </c>
      <c r="I10" t="s">
        <v>61</v>
      </c>
      <c r="J10">
        <f>4.98*0.98</f>
        <v>4.8804000000000007</v>
      </c>
      <c r="K10">
        <f>4.98*1.02</f>
        <v>5.0796000000000001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19"/>
  <sheetViews>
    <sheetView tabSelected="1" workbookViewId="0">
      <selection activeCell="AA11" sqref="AA11"/>
    </sheetView>
  </sheetViews>
  <sheetFormatPr defaultRowHeight="15" x14ac:dyDescent="0.25"/>
  <cols>
    <col min="5" max="5" width="23.42578125" bestFit="1" customWidth="1"/>
  </cols>
  <sheetData>
    <row r="9" spans="5:9" x14ac:dyDescent="0.25">
      <c r="G9" s="3" t="s">
        <v>58</v>
      </c>
      <c r="H9" s="3" t="s">
        <v>57</v>
      </c>
    </row>
    <row r="10" spans="5:9" x14ac:dyDescent="0.25">
      <c r="E10" s="8"/>
      <c r="F10" s="10"/>
      <c r="G10" s="9" t="s">
        <v>56</v>
      </c>
      <c r="H10" s="9"/>
      <c r="I10" s="8"/>
    </row>
    <row r="11" spans="5:9" x14ac:dyDescent="0.25">
      <c r="E11" s="6" t="s">
        <v>55</v>
      </c>
      <c r="F11" s="7">
        <v>1</v>
      </c>
      <c r="G11" s="7">
        <v>1</v>
      </c>
      <c r="H11" s="7">
        <v>1</v>
      </c>
      <c r="I11" s="6"/>
    </row>
    <row r="12" spans="5:9" x14ac:dyDescent="0.25">
      <c r="E12" s="6" t="s">
        <v>54</v>
      </c>
      <c r="F12" s="6">
        <v>-7</v>
      </c>
      <c r="G12" s="6">
        <v>-7</v>
      </c>
      <c r="H12" s="6">
        <v>-7</v>
      </c>
      <c r="I12" s="6"/>
    </row>
    <row r="13" spans="5:9" x14ac:dyDescent="0.25">
      <c r="E13" t="s">
        <v>53</v>
      </c>
      <c r="F13">
        <v>-2</v>
      </c>
      <c r="G13">
        <v>-2</v>
      </c>
      <c r="H13">
        <v>-2</v>
      </c>
    </row>
    <row r="14" spans="5:9" x14ac:dyDescent="0.25">
      <c r="E14" t="s">
        <v>52</v>
      </c>
      <c r="F14">
        <v>15.6</v>
      </c>
      <c r="G14">
        <v>24</v>
      </c>
      <c r="H14">
        <v>24</v>
      </c>
    </row>
    <row r="15" spans="5:9" x14ac:dyDescent="0.25">
      <c r="E15" t="s">
        <v>51</v>
      </c>
      <c r="F15">
        <v>-2</v>
      </c>
      <c r="G15">
        <v>-2</v>
      </c>
      <c r="H15">
        <v>-2</v>
      </c>
    </row>
    <row r="16" spans="5:9" x14ac:dyDescent="0.25">
      <c r="E16" t="s">
        <v>50</v>
      </c>
      <c r="F16">
        <v>15.6</v>
      </c>
      <c r="G16">
        <v>15.6</v>
      </c>
      <c r="H16">
        <v>15.6</v>
      </c>
    </row>
    <row r="17" spans="5:8" x14ac:dyDescent="0.25">
      <c r="E17" t="s">
        <v>49</v>
      </c>
      <c r="F17">
        <v>15.6</v>
      </c>
    </row>
    <row r="19" spans="5:8" x14ac:dyDescent="0.25">
      <c r="E19" t="s">
        <v>48</v>
      </c>
      <c r="F19" s="5">
        <f>SUM(F11:F18)</f>
        <v>36.799999999999997</v>
      </c>
      <c r="G19" s="5">
        <f>SUM(G11:G18)</f>
        <v>29.6</v>
      </c>
      <c r="H19" s="5">
        <f>SUM(H11:H18)</f>
        <v>29.6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rx_chain</vt:lpstr>
      <vt:lpstr>phase_noise</vt:lpstr>
      <vt:lpstr>tx_chain</vt:lpstr>
      <vt:lpstr>power_budget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</cp:lastModifiedBy>
  <dcterms:created xsi:type="dcterms:W3CDTF">2016-11-05T01:53:38Z</dcterms:created>
  <dcterms:modified xsi:type="dcterms:W3CDTF">2017-09-13T01:51:05Z</dcterms:modified>
</cp:coreProperties>
</file>