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oel/Desktop/"/>
    </mc:Choice>
  </mc:AlternateContent>
  <bookViews>
    <workbookView xWindow="0" yWindow="460" windowWidth="51200" windowHeight="28340"/>
  </bookViews>
  <sheets>
    <sheet name="rx_chain" sheetId="1" r:id="rId1"/>
    <sheet name="tx_chain" sheetId="2" r:id="rId2"/>
    <sheet name="power_budget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E27" i="3"/>
  <c r="E26" i="3"/>
  <c r="E30" i="3" s="1"/>
  <c r="E32" i="3" s="1"/>
  <c r="E17" i="3"/>
  <c r="E16" i="3"/>
  <c r="E15" i="3"/>
  <c r="E14" i="3"/>
  <c r="E13" i="3"/>
  <c r="E12" i="3"/>
  <c r="E11" i="3"/>
  <c r="E10" i="3"/>
  <c r="E9" i="3"/>
  <c r="E8" i="3"/>
  <c r="E19" i="3" s="1"/>
  <c r="E21" i="3" s="1"/>
  <c r="Q15" i="1" l="1"/>
  <c r="R15" i="1" s="1"/>
  <c r="Q14" i="1"/>
  <c r="R14" i="1" s="1"/>
  <c r="Q13" i="1"/>
  <c r="R13" i="1" s="1"/>
  <c r="Q12" i="1" l="1"/>
  <c r="Q11" i="1" s="1"/>
  <c r="R11" i="1"/>
  <c r="Q10" i="1"/>
  <c r="R12" i="1"/>
  <c r="G13" i="1"/>
  <c r="H13" i="1" s="1"/>
  <c r="F13" i="1"/>
  <c r="M8" i="1"/>
  <c r="M9" i="1" s="1"/>
  <c r="G12" i="1"/>
  <c r="H12" i="1" s="1"/>
  <c r="F12" i="1"/>
  <c r="H14" i="1"/>
  <c r="F14" i="1"/>
  <c r="R10" i="1" l="1"/>
  <c r="Q9" i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N19" i="2"/>
  <c r="N18" i="2"/>
  <c r="N17" i="2"/>
  <c r="N16" i="2"/>
  <c r="H11" i="2"/>
  <c r="H12" i="2" s="1"/>
  <c r="H13" i="2" s="1"/>
  <c r="H14" i="2" s="1"/>
  <c r="H15" i="2" s="1"/>
  <c r="H16" i="2" s="1"/>
  <c r="H17" i="2" s="1"/>
  <c r="H18" i="2" s="1"/>
  <c r="H19" i="2" s="1"/>
  <c r="H23" i="2" s="1"/>
  <c r="H27" i="2" s="1"/>
  <c r="K14" i="2"/>
  <c r="N15" i="2" s="1"/>
  <c r="K11" i="2"/>
  <c r="M12" i="2" s="1"/>
  <c r="M13" i="2" s="1"/>
  <c r="M14" i="2" s="1"/>
  <c r="F21" i="2"/>
  <c r="F25" i="2" s="1"/>
  <c r="F30" i="2"/>
  <c r="R9" i="1" l="1"/>
  <c r="Q8" i="1"/>
  <c r="N23" i="2"/>
  <c r="N27" i="2" s="1"/>
  <c r="Q30" i="2" s="1"/>
  <c r="F8" i="1"/>
  <c r="G8" i="1"/>
  <c r="H8" i="1" s="1"/>
  <c r="Q7" i="1" l="1"/>
  <c r="R7" i="1" s="1"/>
  <c r="R8" i="1"/>
  <c r="F29" i="2"/>
  <c r="F32" i="2" s="1"/>
  <c r="G15" i="1"/>
  <c r="H15" i="1" s="1"/>
  <c r="F15" i="1"/>
  <c r="G20" i="1"/>
  <c r="H20" i="1" s="1"/>
  <c r="G17" i="1"/>
  <c r="H17" i="1" s="1"/>
  <c r="G9" i="1"/>
  <c r="H9" i="1" s="1"/>
  <c r="G10" i="1"/>
  <c r="H10" i="1" s="1"/>
  <c r="Q21" i="1"/>
  <c r="Q20" i="1" s="1"/>
  <c r="E19" i="1"/>
  <c r="F19" i="1" s="1"/>
  <c r="R22" i="1"/>
  <c r="H22" i="1"/>
  <c r="F22" i="1"/>
  <c r="H21" i="1"/>
  <c r="F21" i="1"/>
  <c r="F20" i="1"/>
  <c r="H18" i="1"/>
  <c r="H16" i="1"/>
  <c r="H11" i="1"/>
  <c r="H7" i="1"/>
  <c r="J7" i="1" s="1"/>
  <c r="J8" i="1" s="1"/>
  <c r="K8" i="1" s="1"/>
  <c r="F18" i="1"/>
  <c r="F17" i="1"/>
  <c r="F16" i="1"/>
  <c r="F11" i="1"/>
  <c r="F10" i="1"/>
  <c r="F9" i="1"/>
  <c r="F7" i="1"/>
  <c r="N7" i="1"/>
  <c r="N8" i="1" s="1"/>
  <c r="R21" i="1"/>
  <c r="N9" i="1" l="1"/>
  <c r="N10" i="1" s="1"/>
  <c r="J9" i="1"/>
  <c r="J10" i="1" s="1"/>
  <c r="K10" i="1" s="1"/>
  <c r="N11" i="1"/>
  <c r="N12" i="1" s="1"/>
  <c r="K9" i="1"/>
  <c r="V9" i="1" s="1"/>
  <c r="K7" i="1"/>
  <c r="Q19" i="1"/>
  <c r="R20" i="1"/>
  <c r="G19" i="1"/>
  <c r="H19" i="1" s="1"/>
  <c r="N13" i="1" l="1"/>
  <c r="N14" i="1" s="1"/>
  <c r="N15" i="1" s="1"/>
  <c r="N16" i="1" s="1"/>
  <c r="N17" i="1" s="1"/>
  <c r="N18" i="1" s="1"/>
  <c r="N19" i="1" s="1"/>
  <c r="N20" i="1" s="1"/>
  <c r="N21" i="1" s="1"/>
  <c r="N22" i="1" s="1"/>
  <c r="J11" i="1"/>
  <c r="J12" i="1" s="1"/>
  <c r="J13" i="1" s="1"/>
  <c r="V10" i="1"/>
  <c r="V8" i="1"/>
  <c r="Q18" i="1"/>
  <c r="R19" i="1"/>
  <c r="K11" i="1" l="1"/>
  <c r="K12" i="1"/>
  <c r="V12" i="1" s="1"/>
  <c r="J14" i="1"/>
  <c r="K14" i="1" s="1"/>
  <c r="V11" i="1"/>
  <c r="Q17" i="1"/>
  <c r="R18" i="1"/>
  <c r="K13" i="1" l="1"/>
  <c r="V13" i="1" s="1"/>
  <c r="Q16" i="1"/>
  <c r="R17" i="1"/>
  <c r="V14" i="1" l="1"/>
  <c r="R16" i="1"/>
  <c r="U16" i="1"/>
  <c r="J15" i="1" l="1"/>
  <c r="K15" i="1" l="1"/>
  <c r="V15" i="1" s="1"/>
  <c r="J16" i="1"/>
  <c r="U14" i="1"/>
  <c r="K16" i="1" l="1"/>
  <c r="J17" i="1"/>
  <c r="V16" i="1"/>
  <c r="J18" i="1" l="1"/>
  <c r="K17" i="1"/>
  <c r="V17" i="1" s="1"/>
  <c r="K18" i="1" l="1"/>
  <c r="J19" i="1"/>
  <c r="U11" i="1"/>
  <c r="V18" i="1"/>
  <c r="J20" i="1" l="1"/>
  <c r="K19" i="1"/>
  <c r="V19" i="1"/>
  <c r="K20" i="1" l="1"/>
  <c r="J21" i="1"/>
  <c r="V20" i="1"/>
  <c r="J22" i="1" l="1"/>
  <c r="K22" i="1" s="1"/>
  <c r="K21" i="1"/>
  <c r="V21" i="1"/>
  <c r="V22" i="1" l="1"/>
</calcChain>
</file>

<file path=xl/sharedStrings.xml><?xml version="1.0" encoding="utf-8"?>
<sst xmlns="http://schemas.openxmlformats.org/spreadsheetml/2006/main" count="160" uniqueCount="94">
  <si>
    <t xml:space="preserve">Graviton Receiver Analog Front End Cascade Analysis </t>
  </si>
  <si>
    <t>desc</t>
  </si>
  <si>
    <t>gain</t>
  </si>
  <si>
    <t>dB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</si>
  <si>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</si>
  <si>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</si>
  <si>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</si>
  <si>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</si>
  <si>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</si>
  <si>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</si>
  <si>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</si>
  <si>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</si>
  <si>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</si>
  <si>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</si>
  <si>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</si>
  <si>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</si>
  <si>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</si>
  <si>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</si>
  <si>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</si>
  <si>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Full Scale Mixer Input</t>
  </si>
  <si>
    <t>DSA #2 Setting</t>
  </si>
  <si>
    <t>DSA #1 Setting</t>
  </si>
  <si>
    <t>end-to-end Noise Figure</t>
  </si>
  <si>
    <t>Full Scale Antenna Input</t>
  </si>
  <si>
    <t>db</t>
  </si>
  <si>
    <t>IIP3</t>
  </si>
  <si>
    <t>IP3 spur @ FS</t>
  </si>
  <si>
    <t>LMH6401</t>
  </si>
  <si>
    <t>passband, fc (Hz)</t>
  </si>
  <si>
    <t>filter (transformer I.L. + impedance bridge + Chebychev filter I.L.)</t>
  </si>
  <si>
    <t>LMH6554</t>
  </si>
  <si>
    <t>reflectionless filter</t>
  </si>
  <si>
    <t>XLF-151+</t>
  </si>
  <si>
    <t>part number</t>
  </si>
  <si>
    <t>MAAL-009120</t>
  </si>
  <si>
    <t>MGA-16116</t>
  </si>
  <si>
    <t>SF2098H</t>
  </si>
  <si>
    <t>PE43713</t>
  </si>
  <si>
    <t>[passives]</t>
  </si>
  <si>
    <t>AD42LB69</t>
  </si>
  <si>
    <t>notes</t>
  </si>
  <si>
    <t>MAX2031</t>
  </si>
  <si>
    <t>MIXER</t>
  </si>
  <si>
    <t>AMP</t>
  </si>
  <si>
    <t>SAW filter / image reject</t>
  </si>
  <si>
    <t>VGA DSA (I.L. + setting)</t>
  </si>
  <si>
    <t>DSA (I.L. + setting)</t>
  </si>
  <si>
    <t>output power (dBm)</t>
  </si>
  <si>
    <t>DAC out / mixer in (dBm)</t>
  </si>
  <si>
    <t>switch</t>
  </si>
  <si>
    <t>cable</t>
  </si>
  <si>
    <t>connector</t>
  </si>
  <si>
    <t>legend</t>
  </si>
  <si>
    <t>[NUMBER]</t>
  </si>
  <si>
    <t>things that you can program</t>
  </si>
  <si>
    <t>actual</t>
  </si>
  <si>
    <t>chebychev filter</t>
  </si>
  <si>
    <t>mixer filter</t>
  </si>
  <si>
    <t>expected</t>
  </si>
  <si>
    <t>difference</t>
  </si>
  <si>
    <t>amp output</t>
  </si>
  <si>
    <t>mixer (dB), MAX2031</t>
  </si>
  <si>
    <t>amp1 (dB), GVA-85+</t>
  </si>
  <si>
    <t>amp2 (dB), ALM-31122</t>
  </si>
  <si>
    <t>saw1 (dB), SF2098H</t>
  </si>
  <si>
    <t>saw2 (dB), SF2098H</t>
  </si>
  <si>
    <t>dB, estimated</t>
  </si>
  <si>
    <t>transformer</t>
  </si>
  <si>
    <t>meas</t>
  </si>
  <si>
    <t>budget</t>
  </si>
  <si>
    <t>diff</t>
  </si>
  <si>
    <t>attenuation</t>
  </si>
  <si>
    <t>pre</t>
  </si>
  <si>
    <t>post</t>
  </si>
  <si>
    <t>diversity switch</t>
  </si>
  <si>
    <t>PE42820</t>
  </si>
  <si>
    <t>5.5V Supply</t>
  </si>
  <si>
    <t>eff</t>
  </si>
  <si>
    <t>volts</t>
  </si>
  <si>
    <t>amps</t>
  </si>
  <si>
    <t>watts</t>
  </si>
  <si>
    <t>ADC Digital</t>
  </si>
  <si>
    <t>DAC Digital</t>
  </si>
  <si>
    <t>MCU/PHY</t>
  </si>
  <si>
    <t>Amps</t>
  </si>
  <si>
    <t>OCXO</t>
  </si>
  <si>
    <t>Analog</t>
  </si>
  <si>
    <t>Switche</t>
  </si>
  <si>
    <t>Switches</t>
  </si>
  <si>
    <t>Fans</t>
  </si>
  <si>
    <t>29V Supply</t>
  </si>
  <si>
    <t>5V supply</t>
  </si>
  <si>
    <t>TX PA #1</t>
  </si>
  <si>
    <t>TX PA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</si>
</sst>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#,##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95">
    <xf numFmtId="0" fontId="0" fillId="0" borderId="0" xfId="0"/>
    <xf numFmtId="0" fontId="1" fillId="2" borderId="7" xfId="0" applyFont="1" applyFill="1" applyBorder="1"/>
    <xf numFmtId="0" fontId="0" fillId="4" borderId="7" xfId="0" applyFont="1" applyFill="1" applyBorder="1"/>
    <xf numFmtId="165" fontId="0" fillId="4" borderId="0" xfId="0" applyNumberFormat="1" applyFont="1" applyFill="1" applyBorder="1"/>
    <xf numFmtId="0" fontId="1" fillId="2" borderId="0" xfId="0" applyFont="1" applyFill="1"/>
    <xf numFmtId="0" fontId="0" fillId="4" borderId="0" xfId="0" applyFill="1"/>
    <xf numFmtId="0" fontId="1" fillId="4" borderId="0" xfId="0" applyFont="1" applyFill="1" applyAlignment="1">
      <alignment horizontal="right"/>
    </xf>
    <xf numFmtId="11" fontId="0" fillId="4" borderId="0" xfId="0" applyNumberFormat="1" applyFill="1"/>
    <xf numFmtId="0" fontId="1" fillId="4" borderId="0" xfId="0" applyFont="1" applyFill="1"/>
    <xf numFmtId="0" fontId="1" fillId="4" borderId="5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4" fillId="4" borderId="7" xfId="0" applyFont="1" applyFill="1" applyBorder="1"/>
    <xf numFmtId="165" fontId="4" fillId="4" borderId="0" xfId="0" applyNumberFormat="1" applyFont="1" applyFill="1" applyBorder="1"/>
    <xf numFmtId="165" fontId="4" fillId="4" borderId="8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13" xfId="0" applyNumberFormat="1" applyFont="1" applyFill="1" applyBorder="1"/>
    <xf numFmtId="166" fontId="4" fillId="4" borderId="0" xfId="0" applyNumberFormat="1" applyFont="1" applyFill="1"/>
    <xf numFmtId="0" fontId="0" fillId="4" borderId="7" xfId="0" applyFill="1" applyBorder="1"/>
    <xf numFmtId="165" fontId="3" fillId="4" borderId="0" xfId="0" applyNumberFormat="1" applyFont="1" applyFill="1" applyBorder="1"/>
    <xf numFmtId="165" fontId="0" fillId="4" borderId="7" xfId="0" applyNumberFormat="1" applyFill="1" applyBorder="1"/>
    <xf numFmtId="165" fontId="0" fillId="4" borderId="8" xfId="0" applyNumberFormat="1" applyFill="1" applyBorder="1"/>
    <xf numFmtId="165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0" fontId="1" fillId="4" borderId="15" xfId="0" applyFont="1" applyFill="1" applyBorder="1"/>
    <xf numFmtId="165" fontId="0" fillId="4" borderId="13" xfId="0" applyNumberFormat="1" applyFill="1" applyBorder="1"/>
    <xf numFmtId="0" fontId="0" fillId="4" borderId="3" xfId="0" applyFont="1" applyFill="1" applyBorder="1"/>
    <xf numFmtId="0" fontId="0" fillId="4" borderId="2" xfId="0" applyFont="1" applyFill="1" applyBorder="1"/>
    <xf numFmtId="0" fontId="0" fillId="4" borderId="3" xfId="0" applyFill="1" applyBorder="1"/>
    <xf numFmtId="0" fontId="0" fillId="4" borderId="9" xfId="0" applyFill="1" applyBorder="1"/>
    <xf numFmtId="165" fontId="0" fillId="4" borderId="3" xfId="0" applyNumberFormat="1" applyFill="1" applyBorder="1"/>
    <xf numFmtId="165" fontId="0" fillId="4" borderId="9" xfId="0" applyNumberFormat="1" applyFill="1" applyBorder="1"/>
    <xf numFmtId="165" fontId="0" fillId="4" borderId="10" xfId="0" applyNumberFormat="1" applyFill="1" applyBorder="1"/>
    <xf numFmtId="166" fontId="0" fillId="4" borderId="3" xfId="0" applyNumberFormat="1" applyFill="1" applyBorder="1"/>
    <xf numFmtId="2" fontId="0" fillId="4" borderId="4" xfId="0" applyNumberFormat="1" applyFill="1" applyBorder="1"/>
    <xf numFmtId="0" fontId="5" fillId="4" borderId="0" xfId="0" applyFont="1" applyFill="1"/>
    <xf numFmtId="0" fontId="7" fillId="4" borderId="15" xfId="1" applyFont="1" applyFill="1" applyBorder="1"/>
    <xf numFmtId="0" fontId="2" fillId="4" borderId="0" xfId="1" applyFill="1" applyBorder="1"/>
    <xf numFmtId="0" fontId="3" fillId="4" borderId="7" xfId="1" applyFont="1" applyFill="1" applyBorder="1"/>
    <xf numFmtId="0" fontId="1" fillId="4" borderId="16" xfId="0" applyFont="1" applyFill="1" applyBorder="1"/>
    <xf numFmtId="165" fontId="6" fillId="4" borderId="13" xfId="0" applyNumberFormat="1" applyFont="1" applyFill="1" applyBorder="1"/>
    <xf numFmtId="3" fontId="0" fillId="4" borderId="0" xfId="0" applyNumberFormat="1" applyFill="1"/>
    <xf numFmtId="0" fontId="0" fillId="4" borderId="11" xfId="0" applyFill="1" applyBorder="1"/>
    <xf numFmtId="165" fontId="0" fillId="4" borderId="19" xfId="0" applyNumberFormat="1" applyFill="1" applyBorder="1"/>
    <xf numFmtId="165" fontId="0" fillId="4" borderId="12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9" xfId="0" applyFont="1" applyFill="1" applyBorder="1"/>
    <xf numFmtId="0" fontId="1" fillId="2" borderId="0" xfId="0" applyFont="1" applyFill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14" xfId="0" applyFont="1" applyBorder="1"/>
    <xf numFmtId="0" fontId="9" fillId="0" borderId="14" xfId="0" applyFont="1" applyBorder="1" applyAlignment="1">
      <alignment horizontal="right"/>
    </xf>
    <xf numFmtId="0" fontId="8" fillId="0" borderId="0" xfId="0" applyFont="1" applyBorder="1"/>
    <xf numFmtId="165" fontId="9" fillId="0" borderId="0" xfId="0" applyNumberFormat="1" applyFont="1" applyBorder="1"/>
    <xf numFmtId="165" fontId="8" fillId="0" borderId="0" xfId="0" applyNumberFormat="1" applyFont="1" applyBorder="1"/>
    <xf numFmtId="165" fontId="8" fillId="0" borderId="0" xfId="0" applyNumberFormat="1" applyFont="1"/>
    <xf numFmtId="0" fontId="8" fillId="0" borderId="0" xfId="0" applyFont="1" applyFill="1" applyBorder="1"/>
    <xf numFmtId="165" fontId="8" fillId="0" borderId="19" xfId="0" applyNumberFormat="1" applyFont="1" applyBorder="1"/>
    <xf numFmtId="0" fontId="10" fillId="0" borderId="0" xfId="0" applyFont="1"/>
    <xf numFmtId="165" fontId="10" fillId="0" borderId="0" xfId="0" applyNumberFormat="1" applyFont="1"/>
    <xf numFmtId="165" fontId="8" fillId="0" borderId="20" xfId="0" applyNumberFormat="1" applyFont="1" applyBorder="1"/>
    <xf numFmtId="165" fontId="11" fillId="0" borderId="0" xfId="0" applyNumberFormat="1" applyFont="1"/>
    <xf numFmtId="0" fontId="0" fillId="2" borderId="7" xfId="0" applyFill="1" applyBorder="1"/>
    <xf numFmtId="0" fontId="0" fillId="4" borderId="17" xfId="0" applyFill="1" applyBorder="1" applyAlignment="1">
      <alignment vertical="center"/>
    </xf>
    <xf numFmtId="0" fontId="1" fillId="4" borderId="0" xfId="0" applyFont="1" applyFill="1" applyAlignment="1">
      <alignment horizontal="right" vertical="center" textRotation="90"/>
    </xf>
    <xf numFmtId="0" fontId="1" fillId="4" borderId="0" xfId="0" applyFont="1" applyFill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2" fillId="0" borderId="24" xfId="0" applyFont="1" applyBorder="1"/>
    <xf numFmtId="0" fontId="12" fillId="0" borderId="0" xfId="0" applyFont="1" applyBorder="1"/>
    <xf numFmtId="0" fontId="0" fillId="0" borderId="17" xfId="0" applyBorder="1"/>
    <xf numFmtId="0" fontId="0" fillId="0" borderId="25" xfId="0" applyBorder="1"/>
    <xf numFmtId="0" fontId="0" fillId="0" borderId="18" xfId="0" applyBorder="1"/>
    <xf numFmtId="165" fontId="0" fillId="0" borderId="18" xfId="0" applyNumberFormat="1" applyBorder="1"/>
    <xf numFmtId="0" fontId="0" fillId="0" borderId="26" xfId="0" applyBorder="1"/>
    <xf numFmtId="0" fontId="0" fillId="0" borderId="24" xfId="0" applyBorder="1"/>
    <xf numFmtId="0" fontId="0" fillId="0" borderId="0" xfId="0" applyBorder="1"/>
    <xf numFmtId="165" fontId="0" fillId="0" borderId="0" xfId="0" applyNumberFormat="1" applyBorder="1"/>
    <xf numFmtId="0" fontId="0" fillId="0" borderId="27" xfId="0" applyBorder="1"/>
    <xf numFmtId="0" fontId="0" fillId="0" borderId="28" xfId="0" applyBorder="1"/>
    <xf numFmtId="165" fontId="0" fillId="0" borderId="28" xfId="0" applyNumberFormat="1" applyBorder="1"/>
    <xf numFmtId="0" fontId="0" fillId="0" borderId="29" xfId="0" applyBorder="1"/>
    <xf numFmtId="0" fontId="12" fillId="0" borderId="30" xfId="0" applyFont="1" applyBorder="1"/>
    <xf numFmtId="0" fontId="12" fillId="0" borderId="19" xfId="0" applyFont="1" applyBorder="1"/>
    <xf numFmtId="0" fontId="0" fillId="0" borderId="31" xfId="0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3</xdr:row>
      <xdr:rowOff>9198</xdr:rowOff>
    </xdr:from>
    <xdr:to>
      <xdr:col>19</xdr:col>
      <xdr:colOff>205891</xdr:colOff>
      <xdr:row>9</xdr:row>
      <xdr:rowOff>27946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2</xdr:row>
      <xdr:rowOff>28575</xdr:rowOff>
    </xdr:from>
    <xdr:to>
      <xdr:col>21</xdr:col>
      <xdr:colOff>200025</xdr:colOff>
      <xdr:row>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171450</xdr:colOff>
      <xdr:row>23</xdr:row>
      <xdr:rowOff>152400</xdr:rowOff>
    </xdr:from>
    <xdr:to>
      <xdr:col>10</xdr:col>
      <xdr:colOff>38101</xdr:colOff>
      <xdr:row>25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753225" y="477202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161925</xdr:colOff>
      <xdr:row>18</xdr:row>
      <xdr:rowOff>133349</xdr:rowOff>
    </xdr:from>
    <xdr:to>
      <xdr:col>10</xdr:col>
      <xdr:colOff>698423</xdr:colOff>
      <xdr:row>24</xdr:row>
      <xdr:rowOff>133047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300000">
          <a:off x="7869350" y="3760674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abSelected="1" zoomScale="158" zoomScaleNormal="85" workbookViewId="0">
      <selection activeCell="C25" sqref="C25"/>
    </sheetView>
  </sheetViews>
  <sheetFormatPr baseColWidth="10" defaultColWidth="8.83203125" defaultRowHeight="15" x14ac:dyDescent="0.2"/>
  <cols>
    <col min="2" max="2" width="12.83203125" bestFit="1" customWidth="1"/>
    <col min="3" max="3" width="59.83203125" customWidth="1"/>
    <col min="4" max="4" width="5.33203125" customWidth="1"/>
    <col min="5" max="5" width="5.6640625" bestFit="1" customWidth="1"/>
    <col min="6" max="6" width="7.33203125" customWidth="1"/>
    <col min="7" max="7" width="7.1640625" customWidth="1"/>
    <col min="8" max="8" width="8.83203125" customWidth="1"/>
    <col min="9" max="9" width="1.83203125" customWidth="1"/>
    <col min="10" max="10" width="9.33203125" bestFit="1" customWidth="1"/>
    <col min="11" max="11" width="11.83203125" bestFit="1" customWidth="1"/>
    <col min="12" max="12" width="3.6640625" customWidth="1"/>
    <col min="14" max="14" width="11.5" bestFit="1" customWidth="1"/>
    <col min="15" max="16" width="10" bestFit="1" customWidth="1"/>
    <col min="18" max="18" width="10.1640625" bestFit="1" customWidth="1"/>
    <col min="19" max="19" width="3" customWidth="1"/>
    <col min="20" max="20" width="5" bestFit="1" customWidth="1"/>
    <col min="21" max="21" width="12.6640625" bestFit="1" customWidth="1"/>
    <col min="22" max="22" width="17.5" bestFit="1" customWidth="1"/>
    <col min="23" max="23" width="7.1640625" bestFit="1" customWidth="1"/>
    <col min="26" max="27" width="3.6640625" bestFit="1" customWidth="1"/>
  </cols>
  <sheetData>
    <row r="1" spans="1:34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">
      <c r="A2" s="5"/>
      <c r="B2" s="5"/>
      <c r="C2" s="5" t="s">
        <v>0</v>
      </c>
      <c r="D2" s="5"/>
      <c r="E2" s="5"/>
      <c r="F2" s="5"/>
      <c r="G2" s="6" t="s">
        <v>28</v>
      </c>
      <c r="H2" s="7">
        <v>39000000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A5" s="5"/>
      <c r="B5" s="8" t="s">
        <v>33</v>
      </c>
      <c r="C5" s="8" t="s">
        <v>1</v>
      </c>
      <c r="D5" s="8"/>
      <c r="E5" s="9" t="s">
        <v>2</v>
      </c>
      <c r="F5" s="10" t="s">
        <v>2</v>
      </c>
      <c r="G5" s="9" t="s">
        <v>16</v>
      </c>
      <c r="H5" s="11" t="s">
        <v>14</v>
      </c>
      <c r="I5" s="12"/>
      <c r="J5" s="6" t="s">
        <v>15</v>
      </c>
      <c r="K5" s="6" t="s">
        <v>17</v>
      </c>
      <c r="L5" s="6"/>
      <c r="M5" s="6" t="s">
        <v>13</v>
      </c>
      <c r="N5" s="6" t="s">
        <v>13</v>
      </c>
      <c r="O5" s="6" t="s">
        <v>11</v>
      </c>
      <c r="P5" s="6" t="s">
        <v>12</v>
      </c>
      <c r="Q5" s="6" t="s">
        <v>7</v>
      </c>
      <c r="R5" s="6" t="s">
        <v>7</v>
      </c>
      <c r="S5" s="12"/>
      <c r="T5" s="6" t="s">
        <v>25</v>
      </c>
      <c r="U5" s="6" t="s">
        <v>26</v>
      </c>
      <c r="V5" s="6" t="s">
        <v>9</v>
      </c>
      <c r="W5" s="6" t="s">
        <v>40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6" thickBot="1" x14ac:dyDescent="0.25">
      <c r="A6" s="5"/>
      <c r="B6" s="5"/>
      <c r="C6" s="8"/>
      <c r="D6" s="8"/>
      <c r="E6" s="13" t="s">
        <v>3</v>
      </c>
      <c r="F6" s="14" t="s">
        <v>8</v>
      </c>
      <c r="G6" s="13" t="s">
        <v>3</v>
      </c>
      <c r="H6" s="15"/>
      <c r="I6" s="12"/>
      <c r="J6" s="6"/>
      <c r="K6" s="6" t="s">
        <v>3</v>
      </c>
      <c r="L6" s="6"/>
      <c r="M6" s="6" t="s">
        <v>3</v>
      </c>
      <c r="N6" s="6" t="s">
        <v>8</v>
      </c>
      <c r="O6" s="6" t="s">
        <v>4</v>
      </c>
      <c r="P6" s="6" t="s">
        <v>4</v>
      </c>
      <c r="Q6" s="6" t="s">
        <v>4</v>
      </c>
      <c r="R6" s="6" t="s">
        <v>6</v>
      </c>
      <c r="S6" s="12"/>
      <c r="T6" s="6" t="s">
        <v>4</v>
      </c>
      <c r="U6" s="6" t="s">
        <v>4</v>
      </c>
      <c r="V6" s="6" t="s">
        <v>24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7" thickTop="1" thickBot="1" x14ac:dyDescent="0.25">
      <c r="A7" s="5"/>
      <c r="B7" s="5"/>
      <c r="C7" s="5" t="s">
        <v>50</v>
      </c>
      <c r="D7" s="5"/>
      <c r="E7" s="16">
        <v>0</v>
      </c>
      <c r="F7" s="17">
        <f>10^(E7/10)</f>
        <v>1</v>
      </c>
      <c r="G7" s="16">
        <v>0</v>
      </c>
      <c r="H7" s="18">
        <f>10^(G7/10)</f>
        <v>1</v>
      </c>
      <c r="I7" s="5"/>
      <c r="J7" s="19">
        <f>H7</f>
        <v>1</v>
      </c>
      <c r="K7" s="19">
        <f t="shared" ref="K7:K15" si="0">10*LOG10(J7)</f>
        <v>0</v>
      </c>
      <c r="L7" s="19"/>
      <c r="M7" s="20">
        <v>0</v>
      </c>
      <c r="N7" s="19">
        <f>F7</f>
        <v>1</v>
      </c>
      <c r="O7" s="20"/>
      <c r="P7" s="20"/>
      <c r="Q7" s="21">
        <f t="shared" ref="Q7:Q15" si="1">Q8-E7</f>
        <v>-44.4</v>
      </c>
      <c r="R7" s="22">
        <f t="shared" ref="R7:R15" si="2">10^((Q7-30)/10)*1000000</f>
        <v>3.6307805477010006E-2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6" thickTop="1" x14ac:dyDescent="0.2">
      <c r="A8" s="5"/>
      <c r="B8" s="5"/>
      <c r="C8" s="5" t="s">
        <v>51</v>
      </c>
      <c r="D8" s="5"/>
      <c r="E8" s="23">
        <v>0</v>
      </c>
      <c r="F8" s="24">
        <f>10^(E8/10)</f>
        <v>1</v>
      </c>
      <c r="G8" s="25">
        <f>ABS(E8)</f>
        <v>0</v>
      </c>
      <c r="H8" s="26">
        <f t="shared" ref="H8:H22" si="3">10^(G8/10)</f>
        <v>1</v>
      </c>
      <c r="I8" s="5"/>
      <c r="J8" s="27">
        <f t="shared" ref="J8:J15" si="4">J7+((H8-1)/N7)</f>
        <v>1</v>
      </c>
      <c r="K8" s="27">
        <f t="shared" si="0"/>
        <v>0</v>
      </c>
      <c r="L8" s="27"/>
      <c r="M8" s="5">
        <f t="shared" ref="M8:M15" si="5">E8+M7</f>
        <v>0</v>
      </c>
      <c r="N8" s="27">
        <f t="shared" ref="N8:N15" si="6">N7*F8</f>
        <v>1</v>
      </c>
      <c r="O8" s="5"/>
      <c r="P8" s="5"/>
      <c r="Q8" s="27">
        <f t="shared" si="1"/>
        <v>-44.4</v>
      </c>
      <c r="R8" s="28">
        <f t="shared" si="2"/>
        <v>3.6307805477010006E-2</v>
      </c>
      <c r="S8" s="5"/>
      <c r="T8" s="5"/>
      <c r="U8" s="5"/>
      <c r="V8" s="29">
        <f>K8-K7</f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A9" s="5"/>
      <c r="B9" s="5" t="s">
        <v>75</v>
      </c>
      <c r="C9" s="5" t="s">
        <v>74</v>
      </c>
      <c r="D9" s="5"/>
      <c r="E9" s="23">
        <v>0.25</v>
      </c>
      <c r="F9" s="30">
        <f t="shared" ref="F9:F22" si="7">10^(E9/10)</f>
        <v>1.0592537251772889</v>
      </c>
      <c r="G9" s="25">
        <f>ABS(E9)</f>
        <v>0.25</v>
      </c>
      <c r="H9" s="26">
        <f t="shared" si="3"/>
        <v>1.0592537251772889</v>
      </c>
      <c r="I9" s="5"/>
      <c r="J9" s="27">
        <f t="shared" si="4"/>
        <v>1.0592537251772889</v>
      </c>
      <c r="K9" s="27">
        <f t="shared" si="0"/>
        <v>0.25</v>
      </c>
      <c r="L9" s="27"/>
      <c r="M9" s="5">
        <f t="shared" si="5"/>
        <v>0.25</v>
      </c>
      <c r="N9" s="27">
        <f t="shared" si="6"/>
        <v>1.0592537251772889</v>
      </c>
      <c r="O9" s="5"/>
      <c r="P9" s="5"/>
      <c r="Q9" s="27">
        <f t="shared" si="1"/>
        <v>-44.4</v>
      </c>
      <c r="R9" s="28">
        <f t="shared" si="2"/>
        <v>3.6307805477010006E-2</v>
      </c>
      <c r="S9" s="5"/>
      <c r="T9" s="5"/>
      <c r="U9" s="5"/>
      <c r="V9" s="29">
        <f t="shared" ref="V9:V15" si="8">K9-K8</f>
        <v>0.25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6" thickBot="1" x14ac:dyDescent="0.25">
      <c r="A10" s="5"/>
      <c r="B10" s="5" t="s">
        <v>75</v>
      </c>
      <c r="C10" s="5" t="s">
        <v>49</v>
      </c>
      <c r="D10" s="5"/>
      <c r="E10" s="23">
        <v>0.25</v>
      </c>
      <c r="F10" s="30">
        <f t="shared" si="7"/>
        <v>1.0592537251772889</v>
      </c>
      <c r="G10" s="25">
        <f>ABS(E10)</f>
        <v>0.25</v>
      </c>
      <c r="H10" s="26">
        <f t="shared" si="3"/>
        <v>1.0592537251772889</v>
      </c>
      <c r="I10" s="5"/>
      <c r="J10" s="27">
        <f t="shared" ref="J10" si="9">J9+((H10-1)/N9)</f>
        <v>1.1151928488913656</v>
      </c>
      <c r="K10" s="27">
        <f t="shared" ref="K10" si="10">10*LOG10(J10)</f>
        <v>0.47349975875009437</v>
      </c>
      <c r="L10" s="27"/>
      <c r="M10" s="5">
        <f t="shared" ref="M10" si="11">E10+M9</f>
        <v>0.5</v>
      </c>
      <c r="N10" s="27">
        <f t="shared" ref="N10" si="12">N9*F10</f>
        <v>1.1220184543019633</v>
      </c>
      <c r="O10" s="5"/>
      <c r="P10" s="5"/>
      <c r="Q10" s="27">
        <f t="shared" si="1"/>
        <v>-44.15</v>
      </c>
      <c r="R10" s="28">
        <f t="shared" si="2"/>
        <v>3.8459178204535212E-2</v>
      </c>
      <c r="S10" s="5"/>
      <c r="T10" s="5"/>
      <c r="U10" s="5"/>
      <c r="V10" s="29" t="e">
        <f>K10-#REF!</f>
        <v>#REF!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" thickTop="1" thickBot="1" x14ac:dyDescent="0.25">
      <c r="A11" s="5"/>
      <c r="B11" s="5" t="s">
        <v>35</v>
      </c>
      <c r="C11" s="31" t="s">
        <v>18</v>
      </c>
      <c r="D11" s="8"/>
      <c r="E11" s="23">
        <v>18.399999999999999</v>
      </c>
      <c r="F11" s="30">
        <f t="shared" si="7"/>
        <v>69.183097091893657</v>
      </c>
      <c r="G11" s="25">
        <v>0.27</v>
      </c>
      <c r="H11" s="26">
        <f t="shared" si="3"/>
        <v>1.0641430182243161</v>
      </c>
      <c r="I11" s="5"/>
      <c r="J11" s="27">
        <f t="shared" ref="J11:J14" si="13">J10+((H11-1)/N10)</f>
        <v>1.1723603740585173</v>
      </c>
      <c r="K11" s="27">
        <f t="shared" ref="K11:K14" si="14">10*LOG10(J11)</f>
        <v>0.69061130801401582</v>
      </c>
      <c r="L11" s="27"/>
      <c r="M11" s="5">
        <f t="shared" ref="M11:M14" si="15">E11+M10</f>
        <v>18.899999999999999</v>
      </c>
      <c r="N11" s="27">
        <f t="shared" ref="N11:N14" si="16">N10*F11</f>
        <v>77.624711662869174</v>
      </c>
      <c r="O11" s="5">
        <v>2.4</v>
      </c>
      <c r="P11" s="5">
        <v>-27.4</v>
      </c>
      <c r="Q11" s="32">
        <f t="shared" si="1"/>
        <v>-43.9</v>
      </c>
      <c r="R11" s="28">
        <f t="shared" si="2"/>
        <v>4.0738027780411107E-2</v>
      </c>
      <c r="S11" s="5"/>
      <c r="T11" s="5">
        <v>19.100000000000001</v>
      </c>
      <c r="U11" s="5">
        <f>Q11 - (T11-Q11)*3</f>
        <v>-232.9</v>
      </c>
      <c r="V11" s="29">
        <f t="shared" si="8"/>
        <v>0.21711154926392146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" thickBot="1" x14ac:dyDescent="0.25">
      <c r="A12" s="5"/>
      <c r="B12" s="5" t="s">
        <v>37</v>
      </c>
      <c r="C12" s="31" t="s">
        <v>46</v>
      </c>
      <c r="D12" s="8"/>
      <c r="E12" s="70">
        <v>-0.5</v>
      </c>
      <c r="F12" s="30">
        <f t="shared" si="7"/>
        <v>0.89125093813374545</v>
      </c>
      <c r="G12" s="25">
        <f>ABS(E12)</f>
        <v>0.5</v>
      </c>
      <c r="H12" s="26">
        <f t="shared" si="3"/>
        <v>1.1220184543019636</v>
      </c>
      <c r="I12" s="5"/>
      <c r="J12" s="27">
        <f t="shared" si="13"/>
        <v>1.1739322762490452</v>
      </c>
      <c r="K12" s="27">
        <f t="shared" si="14"/>
        <v>0.69643043334336086</v>
      </c>
      <c r="L12" s="27"/>
      <c r="M12" s="5">
        <f t="shared" si="15"/>
        <v>18.399999999999999</v>
      </c>
      <c r="N12" s="27">
        <f t="shared" si="16"/>
        <v>69.183097091893643</v>
      </c>
      <c r="O12" s="5"/>
      <c r="P12" s="5"/>
      <c r="Q12" s="27">
        <f t="shared" si="1"/>
        <v>-25.5</v>
      </c>
      <c r="R12" s="28">
        <f t="shared" si="2"/>
        <v>2.8183829312644528</v>
      </c>
      <c r="S12" s="5"/>
      <c r="T12" s="5"/>
      <c r="U12" s="5"/>
      <c r="V12" s="29">
        <f t="shared" si="8"/>
        <v>5.8191253293450318E-3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6" thickBot="1" x14ac:dyDescent="0.25">
      <c r="A13" s="5"/>
      <c r="B13" s="5" t="s">
        <v>36</v>
      </c>
      <c r="C13" s="33" t="s">
        <v>44</v>
      </c>
      <c r="D13" s="5"/>
      <c r="E13" s="23">
        <v>-2</v>
      </c>
      <c r="F13" s="30">
        <f t="shared" ref="F13" si="17">10^(E13/10)</f>
        <v>0.63095734448019325</v>
      </c>
      <c r="G13" s="25">
        <f>ABS(E13)</f>
        <v>2</v>
      </c>
      <c r="H13" s="26">
        <f t="shared" ref="H13" si="18">10^(G13/10)</f>
        <v>1.5848931924611136</v>
      </c>
      <c r="I13" s="5"/>
      <c r="J13" s="27">
        <f t="shared" si="13"/>
        <v>1.1823865550692636</v>
      </c>
      <c r="K13" s="27">
        <f t="shared" si="14"/>
        <v>0.72759482711418422</v>
      </c>
      <c r="L13" s="27"/>
      <c r="M13" s="5">
        <f t="shared" si="15"/>
        <v>16.399999999999999</v>
      </c>
      <c r="N13" s="27">
        <f t="shared" si="16"/>
        <v>43.651583224016591</v>
      </c>
      <c r="O13" s="5"/>
      <c r="P13" s="5"/>
      <c r="Q13" s="27">
        <f t="shared" si="1"/>
        <v>-26</v>
      </c>
      <c r="R13" s="28">
        <f t="shared" si="2"/>
        <v>2.5118864315095806</v>
      </c>
      <c r="S13" s="5"/>
      <c r="T13" s="5"/>
      <c r="U13" s="5"/>
      <c r="V13" s="29">
        <f t="shared" si="8"/>
        <v>3.1164393770823362E-2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7" thickTop="1" thickBot="1" x14ac:dyDescent="0.25">
      <c r="A14" s="5"/>
      <c r="B14" s="5" t="s">
        <v>34</v>
      </c>
      <c r="C14" s="31" t="s">
        <v>18</v>
      </c>
      <c r="D14" s="8"/>
      <c r="E14" s="23">
        <v>14</v>
      </c>
      <c r="F14" s="30">
        <f t="shared" ref="F14" si="19">10^(E14/10)</f>
        <v>25.118864315095799</v>
      </c>
      <c r="G14" s="25">
        <v>0.27</v>
      </c>
      <c r="H14" s="26">
        <f t="shared" ref="H14" si="20">10^(G14/10)</f>
        <v>1.0641430182243161</v>
      </c>
      <c r="I14" s="5"/>
      <c r="J14" s="27">
        <f t="shared" si="13"/>
        <v>1.1838559867252734</v>
      </c>
      <c r="K14" s="27">
        <f t="shared" si="14"/>
        <v>0.73298874705688644</v>
      </c>
      <c r="L14" s="27"/>
      <c r="M14" s="5">
        <f t="shared" si="15"/>
        <v>30.4</v>
      </c>
      <c r="N14" s="27">
        <f t="shared" si="16"/>
        <v>1096.4781961431847</v>
      </c>
      <c r="O14" s="5">
        <v>2.4</v>
      </c>
      <c r="P14" s="5">
        <v>-27.4</v>
      </c>
      <c r="Q14" s="32">
        <f t="shared" si="1"/>
        <v>-28</v>
      </c>
      <c r="R14" s="28">
        <f t="shared" si="2"/>
        <v>1.5848931924611112</v>
      </c>
      <c r="S14" s="5"/>
      <c r="T14" s="5">
        <v>19.100000000000001</v>
      </c>
      <c r="U14" s="5">
        <f>Q14 - (T14-Q14)*3</f>
        <v>-169.3</v>
      </c>
      <c r="V14" s="29">
        <f t="shared" si="8"/>
        <v>5.3939199427022189E-3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6" thickBot="1" x14ac:dyDescent="0.25">
      <c r="A15" s="5"/>
      <c r="B15" s="5" t="s">
        <v>36</v>
      </c>
      <c r="C15" s="33" t="s">
        <v>44</v>
      </c>
      <c r="D15" s="8"/>
      <c r="E15" s="23">
        <v>-2</v>
      </c>
      <c r="F15" s="30">
        <f t="shared" ref="F15" si="21">10^(E15/10)</f>
        <v>0.63095734448019325</v>
      </c>
      <c r="G15" s="25">
        <f>ABS(E15)</f>
        <v>2</v>
      </c>
      <c r="H15" s="26">
        <f t="shared" ref="H15" si="22">10^(G15/10)</f>
        <v>1.5848931924611136</v>
      </c>
      <c r="I15" s="5"/>
      <c r="J15" s="27">
        <f t="shared" si="4"/>
        <v>1.1843894156566634</v>
      </c>
      <c r="K15" s="27">
        <f t="shared" si="0"/>
        <v>0.73494517644612989</v>
      </c>
      <c r="L15" s="27"/>
      <c r="M15" s="5">
        <f t="shared" si="5"/>
        <v>28.4</v>
      </c>
      <c r="N15" s="27">
        <f t="shared" si="6"/>
        <v>691.83097091893626</v>
      </c>
      <c r="O15" s="5"/>
      <c r="P15" s="5"/>
      <c r="Q15" s="27">
        <f t="shared" si="1"/>
        <v>-14</v>
      </c>
      <c r="R15" s="28">
        <f t="shared" si="2"/>
        <v>39.810717055349635</v>
      </c>
      <c r="S15" s="5"/>
      <c r="T15" s="5"/>
      <c r="U15" s="5"/>
      <c r="V15" s="29">
        <f t="shared" si="8"/>
        <v>1.9564293892434526E-3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7" thickTop="1" thickBot="1" x14ac:dyDescent="0.25">
      <c r="A16" s="5"/>
      <c r="B16" s="34" t="s">
        <v>41</v>
      </c>
      <c r="C16" s="31" t="s">
        <v>42</v>
      </c>
      <c r="D16" s="35"/>
      <c r="E16" s="36">
        <v>-7</v>
      </c>
      <c r="F16" s="37">
        <f t="shared" si="7"/>
        <v>0.19952623149688795</v>
      </c>
      <c r="G16" s="38">
        <v>7</v>
      </c>
      <c r="H16" s="39">
        <f t="shared" si="3"/>
        <v>5.0118723362727229</v>
      </c>
      <c r="I16" s="35"/>
      <c r="J16" s="37">
        <f t="shared" ref="J16:J22" si="23">J15+((H16-1)/N15)</f>
        <v>1.1901883354866674</v>
      </c>
      <c r="K16" s="37">
        <f t="shared" ref="K16:K22" si="24">10*LOG10(J16)</f>
        <v>0.75615689620089421</v>
      </c>
      <c r="L16" s="37"/>
      <c r="M16" s="35">
        <f t="shared" ref="M16:M22" si="25">E16+M15</f>
        <v>21.4</v>
      </c>
      <c r="N16" s="37">
        <f t="shared" ref="N16:N22" si="26">N15*F16</f>
        <v>138.03842646028843</v>
      </c>
      <c r="O16" s="35">
        <v>0</v>
      </c>
      <c r="P16" s="35">
        <v>-10</v>
      </c>
      <c r="Q16" s="32">
        <f t="shared" ref="Q16:Q18" si="27">Q17-E16</f>
        <v>-16</v>
      </c>
      <c r="R16" s="40">
        <f t="shared" ref="R16:R22" si="28">10^((Q16-30)/10)*1000000</f>
        <v>25.118864315095792</v>
      </c>
      <c r="S16" s="35"/>
      <c r="T16" s="35">
        <v>36</v>
      </c>
      <c r="U16" s="35">
        <f>Q16 - (T16-Q16)*3</f>
        <v>-172</v>
      </c>
      <c r="V16" s="41" t="e">
        <f>K16-#REF!</f>
        <v>#REF!</v>
      </c>
      <c r="W16" s="42" t="s">
        <v>10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6" thickBot="1" x14ac:dyDescent="0.25">
      <c r="A17" s="5"/>
      <c r="B17" s="5" t="s">
        <v>32</v>
      </c>
      <c r="C17" s="5" t="s">
        <v>31</v>
      </c>
      <c r="D17" s="5"/>
      <c r="E17" s="23">
        <v>-1.4</v>
      </c>
      <c r="F17" s="30">
        <f t="shared" si="7"/>
        <v>0.72443596007499012</v>
      </c>
      <c r="G17" s="25">
        <f>ABS(E17)</f>
        <v>1.4</v>
      </c>
      <c r="H17" s="26">
        <f t="shared" si="3"/>
        <v>1.3803842646028848</v>
      </c>
      <c r="I17" s="5"/>
      <c r="J17" s="27">
        <f t="shared" si="23"/>
        <v>1.1929439758859175</v>
      </c>
      <c r="K17" s="27">
        <f t="shared" si="24"/>
        <v>0.76620048418944586</v>
      </c>
      <c r="L17" s="27"/>
      <c r="M17" s="5">
        <f t="shared" si="25"/>
        <v>20</v>
      </c>
      <c r="N17" s="27">
        <f t="shared" si="26"/>
        <v>99.999999999999972</v>
      </c>
      <c r="O17" s="5"/>
      <c r="P17" s="5"/>
      <c r="Q17" s="27">
        <f t="shared" si="27"/>
        <v>-23</v>
      </c>
      <c r="R17" s="28">
        <f t="shared" si="28"/>
        <v>5.0118723362727193</v>
      </c>
      <c r="S17" s="5"/>
      <c r="T17" s="5"/>
      <c r="U17" s="5"/>
      <c r="V17" s="29">
        <f t="shared" ref="V17:V22" si="29">K17-K16</f>
        <v>1.004358798855165E-2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7" thickTop="1" thickBot="1" x14ac:dyDescent="0.25">
      <c r="A18" s="5"/>
      <c r="B18" s="5" t="s">
        <v>30</v>
      </c>
      <c r="C18" s="43" t="s">
        <v>43</v>
      </c>
      <c r="D18" s="44"/>
      <c r="E18" s="45">
        <v>16</v>
      </c>
      <c r="F18" s="30">
        <f t="shared" si="7"/>
        <v>39.810717055349755</v>
      </c>
      <c r="G18" s="25">
        <v>7</v>
      </c>
      <c r="H18" s="26">
        <f t="shared" si="3"/>
        <v>5.0118723362727229</v>
      </c>
      <c r="I18" s="5"/>
      <c r="J18" s="27">
        <f t="shared" si="23"/>
        <v>1.2330626992486446</v>
      </c>
      <c r="K18" s="27">
        <f t="shared" si="24"/>
        <v>0.90985160330845127</v>
      </c>
      <c r="L18" s="27"/>
      <c r="M18" s="5">
        <f t="shared" si="25"/>
        <v>36</v>
      </c>
      <c r="N18" s="27">
        <f t="shared" si="26"/>
        <v>3981.0717055349746</v>
      </c>
      <c r="O18" s="5">
        <v>-6</v>
      </c>
      <c r="P18" s="5">
        <v>-7</v>
      </c>
      <c r="Q18" s="32">
        <f t="shared" si="27"/>
        <v>-24.4</v>
      </c>
      <c r="R18" s="28">
        <f t="shared" si="28"/>
        <v>3.6307805477010153</v>
      </c>
      <c r="S18" s="5"/>
      <c r="T18" s="5"/>
      <c r="U18" s="5"/>
      <c r="V18" s="29">
        <f t="shared" si="29"/>
        <v>0.14365111911900541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6" thickBot="1" x14ac:dyDescent="0.25">
      <c r="A19" s="5"/>
      <c r="B19" s="5" t="s">
        <v>38</v>
      </c>
      <c r="C19" s="5" t="s">
        <v>29</v>
      </c>
      <c r="D19" s="5"/>
      <c r="E19" s="23">
        <f>-0.5-6.3-0.8</f>
        <v>-7.6</v>
      </c>
      <c r="F19" s="30">
        <f t="shared" si="7"/>
        <v>0.17378008287493749</v>
      </c>
      <c r="G19" s="25">
        <f>ABS(E19)</f>
        <v>7.6</v>
      </c>
      <c r="H19" s="26">
        <f t="shared" si="3"/>
        <v>5.7543993733715713</v>
      </c>
      <c r="I19" s="5"/>
      <c r="J19" s="27">
        <f t="shared" si="23"/>
        <v>1.2342569503762395</v>
      </c>
      <c r="K19" s="27">
        <f t="shared" si="24"/>
        <v>0.91405581507569555</v>
      </c>
      <c r="L19" s="27"/>
      <c r="M19" s="5">
        <f t="shared" si="25"/>
        <v>28.4</v>
      </c>
      <c r="N19" s="27">
        <f t="shared" si="26"/>
        <v>691.8309709189366</v>
      </c>
      <c r="O19" s="5"/>
      <c r="P19" s="5"/>
      <c r="Q19" s="27">
        <f>Q20-E19</f>
        <v>-8.4</v>
      </c>
      <c r="R19" s="28">
        <f t="shared" si="28"/>
        <v>144.54397707459268</v>
      </c>
      <c r="S19" s="5"/>
      <c r="T19" s="5"/>
      <c r="U19" s="5"/>
      <c r="V19" s="29">
        <f t="shared" si="29"/>
        <v>4.2042117672442814E-3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6" thickBot="1" x14ac:dyDescent="0.25">
      <c r="A20" s="5"/>
      <c r="B20" s="71" t="s">
        <v>27</v>
      </c>
      <c r="C20" s="31" t="s">
        <v>45</v>
      </c>
      <c r="D20" s="8"/>
      <c r="E20" s="1">
        <v>0</v>
      </c>
      <c r="F20" s="3">
        <f t="shared" si="7"/>
        <v>1</v>
      </c>
      <c r="G20" s="25">
        <f>ABS(E20)</f>
        <v>0</v>
      </c>
      <c r="H20" s="26">
        <f t="shared" si="3"/>
        <v>1</v>
      </c>
      <c r="I20" s="5"/>
      <c r="J20" s="27">
        <f t="shared" si="23"/>
        <v>1.2342569503762395</v>
      </c>
      <c r="K20" s="27">
        <f t="shared" si="24"/>
        <v>0.91405581507569555</v>
      </c>
      <c r="L20" s="27"/>
      <c r="M20" s="5">
        <f t="shared" si="25"/>
        <v>28.4</v>
      </c>
      <c r="N20" s="27">
        <f t="shared" si="26"/>
        <v>691.8309709189366</v>
      </c>
      <c r="O20" s="5"/>
      <c r="P20" s="5"/>
      <c r="Q20" s="27">
        <f t="shared" ref="Q20:Q21" si="30">Q21-E20</f>
        <v>-16</v>
      </c>
      <c r="R20" s="28">
        <f t="shared" si="28"/>
        <v>25.118864315095792</v>
      </c>
      <c r="S20" s="5"/>
      <c r="T20" s="5"/>
      <c r="U20" s="5"/>
      <c r="V20" s="29">
        <f t="shared" si="29"/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7" thickTop="1" thickBot="1" x14ac:dyDescent="0.25">
      <c r="A21" s="5"/>
      <c r="B21" s="71"/>
      <c r="C21" s="46" t="s">
        <v>43</v>
      </c>
      <c r="D21" s="5"/>
      <c r="E21" s="2">
        <v>26</v>
      </c>
      <c r="F21" s="3">
        <f t="shared" si="7"/>
        <v>398.10717055349761</v>
      </c>
      <c r="G21" s="25">
        <v>8</v>
      </c>
      <c r="H21" s="26">
        <f t="shared" si="3"/>
        <v>6.3095734448019343</v>
      </c>
      <c r="I21" s="5"/>
      <c r="J21" s="27">
        <f t="shared" si="23"/>
        <v>1.2419316189990526</v>
      </c>
      <c r="K21" s="30">
        <f t="shared" si="24"/>
        <v>0.94097684158646444</v>
      </c>
      <c r="L21" s="27"/>
      <c r="M21" s="5">
        <f t="shared" si="25"/>
        <v>54.4</v>
      </c>
      <c r="N21" s="27">
        <f t="shared" si="26"/>
        <v>275422.87033381691</v>
      </c>
      <c r="O21" s="5">
        <v>-16</v>
      </c>
      <c r="P21" s="5">
        <v>-17</v>
      </c>
      <c r="Q21" s="32">
        <f t="shared" si="30"/>
        <v>-16</v>
      </c>
      <c r="R21" s="28">
        <f t="shared" si="28"/>
        <v>25.118864315095792</v>
      </c>
      <c r="S21" s="5"/>
      <c r="T21" s="5"/>
      <c r="U21" s="5"/>
      <c r="V21" s="29">
        <f t="shared" si="29"/>
        <v>2.6921026510768886E-2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7" thickTop="1" thickBot="1" x14ac:dyDescent="0.25">
      <c r="A22" s="5"/>
      <c r="B22" s="5" t="s">
        <v>39</v>
      </c>
      <c r="C22" s="5" t="s">
        <v>5</v>
      </c>
      <c r="D22" s="5"/>
      <c r="E22" s="23">
        <v>0</v>
      </c>
      <c r="F22" s="30">
        <f t="shared" si="7"/>
        <v>1</v>
      </c>
      <c r="G22" s="25">
        <v>27</v>
      </c>
      <c r="H22" s="26">
        <f t="shared" si="3"/>
        <v>501.18723362727269</v>
      </c>
      <c r="I22" s="5"/>
      <c r="J22" s="30">
        <f t="shared" si="23"/>
        <v>1.2437476890771149</v>
      </c>
      <c r="K22" s="47">
        <f t="shared" si="24"/>
        <v>0.9473228682152901</v>
      </c>
      <c r="L22" s="27"/>
      <c r="M22" s="5">
        <f t="shared" si="25"/>
        <v>54.4</v>
      </c>
      <c r="N22" s="27">
        <f t="shared" si="26"/>
        <v>275422.87033381691</v>
      </c>
      <c r="O22" s="5">
        <v>10</v>
      </c>
      <c r="P22" s="5">
        <v>9</v>
      </c>
      <c r="Q22" s="4">
        <v>10</v>
      </c>
      <c r="R22" s="48">
        <f t="shared" si="28"/>
        <v>10000</v>
      </c>
      <c r="S22" s="5"/>
      <c r="T22" s="5"/>
      <c r="U22" s="5"/>
      <c r="V22" s="29">
        <f t="shared" si="29"/>
        <v>6.3460266288256628E-3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6" thickTop="1" x14ac:dyDescent="0.2">
      <c r="A23" s="5"/>
      <c r="B23" s="5"/>
      <c r="C23" s="5"/>
      <c r="D23" s="5"/>
      <c r="E23" s="49"/>
      <c r="F23" s="50"/>
      <c r="G23" s="49"/>
      <c r="H23" s="51"/>
      <c r="I23" s="5"/>
      <c r="J23" s="52"/>
      <c r="K23" s="27"/>
      <c r="L23" s="27"/>
      <c r="M23" s="5"/>
      <c r="N23" s="27"/>
      <c r="O23" s="5"/>
      <c r="P23" s="5"/>
      <c r="Q23" s="5"/>
      <c r="R23" s="5"/>
      <c r="S23" s="5"/>
      <c r="T23" s="5"/>
      <c r="U23" s="5"/>
      <c r="V23" s="5"/>
      <c r="W23" s="29"/>
      <c r="X23" s="29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2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74" t="s">
        <v>22</v>
      </c>
      <c r="AC24" s="74"/>
      <c r="AD24" s="74"/>
      <c r="AE24" s="74"/>
      <c r="AF24" s="74"/>
      <c r="AG24" s="74"/>
      <c r="AH24" s="5"/>
    </row>
    <row r="25" spans="1:3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73" t="s">
        <v>20</v>
      </c>
      <c r="AC25" s="73"/>
      <c r="AD25" s="73"/>
      <c r="AE25" s="73"/>
      <c r="AF25" s="73"/>
      <c r="AG25" s="73"/>
      <c r="AH25" s="5"/>
    </row>
    <row r="26" spans="1:34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0</v>
      </c>
      <c r="AC26" s="5">
        <v>-2</v>
      </c>
      <c r="AD26" s="8">
        <v>-4</v>
      </c>
      <c r="AE26" s="8">
        <v>-6</v>
      </c>
      <c r="AF26" s="8">
        <v>-8</v>
      </c>
      <c r="AG26" s="8">
        <v>-10</v>
      </c>
      <c r="AH26" s="5"/>
    </row>
    <row r="27" spans="1:34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3"/>
      <c r="P27" s="53"/>
      <c r="Q27" s="5"/>
      <c r="R27" s="5"/>
      <c r="S27" s="5"/>
      <c r="T27" s="5"/>
      <c r="U27" s="5"/>
      <c r="V27" s="5"/>
      <c r="W27" s="5"/>
      <c r="X27" s="5"/>
      <c r="Y27" s="5"/>
      <c r="Z27" s="72" t="s">
        <v>21</v>
      </c>
      <c r="AA27" s="8">
        <v>-8</v>
      </c>
      <c r="AB27" s="5">
        <v>3.7</v>
      </c>
      <c r="AC27" s="5">
        <v>3.8</v>
      </c>
      <c r="AD27" s="5">
        <v>3.8</v>
      </c>
      <c r="AE27" s="5">
        <v>4</v>
      </c>
      <c r="AF27" s="5">
        <v>4.2</v>
      </c>
      <c r="AG27" s="5">
        <v>4.4000000000000004</v>
      </c>
      <c r="AH27" s="5"/>
    </row>
    <row r="28" spans="1:34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3"/>
      <c r="P28" s="53"/>
      <c r="Q28" s="5"/>
      <c r="R28" s="5"/>
      <c r="S28" s="5"/>
      <c r="T28" s="5"/>
      <c r="U28" s="5"/>
      <c r="V28" s="5"/>
      <c r="W28" s="5"/>
      <c r="X28" s="5"/>
      <c r="Y28" s="5"/>
      <c r="Z28" s="72"/>
      <c r="AA28" s="8">
        <v>-10</v>
      </c>
      <c r="AB28" s="5">
        <v>4.3</v>
      </c>
      <c r="AC28" s="5">
        <v>4.4000000000000004</v>
      </c>
      <c r="AD28" s="8">
        <v>4.5</v>
      </c>
      <c r="AE28" s="5">
        <v>4.7</v>
      </c>
      <c r="AF28" s="5">
        <v>4.9000000000000004</v>
      </c>
      <c r="AG28" s="5">
        <v>5.3</v>
      </c>
      <c r="AH28" s="5"/>
    </row>
    <row r="29" spans="1:34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3"/>
      <c r="P29" s="53"/>
      <c r="Q29" s="5"/>
      <c r="R29" s="5"/>
      <c r="S29" s="5"/>
      <c r="T29" s="5"/>
      <c r="U29" s="5"/>
      <c r="V29" s="5"/>
      <c r="W29" s="5"/>
      <c r="X29" s="5"/>
      <c r="Y29" s="5"/>
      <c r="Z29" s="72"/>
      <c r="AA29" s="8">
        <v>-12</v>
      </c>
      <c r="AB29" s="5">
        <v>5.2</v>
      </c>
      <c r="AC29" s="5">
        <v>5.3</v>
      </c>
      <c r="AD29" s="5">
        <v>5.4</v>
      </c>
      <c r="AE29" s="5">
        <v>5.6</v>
      </c>
      <c r="AF29" s="5">
        <v>5.9</v>
      </c>
      <c r="AG29" s="5">
        <v>6.4</v>
      </c>
      <c r="AH29" s="5"/>
    </row>
    <row r="30" spans="1:34" x14ac:dyDescent="0.2">
      <c r="A30" s="5"/>
      <c r="B30" s="5"/>
      <c r="C30" s="54" t="s">
        <v>52</v>
      </c>
      <c r="D30" s="5"/>
      <c r="E30" s="5"/>
      <c r="F30" s="5"/>
      <c r="G30" s="5"/>
      <c r="H30" s="5"/>
      <c r="I30" s="5"/>
      <c r="J30" s="27"/>
      <c r="K30" s="27"/>
      <c r="L30" s="5"/>
      <c r="M30" s="5"/>
      <c r="N30" s="5"/>
      <c r="O30" s="53"/>
      <c r="P30" s="53"/>
      <c r="Q30" s="5"/>
      <c r="R30" s="5"/>
      <c r="S30" s="5"/>
      <c r="T30" s="5"/>
      <c r="U30" s="5"/>
      <c r="V30" s="5"/>
      <c r="W30" s="5"/>
      <c r="X30" s="5"/>
      <c r="Y30" s="5"/>
      <c r="Z30" s="72"/>
      <c r="AA30" s="8">
        <v>-14</v>
      </c>
      <c r="AB30" s="5">
        <v>6.2</v>
      </c>
      <c r="AC30" s="5">
        <v>6.3</v>
      </c>
      <c r="AD30" s="5">
        <v>6.5</v>
      </c>
      <c r="AE30" s="5">
        <v>6.8</v>
      </c>
      <c r="AF30" s="5">
        <v>7.1</v>
      </c>
      <c r="AG30" s="5">
        <v>7.7</v>
      </c>
      <c r="AH30" s="5"/>
    </row>
    <row r="31" spans="1:34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3"/>
      <c r="P31" s="53"/>
      <c r="Q31" s="5"/>
      <c r="R31" s="5"/>
      <c r="S31" s="5"/>
      <c r="T31" s="5"/>
      <c r="U31" s="5"/>
      <c r="V31" s="5"/>
      <c r="W31" s="5"/>
      <c r="X31" s="5"/>
      <c r="Y31" s="5"/>
      <c r="Z31" s="72"/>
      <c r="AA31" s="8">
        <v>-16</v>
      </c>
      <c r="AB31" s="5">
        <v>7.5</v>
      </c>
      <c r="AC31" s="5">
        <v>7.6</v>
      </c>
      <c r="AD31" s="5">
        <v>7.8</v>
      </c>
      <c r="AE31" s="5">
        <v>8.1</v>
      </c>
      <c r="AF31" s="5">
        <v>8.5</v>
      </c>
      <c r="AG31" s="5">
        <v>9.1999999999999993</v>
      </c>
      <c r="AH31" s="5"/>
    </row>
    <row r="32" spans="1:34" x14ac:dyDescent="0.2">
      <c r="A32" s="5"/>
      <c r="B32" s="55" t="s">
        <v>53</v>
      </c>
      <c r="C32" s="5" t="s">
        <v>54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3"/>
      <c r="P32" s="53"/>
      <c r="Q32" s="5"/>
      <c r="R32" s="5"/>
      <c r="S32" s="5"/>
      <c r="T32" s="5"/>
      <c r="U32" s="5"/>
      <c r="V32" s="5"/>
      <c r="W32" s="5"/>
      <c r="X32" s="5"/>
      <c r="Y32" s="5"/>
      <c r="Z32" s="72"/>
      <c r="AA32" s="8">
        <v>-18</v>
      </c>
      <c r="AB32" s="5">
        <v>9</v>
      </c>
      <c r="AC32" s="5">
        <v>9.1</v>
      </c>
      <c r="AD32" s="5">
        <v>9.3000000000000007</v>
      </c>
      <c r="AE32" s="5">
        <v>9.6999999999999993</v>
      </c>
      <c r="AF32" s="5">
        <v>10.1</v>
      </c>
      <c r="AG32" s="5">
        <v>10.8</v>
      </c>
      <c r="AH32" s="5"/>
    </row>
    <row r="33" spans="1:34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3"/>
      <c r="P33" s="53"/>
      <c r="Q33" s="5"/>
      <c r="R33" s="5"/>
      <c r="S33" s="5"/>
      <c r="T33" s="5"/>
      <c r="U33" s="5"/>
      <c r="V33" s="5"/>
      <c r="W33" s="5"/>
      <c r="X33" s="5"/>
      <c r="Y33" s="5"/>
      <c r="Z33" s="8"/>
      <c r="AA33" s="5"/>
      <c r="AB33" s="5"/>
      <c r="AC33" s="5"/>
      <c r="AD33" s="5"/>
      <c r="AE33" s="5"/>
      <c r="AF33" s="5"/>
      <c r="AG33" s="5"/>
      <c r="AH33" s="5"/>
    </row>
    <row r="34" spans="1:34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3"/>
      <c r="P34" s="53"/>
      <c r="Q34" s="5"/>
      <c r="R34" s="5"/>
      <c r="S34" s="5"/>
      <c r="T34" s="5"/>
      <c r="U34" s="5"/>
      <c r="V34" s="5"/>
      <c r="W34" s="5"/>
      <c r="X34" s="5"/>
      <c r="Y34" s="5"/>
      <c r="Z34" s="8"/>
      <c r="AA34" s="5"/>
      <c r="AB34" s="74" t="s">
        <v>19</v>
      </c>
      <c r="AC34" s="74"/>
      <c r="AD34" s="74"/>
      <c r="AE34" s="74"/>
      <c r="AF34" s="74"/>
      <c r="AG34" s="74"/>
      <c r="AH34" s="5"/>
    </row>
    <row r="35" spans="1:34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3"/>
      <c r="P35" s="53"/>
      <c r="Q35" s="5"/>
      <c r="R35" s="5"/>
      <c r="S35" s="5"/>
      <c r="T35" s="5"/>
      <c r="U35" s="5"/>
      <c r="V35" s="5"/>
      <c r="W35" s="5"/>
      <c r="X35" s="5"/>
      <c r="Y35" s="5"/>
      <c r="Z35" s="8"/>
      <c r="AA35" s="5"/>
      <c r="AB35" s="73" t="s">
        <v>20</v>
      </c>
      <c r="AC35" s="73"/>
      <c r="AD35" s="73"/>
      <c r="AE35" s="73"/>
      <c r="AF35" s="73"/>
      <c r="AG35" s="73"/>
      <c r="AH35" s="5"/>
    </row>
    <row r="36" spans="1:34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3"/>
      <c r="P36" s="53"/>
      <c r="Q36" s="5"/>
      <c r="R36" s="5"/>
      <c r="S36" s="5"/>
      <c r="T36" s="5"/>
      <c r="U36" s="5"/>
      <c r="V36" s="5"/>
      <c r="W36" s="5"/>
      <c r="X36" s="5"/>
      <c r="Y36" s="5"/>
      <c r="Z36" s="8"/>
      <c r="AA36" s="5"/>
      <c r="AB36" s="5">
        <v>0</v>
      </c>
      <c r="AC36" s="5">
        <v>-2</v>
      </c>
      <c r="AD36" s="8">
        <v>-4</v>
      </c>
      <c r="AE36" s="8">
        <v>-6</v>
      </c>
      <c r="AF36" s="8">
        <v>-8</v>
      </c>
      <c r="AG36" s="8">
        <v>-10</v>
      </c>
      <c r="AH36" s="5"/>
    </row>
    <row r="37" spans="1:34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3"/>
      <c r="P37" s="53"/>
      <c r="Q37" s="5"/>
      <c r="R37" s="5"/>
      <c r="S37" s="5"/>
      <c r="T37" s="5"/>
      <c r="U37" s="5"/>
      <c r="V37" s="5"/>
      <c r="W37" s="5"/>
      <c r="X37" s="5"/>
      <c r="Y37" s="5"/>
      <c r="Z37" s="72" t="s">
        <v>21</v>
      </c>
      <c r="AA37" s="8">
        <v>-8</v>
      </c>
      <c r="AB37" s="5">
        <v>-10.6</v>
      </c>
      <c r="AC37" s="5">
        <v>-8.6</v>
      </c>
      <c r="AD37" s="5">
        <v>-6.6</v>
      </c>
      <c r="AE37" s="5">
        <v>-4.5999999999999996</v>
      </c>
      <c r="AF37" s="5">
        <v>-2.6</v>
      </c>
      <c r="AG37" s="5">
        <v>-0.6</v>
      </c>
      <c r="AH37" s="5"/>
    </row>
    <row r="38" spans="1:34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3"/>
      <c r="P38" s="53"/>
      <c r="Q38" s="5"/>
      <c r="R38" s="5"/>
      <c r="S38" s="5"/>
      <c r="T38" s="5"/>
      <c r="U38" s="5"/>
      <c r="V38" s="5"/>
      <c r="W38" s="5"/>
      <c r="X38" s="5"/>
      <c r="Y38" s="5"/>
      <c r="Z38" s="72"/>
      <c r="AA38" s="8">
        <v>-10</v>
      </c>
      <c r="AB38" s="5">
        <v>-10.6</v>
      </c>
      <c r="AC38" s="5">
        <v>-8.6</v>
      </c>
      <c r="AD38" s="8">
        <v>-6.6</v>
      </c>
      <c r="AE38" s="5">
        <v>-4.5999999999999996</v>
      </c>
      <c r="AF38" s="5">
        <v>-2.6</v>
      </c>
      <c r="AG38" s="5">
        <v>-0.6</v>
      </c>
      <c r="AH38" s="5"/>
    </row>
    <row r="39" spans="1:34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3"/>
      <c r="P39" s="53"/>
      <c r="Q39" s="5"/>
      <c r="R39" s="5"/>
      <c r="S39" s="5"/>
      <c r="T39" s="5"/>
      <c r="U39" s="5"/>
      <c r="V39" s="5"/>
      <c r="W39" s="5"/>
      <c r="X39" s="5"/>
      <c r="Y39" s="5"/>
      <c r="Z39" s="72"/>
      <c r="AA39" s="8">
        <v>-12</v>
      </c>
      <c r="AB39" s="5">
        <v>-10.6</v>
      </c>
      <c r="AC39" s="5">
        <v>-8.6</v>
      </c>
      <c r="AD39" s="5">
        <v>-6.6</v>
      </c>
      <c r="AE39" s="5">
        <v>-4.5999999999999996</v>
      </c>
      <c r="AF39" s="5">
        <v>-2.6</v>
      </c>
      <c r="AG39" s="5">
        <v>-0.6</v>
      </c>
      <c r="AH39" s="5"/>
    </row>
    <row r="40" spans="1:34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3"/>
      <c r="P40" s="53"/>
      <c r="Q40" s="5"/>
      <c r="R40" s="5"/>
      <c r="S40" s="5"/>
      <c r="T40" s="5"/>
      <c r="U40" s="5"/>
      <c r="V40" s="5"/>
      <c r="W40" s="5"/>
      <c r="X40" s="5"/>
      <c r="Y40" s="5"/>
      <c r="Z40" s="72"/>
      <c r="AA40" s="8">
        <v>-14</v>
      </c>
      <c r="AB40" s="5">
        <v>-10.6</v>
      </c>
      <c r="AC40" s="5">
        <v>-8.6</v>
      </c>
      <c r="AD40" s="5">
        <v>-6.6</v>
      </c>
      <c r="AE40" s="5">
        <v>-4.5999999999999996</v>
      </c>
      <c r="AF40" s="5">
        <v>-2.6</v>
      </c>
      <c r="AG40" s="5">
        <v>-0.6</v>
      </c>
      <c r="AH40" s="5"/>
    </row>
    <row r="41" spans="1:34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3"/>
      <c r="P41" s="53"/>
      <c r="Q41" s="5"/>
      <c r="R41" s="5"/>
      <c r="S41" s="5"/>
      <c r="T41" s="5"/>
      <c r="U41" s="5"/>
      <c r="V41" s="5"/>
      <c r="W41" s="5"/>
      <c r="X41" s="5"/>
      <c r="Y41" s="5"/>
      <c r="Z41" s="72"/>
      <c r="AA41" s="8">
        <v>-16</v>
      </c>
      <c r="AB41" s="5">
        <v>-10.6</v>
      </c>
      <c r="AC41" s="5">
        <v>-8.6</v>
      </c>
      <c r="AD41" s="5">
        <v>-6.6</v>
      </c>
      <c r="AE41" s="5">
        <v>-4.5999999999999996</v>
      </c>
      <c r="AF41" s="5">
        <v>-2.6</v>
      </c>
      <c r="AG41" s="5">
        <v>-0.6</v>
      </c>
      <c r="AH41" s="5"/>
    </row>
    <row r="42" spans="1:34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3"/>
      <c r="P42" s="53"/>
      <c r="Q42" s="5"/>
      <c r="R42" s="5"/>
      <c r="S42" s="5"/>
      <c r="T42" s="5"/>
      <c r="U42" s="5"/>
      <c r="V42" s="5"/>
      <c r="W42" s="5"/>
      <c r="X42" s="5"/>
      <c r="Y42" s="5"/>
      <c r="Z42" s="72"/>
      <c r="AA42" s="8">
        <v>-18</v>
      </c>
      <c r="AB42" s="5">
        <v>-10.6</v>
      </c>
      <c r="AC42" s="5">
        <v>-8.6</v>
      </c>
      <c r="AD42" s="5">
        <v>-6.6</v>
      </c>
      <c r="AE42" s="5">
        <v>-4.5999999999999996</v>
      </c>
      <c r="AF42" s="5">
        <v>-2.6</v>
      </c>
      <c r="AG42" s="5">
        <v>-0.6</v>
      </c>
      <c r="AH42" s="5"/>
    </row>
    <row r="43" spans="1:34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3"/>
      <c r="P43" s="53"/>
      <c r="Q43" s="5"/>
      <c r="R43" s="5"/>
      <c r="S43" s="5"/>
      <c r="T43" s="5"/>
      <c r="U43" s="5"/>
      <c r="V43" s="5"/>
      <c r="W43" s="5"/>
      <c r="X43" s="5"/>
      <c r="Y43" s="5"/>
      <c r="Z43" s="8"/>
      <c r="AA43" s="5"/>
      <c r="AB43" s="5"/>
      <c r="AC43" s="5"/>
      <c r="AD43" s="5"/>
      <c r="AE43" s="5"/>
      <c r="AF43" s="5"/>
      <c r="AG43" s="5"/>
      <c r="AH43" s="5"/>
    </row>
    <row r="44" spans="1:34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3"/>
      <c r="P44" s="53"/>
      <c r="Q44" s="5"/>
      <c r="R44" s="5"/>
      <c r="S44" s="5"/>
      <c r="T44" s="5"/>
      <c r="U44" s="5"/>
      <c r="V44" s="5"/>
      <c r="W44" s="5"/>
      <c r="X44" s="5"/>
      <c r="Y44" s="5"/>
      <c r="Z44" s="8"/>
      <c r="AA44" s="5"/>
      <c r="AB44" s="74" t="s">
        <v>23</v>
      </c>
      <c r="AC44" s="74"/>
      <c r="AD44" s="74"/>
      <c r="AE44" s="74"/>
      <c r="AF44" s="74"/>
      <c r="AG44" s="74"/>
      <c r="AH44" s="5"/>
    </row>
    <row r="45" spans="1:34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3"/>
      <c r="P45" s="53"/>
      <c r="Q45" s="5"/>
      <c r="R45" s="5"/>
      <c r="S45" s="5"/>
      <c r="T45" s="5"/>
      <c r="U45" s="5"/>
      <c r="V45" s="5"/>
      <c r="W45" s="5"/>
      <c r="X45" s="5"/>
      <c r="Y45" s="5"/>
      <c r="Z45" s="8"/>
      <c r="AA45" s="5"/>
      <c r="AB45" s="73" t="s">
        <v>20</v>
      </c>
      <c r="AC45" s="73"/>
      <c r="AD45" s="73"/>
      <c r="AE45" s="73"/>
      <c r="AF45" s="73"/>
      <c r="AG45" s="73"/>
      <c r="AH45" s="5"/>
    </row>
    <row r="46" spans="1:34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8"/>
      <c r="AA46" s="5"/>
      <c r="AB46" s="5">
        <v>0</v>
      </c>
      <c r="AC46" s="5">
        <v>-2</v>
      </c>
      <c r="AD46" s="8">
        <v>-4</v>
      </c>
      <c r="AE46" s="8">
        <v>-6</v>
      </c>
      <c r="AF46" s="8">
        <v>-8</v>
      </c>
      <c r="AG46" s="8">
        <v>-10</v>
      </c>
      <c r="AH46" s="5"/>
    </row>
    <row r="47" spans="1:34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72" t="s">
        <v>21</v>
      </c>
      <c r="AA47" s="8">
        <v>-8</v>
      </c>
      <c r="AB47" s="5">
        <v>-30.8</v>
      </c>
      <c r="AC47" s="5">
        <v>-28.8</v>
      </c>
      <c r="AD47" s="5">
        <v>-26.8</v>
      </c>
      <c r="AE47" s="5">
        <v>-24.8</v>
      </c>
      <c r="AF47" s="5">
        <v>-22.8</v>
      </c>
      <c r="AG47" s="5">
        <v>-20.8</v>
      </c>
      <c r="AH47" s="5"/>
    </row>
    <row r="48" spans="1:34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72"/>
      <c r="AA48" s="8">
        <v>-10</v>
      </c>
      <c r="AB48" s="5">
        <v>-28.8</v>
      </c>
      <c r="AC48" s="5">
        <v>-26.8</v>
      </c>
      <c r="AD48" s="8">
        <v>-24.8</v>
      </c>
      <c r="AE48" s="5">
        <v>-22.8</v>
      </c>
      <c r="AF48" s="5">
        <v>-20.8</v>
      </c>
      <c r="AG48" s="5">
        <v>-18.8</v>
      </c>
      <c r="AH48" s="5"/>
    </row>
    <row r="49" spans="1:34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72"/>
      <c r="AA49" s="8">
        <v>-12</v>
      </c>
      <c r="AB49" s="5">
        <v>-26.8</v>
      </c>
      <c r="AC49" s="5">
        <v>-24.8</v>
      </c>
      <c r="AD49" s="5">
        <v>-22.8</v>
      </c>
      <c r="AE49" s="5">
        <v>-20.8</v>
      </c>
      <c r="AF49" s="5">
        <v>-18.8</v>
      </c>
      <c r="AG49" s="5">
        <v>-16.8</v>
      </c>
      <c r="AH49" s="5"/>
    </row>
    <row r="50" spans="1:34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72"/>
      <c r="AA50" s="8">
        <v>-14</v>
      </c>
      <c r="AB50" s="5">
        <v>-24.8</v>
      </c>
      <c r="AC50" s="5">
        <v>-22.8</v>
      </c>
      <c r="AD50" s="5">
        <v>-20.8</v>
      </c>
      <c r="AE50" s="5">
        <v>-18.8</v>
      </c>
      <c r="AF50" s="5">
        <v>-16.8</v>
      </c>
      <c r="AG50" s="5">
        <v>-14.8</v>
      </c>
      <c r="AH50" s="5"/>
    </row>
    <row r="51" spans="1:34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72"/>
      <c r="AA51" s="8">
        <v>-16</v>
      </c>
      <c r="AB51" s="5">
        <v>-22.8</v>
      </c>
      <c r="AC51" s="5">
        <v>-20.8</v>
      </c>
      <c r="AD51" s="5">
        <v>-18.8</v>
      </c>
      <c r="AE51" s="5">
        <v>-16.8</v>
      </c>
      <c r="AF51" s="5">
        <v>-14.8</v>
      </c>
      <c r="AG51" s="5">
        <v>-12.8</v>
      </c>
      <c r="AH51" s="5"/>
    </row>
    <row r="52" spans="1:34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72"/>
      <c r="AA52" s="8">
        <v>-18</v>
      </c>
      <c r="AB52" s="5">
        <v>-20.8</v>
      </c>
      <c r="AC52" s="5">
        <v>-18.8</v>
      </c>
      <c r="AD52" s="5">
        <v>-16.8</v>
      </c>
      <c r="AE52" s="5">
        <v>-14.8</v>
      </c>
      <c r="AF52" s="5">
        <v>-12.8</v>
      </c>
      <c r="AG52" s="5">
        <v>-10.8</v>
      </c>
      <c r="AH52" s="5"/>
    </row>
    <row r="53" spans="1:34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x14ac:dyDescent="0.2">
      <c r="L54" t="s">
        <v>71</v>
      </c>
    </row>
    <row r="55" spans="1:34" x14ac:dyDescent="0.2">
      <c r="K55" t="s">
        <v>72</v>
      </c>
      <c r="L55">
        <v>0</v>
      </c>
    </row>
    <row r="56" spans="1:34" x14ac:dyDescent="0.2">
      <c r="K56" t="s">
        <v>73</v>
      </c>
      <c r="L56">
        <v>12</v>
      </c>
    </row>
  </sheetData>
  <mergeCells count="10">
    <mergeCell ref="B20:B21"/>
    <mergeCell ref="Z47:Z52"/>
    <mergeCell ref="AB25:AG25"/>
    <mergeCell ref="AB24:AG24"/>
    <mergeCell ref="AB44:AG44"/>
    <mergeCell ref="AB45:AG45"/>
    <mergeCell ref="Z27:Z32"/>
    <mergeCell ref="AB35:AG35"/>
    <mergeCell ref="AB34:AG34"/>
    <mergeCell ref="Z37:Z42"/>
  </mergeCells>
  <conditionalFormatting sqref="AD27:AG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:AG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:AG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:AC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G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G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7:AG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:AB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G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G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7:AG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Q32"/>
  <sheetViews>
    <sheetView topLeftCell="D7" workbookViewId="0">
      <selection activeCell="F16" sqref="F16"/>
    </sheetView>
  </sheetViews>
  <sheetFormatPr baseColWidth="10" defaultColWidth="9.1640625" defaultRowHeight="15" x14ac:dyDescent="0.2"/>
  <cols>
    <col min="1" max="4" width="9.1640625" style="56"/>
    <col min="5" max="5" width="32.83203125" style="56" customWidth="1"/>
    <col min="6" max="16384" width="9.1640625" style="56"/>
  </cols>
  <sheetData>
    <row r="9" spans="5:17" x14ac:dyDescent="0.2">
      <c r="F9" s="57"/>
    </row>
    <row r="10" spans="5:17" x14ac:dyDescent="0.2">
      <c r="E10" s="58"/>
      <c r="F10" s="59" t="s">
        <v>69</v>
      </c>
      <c r="G10" s="58"/>
      <c r="H10" s="60" t="s">
        <v>58</v>
      </c>
      <c r="I10" s="60"/>
      <c r="K10" s="56" t="s">
        <v>68</v>
      </c>
      <c r="M10" s="56" t="s">
        <v>58</v>
      </c>
      <c r="Q10" s="56" t="s">
        <v>70</v>
      </c>
    </row>
    <row r="11" spans="5:17" x14ac:dyDescent="0.2">
      <c r="E11" s="60" t="s">
        <v>48</v>
      </c>
      <c r="F11" s="61">
        <v>4</v>
      </c>
      <c r="G11" s="60" t="s">
        <v>4</v>
      </c>
      <c r="H11" s="62">
        <f>F11</f>
        <v>4</v>
      </c>
      <c r="I11" s="60"/>
      <c r="K11" s="56">
        <f>-32.9+30+3</f>
        <v>0.10000000000000142</v>
      </c>
      <c r="L11" s="56" t="s">
        <v>4</v>
      </c>
    </row>
    <row r="12" spans="5:17" x14ac:dyDescent="0.2">
      <c r="E12" s="60" t="s">
        <v>56</v>
      </c>
      <c r="F12" s="62">
        <v>-1.5</v>
      </c>
      <c r="G12" s="56" t="s">
        <v>3</v>
      </c>
      <c r="H12" s="63">
        <f>H11+F12</f>
        <v>2.5</v>
      </c>
      <c r="K12" s="62"/>
      <c r="L12" s="56" t="s">
        <v>3</v>
      </c>
      <c r="M12" s="63">
        <f>K11+F12</f>
        <v>-1.3999999999999986</v>
      </c>
    </row>
    <row r="13" spans="5:17" x14ac:dyDescent="0.2">
      <c r="E13" s="60" t="s">
        <v>67</v>
      </c>
      <c r="F13" s="62">
        <v>-0.35</v>
      </c>
      <c r="G13" s="56" t="s">
        <v>3</v>
      </c>
      <c r="H13" s="63">
        <f t="shared" ref="H13:H19" si="0">H12+F13</f>
        <v>2.15</v>
      </c>
      <c r="K13" s="62"/>
      <c r="L13" s="56" t="s">
        <v>3</v>
      </c>
      <c r="M13" s="63">
        <f>M12+F13</f>
        <v>-1.7499999999999987</v>
      </c>
    </row>
    <row r="14" spans="5:17" x14ac:dyDescent="0.2">
      <c r="E14" s="60" t="s">
        <v>61</v>
      </c>
      <c r="F14" s="62">
        <v>-7</v>
      </c>
      <c r="G14" s="56" t="s">
        <v>3</v>
      </c>
      <c r="H14" s="63">
        <f t="shared" si="0"/>
        <v>-4.8499999999999996</v>
      </c>
      <c r="K14" s="62">
        <f>-38.3+30</f>
        <v>-8.2999999999999972</v>
      </c>
      <c r="L14" s="56" t="s">
        <v>3</v>
      </c>
      <c r="M14" s="63">
        <f>M13+F14</f>
        <v>-8.7499999999999982</v>
      </c>
      <c r="N14" s="63"/>
    </row>
    <row r="15" spans="5:17" x14ac:dyDescent="0.2">
      <c r="E15" s="64" t="s">
        <v>57</v>
      </c>
      <c r="F15" s="62">
        <v>-0.4</v>
      </c>
      <c r="G15" s="56" t="s">
        <v>3</v>
      </c>
      <c r="H15" s="63">
        <f t="shared" si="0"/>
        <v>-5.25</v>
      </c>
      <c r="K15" s="62"/>
      <c r="L15" s="56" t="s">
        <v>3</v>
      </c>
      <c r="N15" s="63">
        <f>K14+F15</f>
        <v>-8.6999999999999975</v>
      </c>
    </row>
    <row r="16" spans="5:17" x14ac:dyDescent="0.2">
      <c r="E16" s="64" t="s">
        <v>64</v>
      </c>
      <c r="F16" s="62">
        <v>-2</v>
      </c>
      <c r="G16" s="56" t="s">
        <v>3</v>
      </c>
      <c r="H16" s="63">
        <f t="shared" si="0"/>
        <v>-7.25</v>
      </c>
      <c r="K16" s="62"/>
      <c r="L16" s="56" t="s">
        <v>3</v>
      </c>
      <c r="N16" s="63">
        <f>N15+F16</f>
        <v>-10.699999999999998</v>
      </c>
    </row>
    <row r="17" spans="5:17" x14ac:dyDescent="0.2">
      <c r="E17" s="56" t="s">
        <v>62</v>
      </c>
      <c r="F17" s="63">
        <v>24</v>
      </c>
      <c r="G17" s="56" t="s">
        <v>3</v>
      </c>
      <c r="H17" s="63">
        <f t="shared" si="0"/>
        <v>16.75</v>
      </c>
      <c r="K17" s="63"/>
      <c r="L17" s="56" t="s">
        <v>3</v>
      </c>
      <c r="N17" s="63">
        <f>N16+F17</f>
        <v>13.300000000000002</v>
      </c>
    </row>
    <row r="18" spans="5:17" x14ac:dyDescent="0.2">
      <c r="E18" s="56" t="s">
        <v>65</v>
      </c>
      <c r="F18" s="63">
        <v>-2</v>
      </c>
      <c r="G18" s="56" t="s">
        <v>3</v>
      </c>
      <c r="H18" s="63">
        <f t="shared" si="0"/>
        <v>14.75</v>
      </c>
      <c r="K18" s="63"/>
      <c r="L18" s="56" t="s">
        <v>3</v>
      </c>
      <c r="N18" s="63">
        <f>N17+F18</f>
        <v>11.300000000000002</v>
      </c>
    </row>
    <row r="19" spans="5:17" x14ac:dyDescent="0.2">
      <c r="E19" s="56" t="s">
        <v>63</v>
      </c>
      <c r="F19" s="63">
        <v>15.6</v>
      </c>
      <c r="G19" s="56" t="s">
        <v>3</v>
      </c>
      <c r="H19" s="63">
        <f t="shared" si="0"/>
        <v>30.35</v>
      </c>
      <c r="K19" s="63"/>
      <c r="L19" s="56" t="s">
        <v>3</v>
      </c>
      <c r="N19" s="63">
        <f>N18+F19</f>
        <v>26.900000000000002</v>
      </c>
    </row>
    <row r="20" spans="5:17" x14ac:dyDescent="0.2">
      <c r="F20" s="65"/>
      <c r="K20" s="65"/>
    </row>
    <row r="21" spans="5:17" x14ac:dyDescent="0.2">
      <c r="E21" s="66" t="s">
        <v>60</v>
      </c>
      <c r="F21" s="67">
        <f>SUM(F11:F19)</f>
        <v>30.35</v>
      </c>
      <c r="G21" s="66" t="s">
        <v>4</v>
      </c>
      <c r="H21" s="66"/>
      <c r="I21" s="66"/>
      <c r="K21" s="67"/>
      <c r="L21" s="66" t="s">
        <v>4</v>
      </c>
    </row>
    <row r="22" spans="5:17" x14ac:dyDescent="0.2">
      <c r="F22" s="63"/>
      <c r="K22" s="63"/>
    </row>
    <row r="23" spans="5:17" x14ac:dyDescent="0.2">
      <c r="E23" s="56" t="s">
        <v>49</v>
      </c>
      <c r="F23" s="63">
        <v>-0.27</v>
      </c>
      <c r="G23" s="56" t="s">
        <v>3</v>
      </c>
      <c r="H23" s="63">
        <f>H19+F23</f>
        <v>30.080000000000002</v>
      </c>
      <c r="K23" s="63">
        <v>-0.27</v>
      </c>
      <c r="L23" s="56" t="s">
        <v>3</v>
      </c>
      <c r="N23" s="63">
        <f>N19+K23</f>
        <v>26.630000000000003</v>
      </c>
    </row>
    <row r="24" spans="5:17" x14ac:dyDescent="0.2">
      <c r="F24" s="65"/>
      <c r="K24" s="65"/>
    </row>
    <row r="25" spans="5:17" x14ac:dyDescent="0.2">
      <c r="E25" s="66" t="s">
        <v>47</v>
      </c>
      <c r="F25" s="67">
        <f>SUM(F21:F24)</f>
        <v>30.080000000000002</v>
      </c>
      <c r="G25" s="66" t="s">
        <v>4</v>
      </c>
      <c r="H25" s="66"/>
      <c r="I25" s="66"/>
      <c r="K25" s="67"/>
      <c r="L25" s="66" t="s">
        <v>4</v>
      </c>
    </row>
    <row r="26" spans="5:17" x14ac:dyDescent="0.2">
      <c r="F26" s="63"/>
      <c r="K26" s="63"/>
    </row>
    <row r="27" spans="5:17" x14ac:dyDescent="0.2">
      <c r="E27" s="56" t="s">
        <v>50</v>
      </c>
      <c r="F27" s="63">
        <v>-0.5</v>
      </c>
      <c r="G27" s="56" t="s">
        <v>66</v>
      </c>
      <c r="H27" s="63">
        <f>H23+F27</f>
        <v>29.580000000000002</v>
      </c>
      <c r="K27" s="63">
        <v>-0.5</v>
      </c>
      <c r="L27" s="56" t="s">
        <v>66</v>
      </c>
      <c r="N27" s="63">
        <f>N23+K27</f>
        <v>26.130000000000003</v>
      </c>
    </row>
    <row r="28" spans="5:17" ht="16" thickBot="1" x14ac:dyDescent="0.25">
      <c r="F28" s="68"/>
      <c r="K28" s="68"/>
    </row>
    <row r="29" spans="5:17" ht="16" thickTop="1" x14ac:dyDescent="0.2">
      <c r="E29" s="56" t="s">
        <v>58</v>
      </c>
      <c r="F29" s="63">
        <f>F25+F27</f>
        <v>29.580000000000002</v>
      </c>
      <c r="G29" s="56" t="s">
        <v>4</v>
      </c>
      <c r="K29" s="63"/>
      <c r="L29" s="56" t="s">
        <v>4</v>
      </c>
    </row>
    <row r="30" spans="5:17" x14ac:dyDescent="0.2">
      <c r="E30" s="56" t="s">
        <v>55</v>
      </c>
      <c r="F30" s="63">
        <f>-5.53+30</f>
        <v>24.47</v>
      </c>
      <c r="G30" s="56" t="s">
        <v>4</v>
      </c>
      <c r="K30" s="63">
        <v>25</v>
      </c>
      <c r="L30" s="56" t="s">
        <v>4</v>
      </c>
      <c r="Q30" s="63">
        <f>K30-N27</f>
        <v>-1.1300000000000026</v>
      </c>
    </row>
    <row r="32" spans="5:17" x14ac:dyDescent="0.2">
      <c r="E32" s="56" t="s">
        <v>59</v>
      </c>
      <c r="F32" s="69">
        <f>F29-F30</f>
        <v>5.110000000000003</v>
      </c>
      <c r="G32" s="56" t="s">
        <v>3</v>
      </c>
      <c r="K32" s="69"/>
      <c r="L32" s="5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2"/>
  <sheetViews>
    <sheetView workbookViewId="0">
      <selection activeCell="I16" sqref="I16"/>
    </sheetView>
  </sheetViews>
  <sheetFormatPr baseColWidth="10" defaultColWidth="8.83203125" defaultRowHeight="15" x14ac:dyDescent="0.2"/>
  <cols>
    <col min="2" max="6" width="12" customWidth="1"/>
  </cols>
  <sheetData>
    <row r="5" spans="2:6" ht="16" thickBot="1" x14ac:dyDescent="0.25"/>
    <row r="6" spans="2:6" x14ac:dyDescent="0.2">
      <c r="B6" s="75" t="s">
        <v>76</v>
      </c>
      <c r="C6" s="76"/>
      <c r="D6" s="76"/>
      <c r="E6" s="76"/>
      <c r="F6" s="77"/>
    </row>
    <row r="7" spans="2:6" ht="16" x14ac:dyDescent="0.2">
      <c r="B7" s="78" t="s">
        <v>77</v>
      </c>
      <c r="C7" s="79" t="s">
        <v>78</v>
      </c>
      <c r="D7" s="79" t="s">
        <v>79</v>
      </c>
      <c r="E7" s="79" t="s">
        <v>80</v>
      </c>
      <c r="F7" s="80"/>
    </row>
    <row r="8" spans="2:6" x14ac:dyDescent="0.2">
      <c r="B8" s="81">
        <v>0.85</v>
      </c>
      <c r="C8" s="82">
        <v>1.8</v>
      </c>
      <c r="D8" s="82">
        <v>0.42699999999999999</v>
      </c>
      <c r="E8" s="83">
        <f>C8*D8/B8</f>
        <v>0.90423529411764703</v>
      </c>
      <c r="F8" s="84" t="s">
        <v>81</v>
      </c>
    </row>
    <row r="9" spans="2:6" x14ac:dyDescent="0.2">
      <c r="B9" s="85">
        <v>0.85</v>
      </c>
      <c r="C9" s="86">
        <v>1.2</v>
      </c>
      <c r="D9" s="86">
        <v>0.8</v>
      </c>
      <c r="E9" s="87">
        <f t="shared" ref="E9:E17" si="0">C9*D9/B9</f>
        <v>1.1294117647058823</v>
      </c>
      <c r="F9" s="80" t="s">
        <v>82</v>
      </c>
    </row>
    <row r="10" spans="2:6" x14ac:dyDescent="0.2">
      <c r="B10" s="85">
        <v>0.85</v>
      </c>
      <c r="C10" s="86">
        <v>3.3</v>
      </c>
      <c r="D10" s="86">
        <v>1</v>
      </c>
      <c r="E10" s="87">
        <f t="shared" si="0"/>
        <v>3.8823529411764706</v>
      </c>
      <c r="F10" s="80" t="s">
        <v>83</v>
      </c>
    </row>
    <row r="11" spans="2:6" x14ac:dyDescent="0.2">
      <c r="B11" s="85">
        <v>1</v>
      </c>
      <c r="C11" s="86">
        <v>5.5</v>
      </c>
      <c r="D11" s="86">
        <v>2</v>
      </c>
      <c r="E11" s="87">
        <f t="shared" si="0"/>
        <v>11</v>
      </c>
      <c r="F11" s="80" t="s">
        <v>84</v>
      </c>
    </row>
    <row r="12" spans="2:6" x14ac:dyDescent="0.2">
      <c r="B12" s="85">
        <v>1</v>
      </c>
      <c r="C12" s="86">
        <v>5.5</v>
      </c>
      <c r="D12" s="86">
        <v>0.5</v>
      </c>
      <c r="E12" s="87">
        <f t="shared" si="0"/>
        <v>2.75</v>
      </c>
      <c r="F12" s="80" t="s">
        <v>85</v>
      </c>
    </row>
    <row r="13" spans="2:6" x14ac:dyDescent="0.2">
      <c r="B13" s="85">
        <v>1</v>
      </c>
      <c r="C13" s="86">
        <v>5.5</v>
      </c>
      <c r="D13" s="86">
        <v>2</v>
      </c>
      <c r="E13" s="87">
        <f t="shared" si="0"/>
        <v>11</v>
      </c>
      <c r="F13" s="80" t="s">
        <v>84</v>
      </c>
    </row>
    <row r="14" spans="2:6" x14ac:dyDescent="0.2">
      <c r="B14" s="85">
        <v>1</v>
      </c>
      <c r="C14" s="86">
        <v>5.5</v>
      </c>
      <c r="D14" s="86">
        <v>2</v>
      </c>
      <c r="E14" s="87">
        <f t="shared" si="0"/>
        <v>11</v>
      </c>
      <c r="F14" s="80" t="s">
        <v>86</v>
      </c>
    </row>
    <row r="15" spans="2:6" x14ac:dyDescent="0.2">
      <c r="B15" s="85">
        <v>1</v>
      </c>
      <c r="C15" s="86">
        <v>5.5</v>
      </c>
      <c r="D15" s="86">
        <v>0.1</v>
      </c>
      <c r="E15" s="87">
        <f t="shared" si="0"/>
        <v>0.55000000000000004</v>
      </c>
      <c r="F15" s="80" t="s">
        <v>87</v>
      </c>
    </row>
    <row r="16" spans="2:6" x14ac:dyDescent="0.2">
      <c r="B16" s="85">
        <v>1</v>
      </c>
      <c r="C16" s="86">
        <v>5.5</v>
      </c>
      <c r="D16" s="86">
        <v>0.1</v>
      </c>
      <c r="E16" s="87">
        <f t="shared" si="0"/>
        <v>0.55000000000000004</v>
      </c>
      <c r="F16" s="80" t="s">
        <v>88</v>
      </c>
    </row>
    <row r="17" spans="2:6" x14ac:dyDescent="0.2">
      <c r="B17" s="85">
        <v>1</v>
      </c>
      <c r="C17" s="86">
        <v>5.5</v>
      </c>
      <c r="D17" s="86">
        <v>1</v>
      </c>
      <c r="E17" s="87">
        <f t="shared" si="0"/>
        <v>5.5</v>
      </c>
      <c r="F17" s="80" t="s">
        <v>89</v>
      </c>
    </row>
    <row r="18" spans="2:6" x14ac:dyDescent="0.2">
      <c r="B18" s="85"/>
      <c r="C18" s="86"/>
      <c r="D18" s="86"/>
      <c r="E18" s="87"/>
      <c r="F18" s="80"/>
    </row>
    <row r="19" spans="2:6" x14ac:dyDescent="0.2">
      <c r="B19" s="85"/>
      <c r="C19" s="86"/>
      <c r="D19" s="86" t="s">
        <v>80</v>
      </c>
      <c r="E19" s="87">
        <f>SUM(E8:E17)</f>
        <v>48.265999999999991</v>
      </c>
      <c r="F19" s="80"/>
    </row>
    <row r="20" spans="2:6" x14ac:dyDescent="0.2">
      <c r="B20" s="85"/>
      <c r="C20" s="86"/>
      <c r="D20" s="86" t="s">
        <v>78</v>
      </c>
      <c r="E20" s="87">
        <v>5.5</v>
      </c>
      <c r="F20" s="80"/>
    </row>
    <row r="21" spans="2:6" ht="16" thickBot="1" x14ac:dyDescent="0.25">
      <c r="B21" s="88"/>
      <c r="C21" s="89"/>
      <c r="D21" s="89" t="s">
        <v>79</v>
      </c>
      <c r="E21" s="90">
        <f>E19/E20</f>
        <v>8.7756363636363623</v>
      </c>
      <c r="F21" s="91"/>
    </row>
    <row r="23" spans="2:6" ht="16" thickBot="1" x14ac:dyDescent="0.25"/>
    <row r="24" spans="2:6" x14ac:dyDescent="0.2">
      <c r="B24" s="75" t="s">
        <v>90</v>
      </c>
      <c r="C24" s="76"/>
      <c r="D24" s="76"/>
      <c r="E24" s="76"/>
      <c r="F24" s="77"/>
    </row>
    <row r="25" spans="2:6" ht="16" x14ac:dyDescent="0.2">
      <c r="B25" s="92" t="s">
        <v>77</v>
      </c>
      <c r="C25" s="93" t="s">
        <v>78</v>
      </c>
      <c r="D25" s="93" t="s">
        <v>79</v>
      </c>
      <c r="E25" s="93" t="s">
        <v>80</v>
      </c>
      <c r="F25" s="94"/>
    </row>
    <row r="26" spans="2:6" x14ac:dyDescent="0.2">
      <c r="B26" s="85">
        <v>0.85</v>
      </c>
      <c r="C26" s="86">
        <v>5.5</v>
      </c>
      <c r="D26" s="86">
        <v>6.3</v>
      </c>
      <c r="E26" s="87">
        <f t="shared" ref="E26:E28" si="1">C26*D26/B26</f>
        <v>40.764705882352942</v>
      </c>
      <c r="F26" s="80" t="s">
        <v>91</v>
      </c>
    </row>
    <row r="27" spans="2:6" x14ac:dyDescent="0.2">
      <c r="B27" s="85">
        <v>1</v>
      </c>
      <c r="C27" s="86">
        <v>29</v>
      </c>
      <c r="D27" s="86">
        <v>1.8</v>
      </c>
      <c r="E27" s="87">
        <f t="shared" si="1"/>
        <v>52.2</v>
      </c>
      <c r="F27" s="80" t="s">
        <v>92</v>
      </c>
    </row>
    <row r="28" spans="2:6" x14ac:dyDescent="0.2">
      <c r="B28" s="85">
        <v>1</v>
      </c>
      <c r="C28" s="86">
        <v>29</v>
      </c>
      <c r="D28" s="86">
        <v>1.8</v>
      </c>
      <c r="E28" s="87">
        <f t="shared" si="1"/>
        <v>52.2</v>
      </c>
      <c r="F28" s="80" t="s">
        <v>93</v>
      </c>
    </row>
    <row r="29" spans="2:6" x14ac:dyDescent="0.2">
      <c r="B29" s="85"/>
      <c r="C29" s="86"/>
      <c r="D29" s="86"/>
      <c r="E29" s="87"/>
      <c r="F29" s="80"/>
    </row>
    <row r="30" spans="2:6" x14ac:dyDescent="0.2">
      <c r="B30" s="85"/>
      <c r="C30" s="86"/>
      <c r="D30" s="86" t="s">
        <v>80</v>
      </c>
      <c r="E30" s="87">
        <f>SUM(E26:E28)</f>
        <v>145.16470588235296</v>
      </c>
      <c r="F30" s="80"/>
    </row>
    <row r="31" spans="2:6" x14ac:dyDescent="0.2">
      <c r="B31" s="85"/>
      <c r="C31" s="86"/>
      <c r="D31" s="86" t="s">
        <v>78</v>
      </c>
      <c r="E31" s="87">
        <v>29</v>
      </c>
      <c r="F31" s="80"/>
    </row>
    <row r="32" spans="2:6" ht="16" thickBot="1" x14ac:dyDescent="0.25">
      <c r="B32" s="88"/>
      <c r="C32" s="89"/>
      <c r="D32" s="89" t="s">
        <v>79</v>
      </c>
      <c r="E32" s="90">
        <f>E30/E31</f>
        <v>5.0056795131845853</v>
      </c>
      <c r="F32" s="91"/>
    </row>
  </sheetData>
  <mergeCells count="2">
    <mergeCell ref="B6:F6"/>
    <mergeCell ref="B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rx_chain</vt:lpstr>
      <vt:lpstr>tx_chain</vt:lpstr>
      <vt:lpstr>power_budget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john jones</cp:lastModifiedBy>
  <dcterms:created xsi:type="dcterms:W3CDTF">2016-11-05T01:53:38Z</dcterms:created>
  <dcterms:modified xsi:type="dcterms:W3CDTF">2018-03-12T21:49:46Z</dcterms:modified>
</cp:coreProperties>
</file>