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el2\projects\graviton\docs\"/>
    </mc:Choice>
  </mc:AlternateContent>
  <bookViews>
    <workbookView xWindow="0" yWindow="0" windowWidth="17055" windowHeight="12030"/>
  </bookViews>
  <sheets>
    <sheet name="rx_chain" sheetId="1" r:id="rId1"/>
    <sheet name="phase_noise" sheetId="4" r:id="rId2"/>
    <sheet name="tx_chain" sheetId="2" r:id="rId3"/>
    <sheet name="power_budget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K10" i="4"/>
  <c r="J10" i="4"/>
  <c r="F19" i="2"/>
  <c r="G19" i="2"/>
  <c r="H19" i="2"/>
  <c r="G12" i="1" l="1"/>
  <c r="H12" i="1" s="1"/>
  <c r="F12" i="1"/>
  <c r="G20" i="1"/>
  <c r="G17" i="1"/>
  <c r="G15" i="1"/>
  <c r="G9" i="1"/>
  <c r="G10" i="1"/>
  <c r="Q21" i="1"/>
  <c r="E19" i="1"/>
  <c r="G19" i="1" s="1"/>
  <c r="G13" i="1" l="1"/>
  <c r="Q20" i="1" l="1"/>
  <c r="Q19" i="1" s="1"/>
  <c r="Q18" i="1" s="1"/>
  <c r="H20" i="1"/>
  <c r="R22" i="1"/>
  <c r="H22" i="1"/>
  <c r="F22" i="1"/>
  <c r="H21" i="1"/>
  <c r="F21" i="1"/>
  <c r="F20" i="1"/>
  <c r="H19" i="1"/>
  <c r="H18" i="1"/>
  <c r="H17" i="1"/>
  <c r="H16" i="1"/>
  <c r="H15" i="1"/>
  <c r="H14" i="1"/>
  <c r="H11" i="1"/>
  <c r="H10" i="1"/>
  <c r="H9" i="1"/>
  <c r="H8" i="1"/>
  <c r="H7" i="1"/>
  <c r="F19" i="1"/>
  <c r="F18" i="1"/>
  <c r="F17" i="1"/>
  <c r="F16" i="1"/>
  <c r="F15" i="1"/>
  <c r="F14" i="1"/>
  <c r="F13" i="1"/>
  <c r="F11" i="1"/>
  <c r="F10" i="1"/>
  <c r="F9" i="1"/>
  <c r="F8" i="1"/>
  <c r="F7" i="1"/>
  <c r="N7" i="1" s="1"/>
  <c r="N8" i="1" l="1"/>
  <c r="N9" i="1" s="1"/>
  <c r="N10" i="1" s="1"/>
  <c r="N11" i="1" s="1"/>
  <c r="R21" i="1"/>
  <c r="R20" i="1"/>
  <c r="Q17" i="1"/>
  <c r="Q16" i="1" s="1"/>
  <c r="J7" i="1"/>
  <c r="K7" i="1" s="1"/>
  <c r="H13" i="1"/>
  <c r="M8" i="1"/>
  <c r="M9" i="1" s="1"/>
  <c r="M10" i="1" s="1"/>
  <c r="M11" i="1" s="1"/>
  <c r="N12" i="1" l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M12" i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J8" i="1"/>
  <c r="Q15" i="1"/>
  <c r="Q14" i="1" s="1"/>
  <c r="U16" i="1"/>
  <c r="R19" i="1"/>
  <c r="J9" i="1" l="1"/>
  <c r="K8" i="1"/>
  <c r="V8" i="1" s="1"/>
  <c r="Q13" i="1"/>
  <c r="Q12" i="1" s="1"/>
  <c r="U14" i="1"/>
  <c r="R18" i="1"/>
  <c r="R12" i="1" l="1"/>
  <c r="Q11" i="1"/>
  <c r="U11" i="1" s="1"/>
  <c r="K9" i="1"/>
  <c r="V9" i="1" s="1"/>
  <c r="J10" i="1"/>
  <c r="R17" i="1"/>
  <c r="Q10" i="1" l="1"/>
  <c r="Q9" i="1" s="1"/>
  <c r="Q8" i="1" s="1"/>
  <c r="Q7" i="1" s="1"/>
  <c r="J11" i="1"/>
  <c r="J12" i="1" s="1"/>
  <c r="K10" i="1"/>
  <c r="V10" i="1" s="1"/>
  <c r="R16" i="1"/>
  <c r="K12" i="1" l="1"/>
  <c r="J13" i="1"/>
  <c r="K11" i="1"/>
  <c r="V11" i="1" s="1"/>
  <c r="R15" i="1"/>
  <c r="V12" i="1" l="1"/>
  <c r="J14" i="1"/>
  <c r="K13" i="1"/>
  <c r="V13" i="1" s="1"/>
  <c r="R14" i="1"/>
  <c r="J15" i="1" l="1"/>
  <c r="K14" i="1"/>
  <c r="V14" i="1" s="1"/>
  <c r="R13" i="1"/>
  <c r="J16" i="1" l="1"/>
  <c r="K15" i="1"/>
  <c r="V15" i="1" s="1"/>
  <c r="R11" i="1"/>
  <c r="J17" i="1" l="1"/>
  <c r="K16" i="1"/>
  <c r="V16" i="1" s="1"/>
  <c r="R10" i="1"/>
  <c r="J18" i="1" l="1"/>
  <c r="K17" i="1"/>
  <c r="V17" i="1" s="1"/>
  <c r="R9" i="1"/>
  <c r="J19" i="1" l="1"/>
  <c r="K18" i="1"/>
  <c r="V18" i="1" s="1"/>
  <c r="R7" i="1"/>
  <c r="R8" i="1"/>
  <c r="K19" i="1" l="1"/>
  <c r="V19" i="1" s="1"/>
  <c r="J20" i="1"/>
  <c r="J21" i="1" l="1"/>
  <c r="K20" i="1"/>
  <c r="V20" i="1" s="1"/>
  <c r="K21" i="1" l="1"/>
  <c r="V21" i="1" s="1"/>
  <c r="J22" i="1"/>
  <c r="K22" i="1" s="1"/>
  <c r="V22" i="1" l="1"/>
</calcChain>
</file>

<file path=xl/sharedStrings.xml><?xml version="1.0" encoding="utf-8"?>
<sst xmlns="http://schemas.openxmlformats.org/spreadsheetml/2006/main" count="89" uniqueCount="70">
  <si>
    <t xml:space="preserve">Graviton Receiver Analog Front End Cascade Analysis </t>
  </si>
  <si>
    <t>desc</t>
  </si>
  <si>
    <t>gain</t>
  </si>
  <si>
    <t>dB</t>
  </si>
  <si>
    <t>circulator</t>
  </si>
  <si>
    <t>adder</t>
  </si>
  <si>
    <t>dBm</t>
  </si>
  <si>
    <t>ADC (250 Msps)</t>
  </si>
  <si>
    <t>uW</t>
  </si>
  <si>
    <t>fs input</t>
  </si>
  <si>
    <t>W/W</t>
  </si>
  <si>
    <t>noise contribution</t>
  </si>
  <si>
    <t>critical</t>
  </si>
  <si>
    <t>FS limit #1</t>
  </si>
  <si>
    <t>FS limit #2</t>
  </si>
  <si>
    <t>total gain</t>
  </si>
  <si>
    <t>F</t>
  </si>
  <si>
    <t>cascade F</t>
  </si>
  <si>
    <t>NF</t>
  </si>
  <si>
    <t>cascade NF</t>
  </si>
  <si>
    <t>LNA</t>
  </si>
  <si>
    <t>Full Scale Mixer Input</t>
  </si>
  <si>
    <t>DSA #2 Setting</t>
  </si>
  <si>
    <t>DSA #1 Setting</t>
  </si>
  <si>
    <t>end-to-end Noise Figure</t>
  </si>
  <si>
    <t>Full Scale Antenna Input</t>
  </si>
  <si>
    <t>db</t>
  </si>
  <si>
    <t>IIP3</t>
  </si>
  <si>
    <t>IP3 spur @ FS</t>
  </si>
  <si>
    <t>LMH6401</t>
  </si>
  <si>
    <t>passband, fc (Hz)</t>
  </si>
  <si>
    <t>filter (transformer I.L. + impedance bridge + Chebychev filter I.L.)</t>
  </si>
  <si>
    <t>LMH6554</t>
  </si>
  <si>
    <t>reflectionless filter</t>
  </si>
  <si>
    <t>XLF-151+</t>
  </si>
  <si>
    <t>part number</t>
  </si>
  <si>
    <t>MAAL-009120</t>
  </si>
  <si>
    <t>MGA-16116</t>
  </si>
  <si>
    <t>antenna</t>
  </si>
  <si>
    <t>SF2098H</t>
  </si>
  <si>
    <t>PE43713</t>
  </si>
  <si>
    <t>[passives]</t>
  </si>
  <si>
    <t>AD42LB69</t>
  </si>
  <si>
    <t>notes</t>
  </si>
  <si>
    <t>MAX2031</t>
  </si>
  <si>
    <t>MIXER</t>
  </si>
  <si>
    <t>AMP</t>
  </si>
  <si>
    <t>SAW filter / image reject</t>
  </si>
  <si>
    <t>cavity filter / image reject</t>
  </si>
  <si>
    <t>VGA DSA (I.L. + setting)</t>
  </si>
  <si>
    <t>DSA (I.L. + setting)</t>
  </si>
  <si>
    <t>output power (dBm)</t>
  </si>
  <si>
    <t>amp3 (dB)</t>
  </si>
  <si>
    <t>amp2 (dB)</t>
  </si>
  <si>
    <t>saw2 (dB)</t>
  </si>
  <si>
    <t>amp1 (dB)</t>
  </si>
  <si>
    <t>saw1 (dB)</t>
  </si>
  <si>
    <t>mixer (dB)</t>
  </si>
  <si>
    <t>DAC out / mixer in (dBm)</t>
  </si>
  <si>
    <t>GVA-84+</t>
  </si>
  <si>
    <t>current</t>
  </si>
  <si>
    <t>proposed</t>
  </si>
  <si>
    <t>Supply</t>
  </si>
  <si>
    <t>Imax</t>
  </si>
  <si>
    <t>6A</t>
  </si>
  <si>
    <t>Vmin</t>
  </si>
  <si>
    <t>Vmax</t>
  </si>
  <si>
    <t>Source</t>
  </si>
  <si>
    <t>PP5V</t>
  </si>
  <si>
    <t>VIN48V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</si>
</sst>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#,##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n">
        <color rgb="FFFF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3" borderId="1" applyNumberFormat="0" applyAlignment="0" applyProtection="0"/>
  </cellStyleXfs>
  <cellXfs count="69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3" fontId="0" fillId="0" borderId="0" xfId="0" applyNumberFormat="1"/>
    <xf numFmtId="0" fontId="4" fillId="0" borderId="0" xfId="0" applyFont="1"/>
    <xf numFmtId="0" fontId="1" fillId="0" borderId="0" xfId="0" applyFont="1"/>
    <xf numFmtId="0" fontId="0" fillId="0" borderId="3" xfId="0" applyBorder="1"/>
    <xf numFmtId="2" fontId="0" fillId="0" borderId="4" xfId="0" applyNumberFormat="1" applyBorder="1"/>
    <xf numFmtId="165" fontId="4" fillId="0" borderId="0" xfId="0" applyNumberFormat="1" applyFont="1"/>
    <xf numFmtId="165" fontId="0" fillId="0" borderId="3" xfId="0" applyNumberFormat="1" applyBorder="1"/>
    <xf numFmtId="0" fontId="4" fillId="0" borderId="7" xfId="0" applyFont="1" applyBorder="1"/>
    <xf numFmtId="165" fontId="4" fillId="0" borderId="8" xfId="0" applyNumberFormat="1" applyFont="1" applyBorder="1"/>
    <xf numFmtId="0" fontId="0" fillId="0" borderId="7" xfId="0" applyBorder="1"/>
    <xf numFmtId="165" fontId="0" fillId="0" borderId="8" xfId="0" applyNumberFormat="1" applyBorder="1"/>
    <xf numFmtId="0" fontId="1" fillId="2" borderId="7" xfId="0" applyFont="1" applyFill="1" applyBorder="1"/>
    <xf numFmtId="0" fontId="0" fillId="0" borderId="9" xfId="0" applyBorder="1"/>
    <xf numFmtId="165" fontId="0" fillId="0" borderId="10" xfId="0" applyNumberFormat="1" applyBorder="1"/>
    <xf numFmtId="0" fontId="0" fillId="0" borderId="11" xfId="0" applyBorder="1"/>
    <xf numFmtId="165" fontId="0" fillId="0" borderId="12" xfId="0" applyNumberFormat="1" applyBorder="1"/>
    <xf numFmtId="165" fontId="0" fillId="0" borderId="0" xfId="0" applyNumberFormat="1" applyFill="1"/>
    <xf numFmtId="165" fontId="0" fillId="0" borderId="0" xfId="0" applyNumberFormat="1" applyFill="1" applyBorder="1"/>
    <xf numFmtId="165" fontId="6" fillId="0" borderId="13" xfId="0" applyNumberFormat="1" applyFont="1" applyBorder="1"/>
    <xf numFmtId="0" fontId="0" fillId="2" borderId="0" xfId="0" applyFill="1"/>
    <xf numFmtId="165" fontId="0" fillId="0" borderId="8" xfId="0" applyNumberFormat="1" applyFill="1" applyBorder="1"/>
    <xf numFmtId="0" fontId="0" fillId="0" borderId="7" xfId="0" applyFont="1" applyFill="1" applyBorder="1"/>
    <xf numFmtId="0" fontId="0" fillId="4" borderId="7" xfId="0" applyFont="1" applyFill="1" applyBorder="1"/>
    <xf numFmtId="0" fontId="0" fillId="0" borderId="7" xfId="0" applyFill="1" applyBorder="1"/>
    <xf numFmtId="11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5" borderId="16" xfId="0" applyFont="1" applyFill="1" applyBorder="1"/>
    <xf numFmtId="0" fontId="7" fillId="5" borderId="15" xfId="1" applyFont="1" applyFill="1" applyBorder="1"/>
    <xf numFmtId="0" fontId="2" fillId="0" borderId="0" xfId="1" applyFill="1" applyBorder="1"/>
    <xf numFmtId="0" fontId="7" fillId="2" borderId="7" xfId="1" applyFont="1" applyFill="1" applyBorder="1"/>
    <xf numFmtId="165" fontId="0" fillId="0" borderId="0" xfId="0" applyNumberFormat="1" applyBorder="1"/>
    <xf numFmtId="0" fontId="1" fillId="0" borderId="18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165" fontId="4" fillId="0" borderId="0" xfId="0" applyNumberFormat="1" applyFont="1" applyBorder="1"/>
    <xf numFmtId="165" fontId="3" fillId="0" borderId="0" xfId="0" applyNumberFormat="1" applyFont="1" applyBorder="1"/>
    <xf numFmtId="165" fontId="0" fillId="0" borderId="0" xfId="0" applyNumberFormat="1" applyFont="1" applyFill="1" applyBorder="1"/>
    <xf numFmtId="165" fontId="0" fillId="4" borderId="0" xfId="0" applyNumberFormat="1" applyFont="1" applyFill="1" applyBorder="1"/>
    <xf numFmtId="165" fontId="0" fillId="0" borderId="19" xfId="0" applyNumberFormat="1" applyBorder="1"/>
    <xf numFmtId="165" fontId="0" fillId="0" borderId="7" xfId="0" applyNumberFormat="1" applyBorder="1"/>
    <xf numFmtId="165" fontId="0" fillId="0" borderId="9" xfId="0" applyNumberFormat="1" applyBorder="1"/>
    <xf numFmtId="165" fontId="0" fillId="0" borderId="7" xfId="0" applyNumberFormat="1" applyFill="1" applyBorder="1"/>
    <xf numFmtId="0" fontId="1" fillId="5" borderId="15" xfId="0" applyFont="1" applyFill="1" applyBorder="1"/>
    <xf numFmtId="0" fontId="5" fillId="0" borderId="0" xfId="0" applyFont="1"/>
    <xf numFmtId="0" fontId="0" fillId="0" borderId="2" xfId="0" applyFont="1" applyBorder="1"/>
    <xf numFmtId="165" fontId="4" fillId="0" borderId="13" xfId="0" applyNumberFormat="1" applyFont="1" applyBorder="1"/>
    <xf numFmtId="165" fontId="0" fillId="0" borderId="13" xfId="0" applyNumberFormat="1" applyBorder="1"/>
    <xf numFmtId="166" fontId="4" fillId="0" borderId="0" xfId="0" applyNumberFormat="1" applyFont="1"/>
    <xf numFmtId="166" fontId="0" fillId="0" borderId="0" xfId="0" applyNumberFormat="1"/>
    <xf numFmtId="166" fontId="0" fillId="0" borderId="3" xfId="0" applyNumberFormat="1" applyBorder="1"/>
    <xf numFmtId="0" fontId="0" fillId="0" borderId="3" xfId="0" applyFont="1" applyFill="1" applyBorder="1"/>
    <xf numFmtId="0" fontId="0" fillId="2" borderId="0" xfId="0" applyFont="1" applyFill="1"/>
    <xf numFmtId="0" fontId="0" fillId="0" borderId="0" xfId="0" applyBorder="1"/>
    <xf numFmtId="0" fontId="1" fillId="0" borderId="0" xfId="0" applyFont="1" applyBorder="1"/>
    <xf numFmtId="0" fontId="0" fillId="0" borderId="14" xfId="0" applyBorder="1"/>
    <xf numFmtId="0" fontId="1" fillId="0" borderId="14" xfId="0" applyFont="1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7" xfId="0" applyBorder="1" applyAlignment="1">
      <alignment vertical="center"/>
    </xf>
    <xf numFmtId="0" fontId="1" fillId="0" borderId="0" xfId="0" applyFont="1" applyAlignment="1">
      <alignment horizontal="right" vertical="center" textRotation="90"/>
    </xf>
    <xf numFmtId="0" fontId="1" fillId="0" borderId="0" xfId="0" applyFont="1" applyAlignment="1">
      <alignment horizontal="center"/>
    </xf>
    <xf numFmtId="0" fontId="1" fillId="0" borderId="14" xfId="0" applyFont="1" applyBorder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52"/>
  <sheetViews>
    <sheetView tabSelected="1" zoomScaleNormal="100" workbookViewId="0">
      <selection activeCell="V27" sqref="V27"/>
    </sheetView>
  </sheetViews>
  <sheetFormatPr defaultRowHeight="15" x14ac:dyDescent="0.25"/>
  <cols>
    <col min="2" max="2" width="12.85546875" bestFit="1" customWidth="1"/>
    <col min="3" max="3" width="59.85546875" bestFit="1" customWidth="1"/>
    <col min="4" max="4" width="8.140625" customWidth="1"/>
    <col min="8" max="8" width="9.5703125" bestFit="1" customWidth="1"/>
    <col min="9" max="9" width="1.85546875" customWidth="1"/>
    <col min="10" max="10" width="9.28515625" bestFit="1" customWidth="1"/>
    <col min="11" max="11" width="11.85546875" bestFit="1" customWidth="1"/>
    <col min="12" max="12" width="3.7109375" customWidth="1"/>
    <col min="14" max="14" width="15.5703125" customWidth="1"/>
    <col min="15" max="16" width="10" bestFit="1" customWidth="1"/>
    <col min="18" max="18" width="10.140625" bestFit="1" customWidth="1"/>
    <col min="19" max="19" width="4.5703125" customWidth="1"/>
    <col min="20" max="20" width="5" bestFit="1" customWidth="1"/>
    <col min="21" max="21" width="12.7109375" bestFit="1" customWidth="1"/>
    <col min="22" max="22" width="17.5703125" bestFit="1" customWidth="1"/>
    <col min="26" max="27" width="3.7109375" bestFit="1" customWidth="1"/>
  </cols>
  <sheetData>
    <row r="2" spans="2:23" x14ac:dyDescent="0.25">
      <c r="C2" t="s">
        <v>0</v>
      </c>
      <c r="G2" s="30" t="s">
        <v>30</v>
      </c>
      <c r="H2" s="28">
        <v>39000000</v>
      </c>
    </row>
    <row r="5" spans="2:23" x14ac:dyDescent="0.25">
      <c r="B5" s="6" t="s">
        <v>35</v>
      </c>
      <c r="C5" s="6" t="s">
        <v>1</v>
      </c>
      <c r="D5" s="6"/>
      <c r="E5" s="31" t="s">
        <v>2</v>
      </c>
      <c r="F5" s="40" t="s">
        <v>2</v>
      </c>
      <c r="G5" s="31" t="s">
        <v>18</v>
      </c>
      <c r="H5" s="32" t="s">
        <v>16</v>
      </c>
      <c r="I5" s="29"/>
      <c r="J5" s="30" t="s">
        <v>17</v>
      </c>
      <c r="K5" s="30" t="s">
        <v>19</v>
      </c>
      <c r="L5" s="30"/>
      <c r="M5" s="30" t="s">
        <v>15</v>
      </c>
      <c r="N5" s="30" t="s">
        <v>15</v>
      </c>
      <c r="O5" s="30" t="s">
        <v>13</v>
      </c>
      <c r="P5" s="30" t="s">
        <v>14</v>
      </c>
      <c r="Q5" s="30" t="s">
        <v>9</v>
      </c>
      <c r="R5" s="30" t="s">
        <v>9</v>
      </c>
      <c r="S5" s="29"/>
      <c r="T5" s="30" t="s">
        <v>27</v>
      </c>
      <c r="U5" s="30" t="s">
        <v>28</v>
      </c>
      <c r="V5" s="30" t="s">
        <v>11</v>
      </c>
      <c r="W5" s="30" t="s">
        <v>43</v>
      </c>
    </row>
    <row r="6" spans="2:23" ht="15.75" thickBot="1" x14ac:dyDescent="0.3">
      <c r="C6" s="6"/>
      <c r="D6" s="6"/>
      <c r="E6" s="33" t="s">
        <v>3</v>
      </c>
      <c r="F6" s="41" t="s">
        <v>10</v>
      </c>
      <c r="G6" s="33" t="s">
        <v>3</v>
      </c>
      <c r="H6" s="34"/>
      <c r="I6" s="29"/>
      <c r="J6" s="30"/>
      <c r="K6" s="30" t="s">
        <v>3</v>
      </c>
      <c r="L6" s="30"/>
      <c r="M6" s="30" t="s">
        <v>3</v>
      </c>
      <c r="N6" s="30" t="s">
        <v>10</v>
      </c>
      <c r="O6" s="30" t="s">
        <v>6</v>
      </c>
      <c r="P6" s="30" t="s">
        <v>6</v>
      </c>
      <c r="Q6" s="30" t="s">
        <v>6</v>
      </c>
      <c r="R6" s="30" t="s">
        <v>8</v>
      </c>
      <c r="S6" s="29"/>
      <c r="T6" s="30" t="s">
        <v>6</v>
      </c>
      <c r="U6" s="30" t="s">
        <v>6</v>
      </c>
      <c r="V6" s="30" t="s">
        <v>26</v>
      </c>
    </row>
    <row r="7" spans="2:23" ht="16.5" thickTop="1" thickBot="1" x14ac:dyDescent="0.3">
      <c r="C7" t="s">
        <v>38</v>
      </c>
      <c r="E7" s="11">
        <v>0</v>
      </c>
      <c r="F7" s="42">
        <f>10^(E7/10)</f>
        <v>1</v>
      </c>
      <c r="G7" s="11">
        <v>0</v>
      </c>
      <c r="H7" s="12">
        <f>10^(G7/10)</f>
        <v>1</v>
      </c>
      <c r="J7" s="9">
        <f>H7</f>
        <v>1</v>
      </c>
      <c r="K7" s="9">
        <f t="shared" ref="K7:K22" si="0">10*LOG10(J7)</f>
        <v>0</v>
      </c>
      <c r="L7" s="9"/>
      <c r="M7" s="5">
        <v>0</v>
      </c>
      <c r="N7" s="9">
        <f>F7</f>
        <v>1</v>
      </c>
      <c r="O7" s="5"/>
      <c r="P7" s="5"/>
      <c r="Q7" s="53">
        <f t="shared" ref="Q7:Q18" si="1">Q8-E7</f>
        <v>-31.4</v>
      </c>
      <c r="R7" s="55">
        <f>10^((Q7-30)/10)*1000000</f>
        <v>0.72443596007499</v>
      </c>
    </row>
    <row r="8" spans="2:23" ht="15.75" thickTop="1" x14ac:dyDescent="0.25">
      <c r="C8" t="s">
        <v>48</v>
      </c>
      <c r="E8" s="13">
        <v>-1</v>
      </c>
      <c r="F8" s="43">
        <f>10^(E8/10)</f>
        <v>0.79432823472428149</v>
      </c>
      <c r="G8" s="47">
        <f>ABS(E8)</f>
        <v>1</v>
      </c>
      <c r="H8" s="14">
        <f t="shared" ref="H8:H22" si="2">10^(G8/10)</f>
        <v>1.2589254117941673</v>
      </c>
      <c r="J8" s="2">
        <f>J7+((H8-1)/N7)</f>
        <v>1.2589254117941673</v>
      </c>
      <c r="K8" s="2">
        <f t="shared" si="0"/>
        <v>1.0000000000000002</v>
      </c>
      <c r="L8" s="2"/>
      <c r="M8">
        <f>E8+M7</f>
        <v>-1</v>
      </c>
      <c r="N8" s="2">
        <f>N7*F8</f>
        <v>0.79432823472428149</v>
      </c>
      <c r="Q8" s="2">
        <f t="shared" si="1"/>
        <v>-31.4</v>
      </c>
      <c r="R8" s="56">
        <f t="shared" ref="R8:R22" si="3">10^((Q8-30)/10)*1000000</f>
        <v>0.72443596007499</v>
      </c>
      <c r="V8" s="3">
        <f>K8-K7</f>
        <v>1.0000000000000002</v>
      </c>
    </row>
    <row r="9" spans="2:23" x14ac:dyDescent="0.25">
      <c r="C9" t="s">
        <v>4</v>
      </c>
      <c r="E9" s="13">
        <v>0</v>
      </c>
      <c r="F9" s="39">
        <f t="shared" ref="F9:F22" si="4">10^(E9/10)</f>
        <v>1</v>
      </c>
      <c r="G9" s="47">
        <f>ABS(E9)</f>
        <v>0</v>
      </c>
      <c r="H9" s="14">
        <f t="shared" si="2"/>
        <v>1</v>
      </c>
      <c r="J9" s="2">
        <f t="shared" ref="J9:J19" si="5">J8+((H9-1)/N8)</f>
        <v>1.2589254117941673</v>
      </c>
      <c r="K9" s="2">
        <f t="shared" si="0"/>
        <v>1.0000000000000002</v>
      </c>
      <c r="L9" s="2"/>
      <c r="M9">
        <f t="shared" ref="M9:M16" si="6">E9+M8</f>
        <v>-1</v>
      </c>
      <c r="N9" s="2">
        <f t="shared" ref="N9:N19" si="7">N8*F9</f>
        <v>0.79432823472428149</v>
      </c>
      <c r="Q9" s="2">
        <f t="shared" si="1"/>
        <v>-32.4</v>
      </c>
      <c r="R9" s="56">
        <f t="shared" si="3"/>
        <v>0.57543993733715548</v>
      </c>
      <c r="V9" s="3">
        <f t="shared" ref="V9:V22" si="8">K9-K8</f>
        <v>0</v>
      </c>
    </row>
    <row r="10" spans="2:23" ht="15.75" thickBot="1" x14ac:dyDescent="0.3">
      <c r="C10" t="s">
        <v>5</v>
      </c>
      <c r="E10" s="13">
        <v>0</v>
      </c>
      <c r="F10" s="39">
        <f t="shared" si="4"/>
        <v>1</v>
      </c>
      <c r="G10" s="47">
        <f>ABS(E10)</f>
        <v>0</v>
      </c>
      <c r="H10" s="14">
        <f t="shared" si="2"/>
        <v>1</v>
      </c>
      <c r="J10" s="2">
        <f t="shared" si="5"/>
        <v>1.2589254117941673</v>
      </c>
      <c r="K10" s="2">
        <f t="shared" si="0"/>
        <v>1.0000000000000002</v>
      </c>
      <c r="L10" s="2"/>
      <c r="M10">
        <f t="shared" si="6"/>
        <v>-1</v>
      </c>
      <c r="N10" s="2">
        <f t="shared" si="7"/>
        <v>0.79432823472428149</v>
      </c>
      <c r="Q10" s="2">
        <f t="shared" si="1"/>
        <v>-32.4</v>
      </c>
      <c r="R10" s="56">
        <f t="shared" si="3"/>
        <v>0.57543993733715548</v>
      </c>
      <c r="V10" s="3">
        <f t="shared" si="8"/>
        <v>0</v>
      </c>
    </row>
    <row r="11" spans="2:23" ht="16.5" thickTop="1" thickBot="1" x14ac:dyDescent="0.3">
      <c r="B11" t="s">
        <v>37</v>
      </c>
      <c r="C11" s="50" t="s">
        <v>20</v>
      </c>
      <c r="D11" s="6"/>
      <c r="E11" s="13">
        <v>18.399999999999999</v>
      </c>
      <c r="F11" s="39">
        <f t="shared" si="4"/>
        <v>69.183097091893657</v>
      </c>
      <c r="G11" s="47">
        <v>0.27</v>
      </c>
      <c r="H11" s="14">
        <f t="shared" si="2"/>
        <v>1.0641430182243161</v>
      </c>
      <c r="J11" s="2">
        <f t="shared" si="5"/>
        <v>1.3396766874259352</v>
      </c>
      <c r="K11" s="2">
        <f t="shared" si="0"/>
        <v>1.2700000000000002</v>
      </c>
      <c r="L11" s="2"/>
      <c r="M11">
        <f t="shared" si="6"/>
        <v>17.399999999999999</v>
      </c>
      <c r="N11" s="2">
        <f t="shared" si="7"/>
        <v>54.954087385762463</v>
      </c>
      <c r="O11">
        <v>2.4</v>
      </c>
      <c r="P11">
        <v>-27.4</v>
      </c>
      <c r="Q11" s="54">
        <f>Q12-E11</f>
        <v>-32.4</v>
      </c>
      <c r="R11" s="56">
        <f t="shared" si="3"/>
        <v>0.57543993733715548</v>
      </c>
      <c r="T11">
        <v>19.100000000000001</v>
      </c>
      <c r="U11">
        <f>Q11 - (T11-Q11)*3</f>
        <v>-186.9</v>
      </c>
      <c r="V11" s="3">
        <f t="shared" si="8"/>
        <v>0.27</v>
      </c>
    </row>
    <row r="12" spans="2:23" ht="15.75" thickBot="1" x14ac:dyDescent="0.3">
      <c r="B12" t="s">
        <v>39</v>
      </c>
      <c r="C12" s="58" t="s">
        <v>47</v>
      </c>
      <c r="D12" s="6"/>
      <c r="E12" s="13">
        <v>-2</v>
      </c>
      <c r="F12" s="39">
        <f t="shared" ref="F12" si="9">10^(E12/10)</f>
        <v>0.63095734448019325</v>
      </c>
      <c r="G12" s="47">
        <f>ABS(E12)</f>
        <v>2</v>
      </c>
      <c r="H12" s="14">
        <f t="shared" ref="H12" si="10">10^(G12/10)</f>
        <v>1.5848931924611136</v>
      </c>
      <c r="J12" s="2">
        <f t="shared" ref="J12" si="11">J11+((H12-1)/N11)</f>
        <v>1.3503199938711015</v>
      </c>
      <c r="K12" s="2">
        <f t="shared" si="0"/>
        <v>1.3043669820217278</v>
      </c>
      <c r="L12" s="2"/>
      <c r="M12">
        <f t="shared" ref="M12" si="12">E12+M11</f>
        <v>15.399999999999999</v>
      </c>
      <c r="N12" s="2">
        <f t="shared" ref="N12" si="13">N11*F12</f>
        <v>34.673685045253166</v>
      </c>
      <c r="Q12" s="2">
        <f t="shared" ref="Q12" si="14">Q13-E12</f>
        <v>-14</v>
      </c>
      <c r="R12" s="56">
        <f t="shared" ref="R12" si="15">10^((Q12-30)/10)*1000000</f>
        <v>39.810717055349635</v>
      </c>
      <c r="V12" s="3">
        <f t="shared" si="8"/>
        <v>3.436698202172761E-2</v>
      </c>
    </row>
    <row r="13" spans="2:23" ht="15.75" thickBot="1" x14ac:dyDescent="0.3">
      <c r="B13" t="s">
        <v>40</v>
      </c>
      <c r="C13" s="50" t="s">
        <v>50</v>
      </c>
      <c r="D13" s="6"/>
      <c r="E13" s="15">
        <v>-8</v>
      </c>
      <c r="F13" s="44">
        <f t="shared" si="4"/>
        <v>0.15848931924611132</v>
      </c>
      <c r="G13" s="47">
        <f>ABS(E13)</f>
        <v>8</v>
      </c>
      <c r="H13" s="14">
        <f t="shared" si="2"/>
        <v>6.3095734448019343</v>
      </c>
      <c r="J13" s="2">
        <f>J12+((H13-1)/N12)</f>
        <v>1.5034497647008338</v>
      </c>
      <c r="K13" s="2">
        <f t="shared" si="0"/>
        <v>1.770889214437138</v>
      </c>
      <c r="L13" s="2"/>
      <c r="M13">
        <f>E13+M12</f>
        <v>7.3999999999999986</v>
      </c>
      <c r="N13" s="2">
        <f>N12*F13</f>
        <v>5.4954087385762449</v>
      </c>
      <c r="Q13" s="2">
        <f t="shared" si="1"/>
        <v>-16</v>
      </c>
      <c r="R13" s="56">
        <f t="shared" si="3"/>
        <v>25.118864315095792</v>
      </c>
      <c r="V13" s="3">
        <f>K13-K12</f>
        <v>0.46652223241541013</v>
      </c>
    </row>
    <row r="14" spans="2:23" ht="16.5" thickTop="1" thickBot="1" x14ac:dyDescent="0.3">
      <c r="B14" t="s">
        <v>36</v>
      </c>
      <c r="C14" s="50" t="s">
        <v>20</v>
      </c>
      <c r="D14" s="6"/>
      <c r="E14" s="25">
        <v>14</v>
      </c>
      <c r="F14" s="39">
        <f t="shared" si="4"/>
        <v>25.118864315095799</v>
      </c>
      <c r="G14" s="47">
        <v>1.4</v>
      </c>
      <c r="H14" s="14">
        <f t="shared" si="2"/>
        <v>1.3803842646028848</v>
      </c>
      <c r="J14" s="2">
        <f t="shared" si="5"/>
        <v>1.5726683219907935</v>
      </c>
      <c r="K14" s="2">
        <f t="shared" si="0"/>
        <v>1.9663713895014889</v>
      </c>
      <c r="L14" s="2"/>
      <c r="M14">
        <f t="shared" si="6"/>
        <v>21.4</v>
      </c>
      <c r="N14" s="2">
        <f t="shared" si="7"/>
        <v>138.03842646028846</v>
      </c>
      <c r="O14">
        <v>21</v>
      </c>
      <c r="Q14" s="54">
        <f t="shared" si="1"/>
        <v>-24</v>
      </c>
      <c r="R14" s="56">
        <f t="shared" si="3"/>
        <v>3.9810717055349656</v>
      </c>
      <c r="T14">
        <v>21</v>
      </c>
      <c r="U14">
        <f>Q14 - (T14-Q14)*3</f>
        <v>-159</v>
      </c>
      <c r="V14" s="3">
        <f t="shared" si="8"/>
        <v>0.19548217506435095</v>
      </c>
    </row>
    <row r="15" spans="2:23" ht="15.75" thickBot="1" x14ac:dyDescent="0.3">
      <c r="B15" t="s">
        <v>39</v>
      </c>
      <c r="C15" t="s">
        <v>47</v>
      </c>
      <c r="E15" s="13">
        <v>-2</v>
      </c>
      <c r="F15" s="39">
        <f t="shared" si="4"/>
        <v>0.63095734448019325</v>
      </c>
      <c r="G15" s="47">
        <f>ABS(E15)</f>
        <v>2</v>
      </c>
      <c r="H15" s="14">
        <f t="shared" si="2"/>
        <v>1.5848931924611136</v>
      </c>
      <c r="J15" s="2">
        <f t="shared" si="5"/>
        <v>1.5769054986050124</v>
      </c>
      <c r="K15" s="2">
        <f t="shared" si="0"/>
        <v>1.9780566754315518</v>
      </c>
      <c r="L15" s="2"/>
      <c r="M15">
        <f t="shared" si="6"/>
        <v>19.399999999999999</v>
      </c>
      <c r="N15" s="2">
        <f t="shared" si="7"/>
        <v>87.096358995608057</v>
      </c>
      <c r="Q15" s="2">
        <f t="shared" si="1"/>
        <v>-10</v>
      </c>
      <c r="R15" s="56">
        <f t="shared" si="3"/>
        <v>100</v>
      </c>
      <c r="V15" s="3">
        <f t="shared" si="8"/>
        <v>1.1685285930062905E-2</v>
      </c>
    </row>
    <row r="16" spans="2:23" ht="16.5" thickTop="1" thickBot="1" x14ac:dyDescent="0.3">
      <c r="B16" s="52" t="s">
        <v>44</v>
      </c>
      <c r="C16" s="50" t="s">
        <v>45</v>
      </c>
      <c r="D16" s="7"/>
      <c r="E16" s="16">
        <v>-7</v>
      </c>
      <c r="F16" s="10">
        <f t="shared" si="4"/>
        <v>0.19952623149688795</v>
      </c>
      <c r="G16" s="48">
        <v>7</v>
      </c>
      <c r="H16" s="17">
        <f t="shared" si="2"/>
        <v>5.0118723362727229</v>
      </c>
      <c r="I16" s="7"/>
      <c r="J16" s="10">
        <f t="shared" si="5"/>
        <v>1.6229679561237593</v>
      </c>
      <c r="K16" s="10">
        <f t="shared" si="0"/>
        <v>2.1030994520145514</v>
      </c>
      <c r="L16" s="10"/>
      <c r="M16" s="7">
        <f t="shared" si="6"/>
        <v>12.399999999999999</v>
      </c>
      <c r="N16" s="10">
        <f t="shared" si="7"/>
        <v>17.378008287493753</v>
      </c>
      <c r="O16" s="7">
        <v>0</v>
      </c>
      <c r="P16" s="7">
        <v>-10</v>
      </c>
      <c r="Q16" s="54">
        <f t="shared" si="1"/>
        <v>-12</v>
      </c>
      <c r="R16" s="57">
        <f t="shared" si="3"/>
        <v>63.095734448019279</v>
      </c>
      <c r="S16" s="7"/>
      <c r="T16" s="7">
        <v>36</v>
      </c>
      <c r="U16" s="7">
        <f>Q16 - (T16-Q16)*3</f>
        <v>-156</v>
      </c>
      <c r="V16" s="8">
        <f t="shared" si="8"/>
        <v>0.12504277658299956</v>
      </c>
      <c r="W16" s="51" t="s">
        <v>12</v>
      </c>
    </row>
    <row r="17" spans="2:33" ht="15.75" thickBot="1" x14ac:dyDescent="0.3">
      <c r="B17" t="s">
        <v>34</v>
      </c>
      <c r="C17" t="s">
        <v>33</v>
      </c>
      <c r="E17" s="13">
        <v>-1.4</v>
      </c>
      <c r="F17" s="39">
        <f t="shared" si="4"/>
        <v>0.72443596007499012</v>
      </c>
      <c r="G17" s="47">
        <f>ABS(E17)</f>
        <v>1.4</v>
      </c>
      <c r="H17" s="14">
        <f t="shared" si="2"/>
        <v>1.3803842646028848</v>
      </c>
      <c r="J17" s="2">
        <f t="shared" si="5"/>
        <v>1.6448567858624719</v>
      </c>
      <c r="K17" s="2">
        <f t="shared" si="0"/>
        <v>2.1612809084692648</v>
      </c>
      <c r="L17" s="2"/>
      <c r="M17">
        <f t="shared" ref="M17:M19" si="16">E17+M16</f>
        <v>10.999999999999998</v>
      </c>
      <c r="N17" s="2">
        <f t="shared" si="7"/>
        <v>12.589254117941671</v>
      </c>
      <c r="Q17" s="2">
        <f t="shared" si="1"/>
        <v>-19</v>
      </c>
      <c r="R17" s="56">
        <f t="shared" si="3"/>
        <v>12.589254117941659</v>
      </c>
      <c r="V17" s="3">
        <f t="shared" si="8"/>
        <v>5.8181456454713398E-2</v>
      </c>
    </row>
    <row r="18" spans="2:33" ht="16.5" thickTop="1" thickBot="1" x14ac:dyDescent="0.3">
      <c r="B18" t="s">
        <v>32</v>
      </c>
      <c r="C18" s="36" t="s">
        <v>46</v>
      </c>
      <c r="D18" s="37"/>
      <c r="E18" s="38">
        <v>16</v>
      </c>
      <c r="F18" s="39">
        <f t="shared" si="4"/>
        <v>39.810717055349755</v>
      </c>
      <c r="G18" s="49">
        <v>7</v>
      </c>
      <c r="H18" s="24">
        <f t="shared" si="2"/>
        <v>5.0118723362727229</v>
      </c>
      <c r="J18" s="2">
        <f t="shared" si="5"/>
        <v>1.963531132943541</v>
      </c>
      <c r="K18" s="20">
        <f t="shared" si="0"/>
        <v>2.9303779165603934</v>
      </c>
      <c r="L18" s="20"/>
      <c r="M18">
        <f t="shared" si="16"/>
        <v>27</v>
      </c>
      <c r="N18" s="2">
        <f t="shared" si="7"/>
        <v>501.18723362727263</v>
      </c>
      <c r="O18">
        <v>-6</v>
      </c>
      <c r="P18">
        <v>-7</v>
      </c>
      <c r="Q18" s="54">
        <f t="shared" si="1"/>
        <v>-20.399999999999999</v>
      </c>
      <c r="R18" s="56">
        <f t="shared" si="3"/>
        <v>9.1201083935590823</v>
      </c>
      <c r="V18" s="3">
        <f t="shared" si="8"/>
        <v>0.76909700809112858</v>
      </c>
    </row>
    <row r="19" spans="2:33" ht="15.75" thickBot="1" x14ac:dyDescent="0.3">
      <c r="B19" t="s">
        <v>41</v>
      </c>
      <c r="C19" t="s">
        <v>31</v>
      </c>
      <c r="E19" s="27">
        <f>-0.5-6.3-0.8</f>
        <v>-7.6</v>
      </c>
      <c r="F19" s="21">
        <f t="shared" si="4"/>
        <v>0.17378008287493749</v>
      </c>
      <c r="G19" s="47">
        <f>ABS(E19)</f>
        <v>7.6</v>
      </c>
      <c r="H19" s="24">
        <f t="shared" si="2"/>
        <v>5.7543993733715713</v>
      </c>
      <c r="J19" s="2">
        <f t="shared" si="5"/>
        <v>1.9730174068435409</v>
      </c>
      <c r="K19" s="20">
        <f t="shared" si="0"/>
        <v>2.9513091680959085</v>
      </c>
      <c r="L19" s="20"/>
      <c r="M19">
        <f t="shared" si="16"/>
        <v>19.399999999999999</v>
      </c>
      <c r="N19" s="2">
        <f t="shared" si="7"/>
        <v>87.096358995608099</v>
      </c>
      <c r="Q19" s="2">
        <f>Q20-E19</f>
        <v>-4.4000000000000004</v>
      </c>
      <c r="R19" s="56">
        <f t="shared" si="3"/>
        <v>363.07805477010101</v>
      </c>
      <c r="V19" s="3">
        <f t="shared" si="8"/>
        <v>2.0931251535515116E-2</v>
      </c>
    </row>
    <row r="20" spans="2:33" ht="15.75" thickBot="1" x14ac:dyDescent="0.3">
      <c r="B20" s="65" t="s">
        <v>29</v>
      </c>
      <c r="C20" s="50" t="s">
        <v>49</v>
      </c>
      <c r="D20" s="6"/>
      <c r="E20" s="15">
        <v>-4</v>
      </c>
      <c r="F20" s="44">
        <f t="shared" si="4"/>
        <v>0.3981071705534972</v>
      </c>
      <c r="G20" s="47">
        <f>ABS(E20)</f>
        <v>4</v>
      </c>
      <c r="H20" s="14">
        <f t="shared" si="2"/>
        <v>2.5118864315095806</v>
      </c>
      <c r="J20" s="2">
        <f t="shared" ref="J20:J22" si="17">J19+((H20-1)/N19)</f>
        <v>1.9903761856598381</v>
      </c>
      <c r="K20" s="20">
        <f t="shared" si="0"/>
        <v>2.9893516681981103</v>
      </c>
      <c r="L20" s="20"/>
      <c r="M20">
        <f t="shared" ref="M20:M22" si="18">E20+M19</f>
        <v>15.399999999999999</v>
      </c>
      <c r="N20" s="2">
        <f t="shared" ref="N20:N22" si="19">N19*F20</f>
        <v>34.673685045253173</v>
      </c>
      <c r="Q20" s="2">
        <f t="shared" ref="Q20:Q21" si="20">Q21-E20</f>
        <v>-12</v>
      </c>
      <c r="R20" s="56">
        <f t="shared" si="3"/>
        <v>63.095734448019279</v>
      </c>
      <c r="V20" s="3">
        <f t="shared" si="8"/>
        <v>3.8042500102201782E-2</v>
      </c>
    </row>
    <row r="21" spans="2:33" ht="16.5" thickTop="1" thickBot="1" x14ac:dyDescent="0.3">
      <c r="B21" s="65"/>
      <c r="C21" s="35" t="s">
        <v>46</v>
      </c>
      <c r="E21" s="26">
        <v>26</v>
      </c>
      <c r="F21" s="45">
        <f t="shared" si="4"/>
        <v>398.10717055349761</v>
      </c>
      <c r="G21" s="49">
        <v>8</v>
      </c>
      <c r="H21" s="24">
        <f t="shared" si="2"/>
        <v>6.3095734448019343</v>
      </c>
      <c r="J21" s="2">
        <f t="shared" si="17"/>
        <v>2.1435059564895704</v>
      </c>
      <c r="K21" s="21">
        <f t="shared" si="0"/>
        <v>3.31124694689179</v>
      </c>
      <c r="L21" s="20"/>
      <c r="M21">
        <f t="shared" si="18"/>
        <v>41.4</v>
      </c>
      <c r="N21" s="2">
        <f t="shared" si="19"/>
        <v>13803.842646028865</v>
      </c>
      <c r="O21">
        <v>-16</v>
      </c>
      <c r="P21">
        <v>-17</v>
      </c>
      <c r="Q21" s="54">
        <f t="shared" si="20"/>
        <v>-16</v>
      </c>
      <c r="R21" s="56">
        <f t="shared" si="3"/>
        <v>25.118864315095792</v>
      </c>
      <c r="V21" s="3">
        <f t="shared" si="8"/>
        <v>0.32189527869367973</v>
      </c>
    </row>
    <row r="22" spans="2:33" ht="16.5" thickTop="1" thickBot="1" x14ac:dyDescent="0.3">
      <c r="B22" t="s">
        <v>42</v>
      </c>
      <c r="C22" t="s">
        <v>7</v>
      </c>
      <c r="E22" s="13">
        <v>0</v>
      </c>
      <c r="F22" s="39">
        <f t="shared" si="4"/>
        <v>1</v>
      </c>
      <c r="G22" s="47">
        <v>27</v>
      </c>
      <c r="H22" s="14">
        <f t="shared" si="2"/>
        <v>501.18723362727269</v>
      </c>
      <c r="J22" s="39">
        <f t="shared" si="17"/>
        <v>2.1797413183705729</v>
      </c>
      <c r="K22" s="22">
        <f t="shared" si="0"/>
        <v>3.38404956599926</v>
      </c>
      <c r="L22" s="20"/>
      <c r="M22">
        <f t="shared" si="18"/>
        <v>41.4</v>
      </c>
      <c r="N22" s="2">
        <f t="shared" si="19"/>
        <v>13803.842646028865</v>
      </c>
      <c r="O22">
        <v>10</v>
      </c>
      <c r="P22">
        <v>9</v>
      </c>
      <c r="Q22" s="23">
        <v>10</v>
      </c>
      <c r="R22" s="4">
        <f t="shared" si="3"/>
        <v>10000</v>
      </c>
      <c r="V22" s="3">
        <f t="shared" si="8"/>
        <v>7.280261910746999E-2</v>
      </c>
    </row>
    <row r="23" spans="2:33" ht="15.75" thickTop="1" x14ac:dyDescent="0.25">
      <c r="E23" s="18"/>
      <c r="F23" s="46"/>
      <c r="G23" s="18"/>
      <c r="H23" s="19"/>
      <c r="J23" s="1"/>
      <c r="K23" s="2"/>
      <c r="L23" s="2"/>
      <c r="N23" s="2"/>
      <c r="W23" s="3"/>
      <c r="X23" s="3"/>
    </row>
    <row r="24" spans="2:33" x14ac:dyDescent="0.25">
      <c r="N24" s="2"/>
      <c r="AB24" s="68" t="s">
        <v>24</v>
      </c>
      <c r="AC24" s="68"/>
      <c r="AD24" s="68"/>
      <c r="AE24" s="68"/>
      <c r="AF24" s="68"/>
      <c r="AG24" s="68"/>
    </row>
    <row r="25" spans="2:33" x14ac:dyDescent="0.25">
      <c r="AB25" s="67" t="s">
        <v>22</v>
      </c>
      <c r="AC25" s="67"/>
      <c r="AD25" s="67"/>
      <c r="AE25" s="67"/>
      <c r="AF25" s="67"/>
      <c r="AG25" s="67"/>
    </row>
    <row r="26" spans="2:33" x14ac:dyDescent="0.25">
      <c r="AB26">
        <v>0</v>
      </c>
      <c r="AC26">
        <v>-2</v>
      </c>
      <c r="AD26" s="6">
        <v>-4</v>
      </c>
      <c r="AE26" s="6">
        <v>-6</v>
      </c>
      <c r="AF26" s="6">
        <v>-8</v>
      </c>
      <c r="AG26" s="6">
        <v>-10</v>
      </c>
    </row>
    <row r="27" spans="2:33" x14ac:dyDescent="0.25">
      <c r="Z27" s="66" t="s">
        <v>23</v>
      </c>
      <c r="AA27" s="6">
        <v>-8</v>
      </c>
      <c r="AB27">
        <v>3.7</v>
      </c>
      <c r="AC27">
        <v>3.8</v>
      </c>
      <c r="AD27">
        <v>3.8</v>
      </c>
      <c r="AE27">
        <v>4</v>
      </c>
      <c r="AF27">
        <v>4.2</v>
      </c>
      <c r="AG27">
        <v>4.4000000000000004</v>
      </c>
    </row>
    <row r="28" spans="2:33" x14ac:dyDescent="0.25">
      <c r="Z28" s="66"/>
      <c r="AA28" s="6">
        <v>-10</v>
      </c>
      <c r="AB28">
        <v>4.3</v>
      </c>
      <c r="AC28">
        <v>4.4000000000000004</v>
      </c>
      <c r="AD28" s="6">
        <v>4.5</v>
      </c>
      <c r="AE28">
        <v>4.7</v>
      </c>
      <c r="AF28">
        <v>4.9000000000000004</v>
      </c>
      <c r="AG28">
        <v>5.3</v>
      </c>
    </row>
    <row r="29" spans="2:33" x14ac:dyDescent="0.25">
      <c r="Z29" s="66"/>
      <c r="AA29" s="6">
        <v>-12</v>
      </c>
      <c r="AB29">
        <v>5.2</v>
      </c>
      <c r="AC29">
        <v>5.3</v>
      </c>
      <c r="AD29">
        <v>5.4</v>
      </c>
      <c r="AE29">
        <v>5.6</v>
      </c>
      <c r="AF29">
        <v>5.9</v>
      </c>
      <c r="AG29">
        <v>6.4</v>
      </c>
    </row>
    <row r="30" spans="2:33" x14ac:dyDescent="0.25">
      <c r="J30" s="2"/>
      <c r="K30" s="2"/>
      <c r="Z30" s="66"/>
      <c r="AA30" s="6">
        <v>-14</v>
      </c>
      <c r="AB30">
        <v>6.2</v>
      </c>
      <c r="AC30">
        <v>6.3</v>
      </c>
      <c r="AD30">
        <v>6.5</v>
      </c>
      <c r="AE30">
        <v>6.8</v>
      </c>
      <c r="AF30">
        <v>7.1</v>
      </c>
      <c r="AG30">
        <v>7.7</v>
      </c>
    </row>
    <row r="31" spans="2:33" x14ac:dyDescent="0.25">
      <c r="Z31" s="66"/>
      <c r="AA31" s="6">
        <v>-16</v>
      </c>
      <c r="AB31">
        <v>7.5</v>
      </c>
      <c r="AC31">
        <v>7.6</v>
      </c>
      <c r="AD31">
        <v>7.8</v>
      </c>
      <c r="AE31">
        <v>8.1</v>
      </c>
      <c r="AF31">
        <v>8.5</v>
      </c>
      <c r="AG31">
        <v>9.1999999999999993</v>
      </c>
    </row>
    <row r="32" spans="2:33" x14ac:dyDescent="0.25">
      <c r="Z32" s="66"/>
      <c r="AA32" s="6">
        <v>-18</v>
      </c>
      <c r="AB32">
        <v>9</v>
      </c>
      <c r="AC32">
        <v>9.1</v>
      </c>
      <c r="AD32">
        <v>9.3000000000000007</v>
      </c>
      <c r="AE32">
        <v>9.6999999999999993</v>
      </c>
      <c r="AF32">
        <v>10.1</v>
      </c>
      <c r="AG32">
        <v>10.8</v>
      </c>
    </row>
    <row r="33" spans="26:33" x14ac:dyDescent="0.25">
      <c r="Z33" s="6"/>
    </row>
    <row r="34" spans="26:33" x14ac:dyDescent="0.25">
      <c r="Z34" s="6"/>
      <c r="AB34" s="68" t="s">
        <v>21</v>
      </c>
      <c r="AC34" s="68"/>
      <c r="AD34" s="68"/>
      <c r="AE34" s="68"/>
      <c r="AF34" s="68"/>
      <c r="AG34" s="68"/>
    </row>
    <row r="35" spans="26:33" x14ac:dyDescent="0.25">
      <c r="Z35" s="6"/>
      <c r="AB35" s="67" t="s">
        <v>22</v>
      </c>
      <c r="AC35" s="67"/>
      <c r="AD35" s="67"/>
      <c r="AE35" s="67"/>
      <c r="AF35" s="67"/>
      <c r="AG35" s="67"/>
    </row>
    <row r="36" spans="26:33" x14ac:dyDescent="0.25">
      <c r="Z36" s="6"/>
      <c r="AB36">
        <v>0</v>
      </c>
      <c r="AC36">
        <v>-2</v>
      </c>
      <c r="AD36" s="6">
        <v>-4</v>
      </c>
      <c r="AE36" s="6">
        <v>-6</v>
      </c>
      <c r="AF36" s="6">
        <v>-8</v>
      </c>
      <c r="AG36" s="6">
        <v>-10</v>
      </c>
    </row>
    <row r="37" spans="26:33" x14ac:dyDescent="0.25">
      <c r="Z37" s="66" t="s">
        <v>23</v>
      </c>
      <c r="AA37" s="6">
        <v>-8</v>
      </c>
      <c r="AB37">
        <v>-10.6</v>
      </c>
      <c r="AC37">
        <v>-8.6</v>
      </c>
      <c r="AD37">
        <v>-6.6</v>
      </c>
      <c r="AE37">
        <v>-4.5999999999999996</v>
      </c>
      <c r="AF37">
        <v>-2.6</v>
      </c>
      <c r="AG37">
        <v>-0.6</v>
      </c>
    </row>
    <row r="38" spans="26:33" x14ac:dyDescent="0.25">
      <c r="Z38" s="66"/>
      <c r="AA38" s="6">
        <v>-10</v>
      </c>
      <c r="AB38">
        <v>-10.6</v>
      </c>
      <c r="AC38">
        <v>-8.6</v>
      </c>
      <c r="AD38" s="6">
        <v>-6.6</v>
      </c>
      <c r="AE38">
        <v>-4.5999999999999996</v>
      </c>
      <c r="AF38">
        <v>-2.6</v>
      </c>
      <c r="AG38">
        <v>-0.6</v>
      </c>
    </row>
    <row r="39" spans="26:33" x14ac:dyDescent="0.25">
      <c r="Z39" s="66"/>
      <c r="AA39" s="6">
        <v>-12</v>
      </c>
      <c r="AB39">
        <v>-10.6</v>
      </c>
      <c r="AC39">
        <v>-8.6</v>
      </c>
      <c r="AD39">
        <v>-6.6</v>
      </c>
      <c r="AE39">
        <v>-4.5999999999999996</v>
      </c>
      <c r="AF39">
        <v>-2.6</v>
      </c>
      <c r="AG39">
        <v>-0.6</v>
      </c>
    </row>
    <row r="40" spans="26:33" x14ac:dyDescent="0.25">
      <c r="Z40" s="66"/>
      <c r="AA40" s="6">
        <v>-14</v>
      </c>
      <c r="AB40">
        <v>-10.6</v>
      </c>
      <c r="AC40">
        <v>-8.6</v>
      </c>
      <c r="AD40">
        <v>-6.6</v>
      </c>
      <c r="AE40">
        <v>-4.5999999999999996</v>
      </c>
      <c r="AF40">
        <v>-2.6</v>
      </c>
      <c r="AG40">
        <v>-0.6</v>
      </c>
    </row>
    <row r="41" spans="26:33" x14ac:dyDescent="0.25">
      <c r="Z41" s="66"/>
      <c r="AA41" s="6">
        <v>-16</v>
      </c>
      <c r="AB41">
        <v>-10.6</v>
      </c>
      <c r="AC41">
        <v>-8.6</v>
      </c>
      <c r="AD41">
        <v>-6.6</v>
      </c>
      <c r="AE41">
        <v>-4.5999999999999996</v>
      </c>
      <c r="AF41">
        <v>-2.6</v>
      </c>
      <c r="AG41">
        <v>-0.6</v>
      </c>
    </row>
    <row r="42" spans="26:33" x14ac:dyDescent="0.25">
      <c r="Z42" s="66"/>
      <c r="AA42" s="6">
        <v>-18</v>
      </c>
      <c r="AB42">
        <v>-10.6</v>
      </c>
      <c r="AC42">
        <v>-8.6</v>
      </c>
      <c r="AD42">
        <v>-6.6</v>
      </c>
      <c r="AE42">
        <v>-4.5999999999999996</v>
      </c>
      <c r="AF42">
        <v>-2.6</v>
      </c>
      <c r="AG42">
        <v>-0.6</v>
      </c>
    </row>
    <row r="43" spans="26:33" x14ac:dyDescent="0.25">
      <c r="Z43" s="6"/>
    </row>
    <row r="44" spans="26:33" x14ac:dyDescent="0.25">
      <c r="Z44" s="6"/>
      <c r="AB44" s="68" t="s">
        <v>25</v>
      </c>
      <c r="AC44" s="68"/>
      <c r="AD44" s="68"/>
      <c r="AE44" s="68"/>
      <c r="AF44" s="68"/>
      <c r="AG44" s="68"/>
    </row>
    <row r="45" spans="26:33" x14ac:dyDescent="0.25">
      <c r="Z45" s="6"/>
      <c r="AB45" s="67" t="s">
        <v>22</v>
      </c>
      <c r="AC45" s="67"/>
      <c r="AD45" s="67"/>
      <c r="AE45" s="67"/>
      <c r="AF45" s="67"/>
      <c r="AG45" s="67"/>
    </row>
    <row r="46" spans="26:33" x14ac:dyDescent="0.25">
      <c r="Z46" s="6"/>
      <c r="AB46">
        <v>0</v>
      </c>
      <c r="AC46">
        <v>-2</v>
      </c>
      <c r="AD46" s="6">
        <v>-4</v>
      </c>
      <c r="AE46" s="6">
        <v>-6</v>
      </c>
      <c r="AF46" s="6">
        <v>-8</v>
      </c>
      <c r="AG46" s="6">
        <v>-10</v>
      </c>
    </row>
    <row r="47" spans="26:33" x14ac:dyDescent="0.25">
      <c r="Z47" s="66" t="s">
        <v>23</v>
      </c>
      <c r="AA47" s="6">
        <v>-8</v>
      </c>
      <c r="AB47">
        <v>-30.8</v>
      </c>
      <c r="AC47">
        <v>-28.8</v>
      </c>
      <c r="AD47">
        <v>-26.8</v>
      </c>
      <c r="AE47">
        <v>-24.8</v>
      </c>
      <c r="AF47">
        <v>-22.8</v>
      </c>
      <c r="AG47">
        <v>-20.8</v>
      </c>
    </row>
    <row r="48" spans="26:33" x14ac:dyDescent="0.25">
      <c r="Z48" s="66"/>
      <c r="AA48" s="6">
        <v>-10</v>
      </c>
      <c r="AB48">
        <v>-28.8</v>
      </c>
      <c r="AC48">
        <v>-26.8</v>
      </c>
      <c r="AD48" s="6">
        <v>-24.8</v>
      </c>
      <c r="AE48">
        <v>-22.8</v>
      </c>
      <c r="AF48">
        <v>-20.8</v>
      </c>
      <c r="AG48">
        <v>-18.8</v>
      </c>
    </row>
    <row r="49" spans="26:33" x14ac:dyDescent="0.25">
      <c r="Z49" s="66"/>
      <c r="AA49" s="6">
        <v>-12</v>
      </c>
      <c r="AB49">
        <v>-26.8</v>
      </c>
      <c r="AC49">
        <v>-24.8</v>
      </c>
      <c r="AD49">
        <v>-22.8</v>
      </c>
      <c r="AE49">
        <v>-20.8</v>
      </c>
      <c r="AF49">
        <v>-18.8</v>
      </c>
      <c r="AG49">
        <v>-16.8</v>
      </c>
    </row>
    <row r="50" spans="26:33" x14ac:dyDescent="0.25">
      <c r="Z50" s="66"/>
      <c r="AA50" s="6">
        <v>-14</v>
      </c>
      <c r="AB50">
        <v>-24.8</v>
      </c>
      <c r="AC50">
        <v>-22.8</v>
      </c>
      <c r="AD50">
        <v>-20.8</v>
      </c>
      <c r="AE50">
        <v>-18.8</v>
      </c>
      <c r="AF50">
        <v>-16.8</v>
      </c>
      <c r="AG50">
        <v>-14.8</v>
      </c>
    </row>
    <row r="51" spans="26:33" x14ac:dyDescent="0.25">
      <c r="Z51" s="66"/>
      <c r="AA51" s="6">
        <v>-16</v>
      </c>
      <c r="AB51">
        <v>-22.8</v>
      </c>
      <c r="AC51">
        <v>-20.8</v>
      </c>
      <c r="AD51">
        <v>-18.8</v>
      </c>
      <c r="AE51">
        <v>-16.8</v>
      </c>
      <c r="AF51">
        <v>-14.8</v>
      </c>
      <c r="AG51">
        <v>-12.8</v>
      </c>
    </row>
    <row r="52" spans="26:33" x14ac:dyDescent="0.25">
      <c r="Z52" s="66"/>
      <c r="AA52" s="6">
        <v>-18</v>
      </c>
      <c r="AB52">
        <v>-20.8</v>
      </c>
      <c r="AC52">
        <v>-18.8</v>
      </c>
      <c r="AD52">
        <v>-16.8</v>
      </c>
      <c r="AE52">
        <v>-14.8</v>
      </c>
      <c r="AF52">
        <v>-12.8</v>
      </c>
      <c r="AG52">
        <v>-10.8</v>
      </c>
    </row>
  </sheetData>
  <mergeCells count="10">
    <mergeCell ref="B20:B21"/>
    <mergeCell ref="Z47:Z52"/>
    <mergeCell ref="AB25:AG25"/>
    <mergeCell ref="AB24:AG24"/>
    <mergeCell ref="AB44:AG44"/>
    <mergeCell ref="AB45:AG45"/>
    <mergeCell ref="Z27:Z32"/>
    <mergeCell ref="AB35:AG35"/>
    <mergeCell ref="AB34:AG34"/>
    <mergeCell ref="Z37:Z42"/>
  </mergeCells>
  <conditionalFormatting sqref="AD27:AG3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7:AG4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7:AG5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8:AC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7:AG3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7:AG4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7:AG5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9:AB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8:AB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7:AG3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7:AG4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7:AG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:V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9:K10"/>
  <sheetViews>
    <sheetView workbookViewId="0">
      <selection activeCell="F39" sqref="F39"/>
    </sheetView>
  </sheetViews>
  <sheetFormatPr defaultRowHeight="15" x14ac:dyDescent="0.25"/>
  <sheetData>
    <row r="9" spans="7:11" x14ac:dyDescent="0.25">
      <c r="G9" t="s">
        <v>62</v>
      </c>
      <c r="H9" t="s">
        <v>67</v>
      </c>
      <c r="I9" t="s">
        <v>63</v>
      </c>
      <c r="J9" t="s">
        <v>65</v>
      </c>
      <c r="K9" t="s">
        <v>66</v>
      </c>
    </row>
    <row r="10" spans="7:11" x14ac:dyDescent="0.25">
      <c r="G10" t="s">
        <v>68</v>
      </c>
      <c r="H10" t="s">
        <v>69</v>
      </c>
      <c r="I10" t="s">
        <v>64</v>
      </c>
      <c r="J10">
        <f>4.98*0.98</f>
        <v>4.8804000000000007</v>
      </c>
      <c r="K10">
        <f>4.98*1.02</f>
        <v>5.0796000000000001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I19"/>
  <sheetViews>
    <sheetView workbookViewId="0">
      <selection activeCell="L23" sqref="L23"/>
    </sheetView>
  </sheetViews>
  <sheetFormatPr defaultRowHeight="15" x14ac:dyDescent="0.25"/>
  <cols>
    <col min="5" max="5" width="23.42578125" bestFit="1" customWidth="1"/>
  </cols>
  <sheetData>
    <row r="9" spans="5:9" x14ac:dyDescent="0.25">
      <c r="G9" s="30" t="s">
        <v>61</v>
      </c>
      <c r="H9" s="30" t="s">
        <v>60</v>
      </c>
    </row>
    <row r="10" spans="5:9" x14ac:dyDescent="0.25">
      <c r="E10" s="62"/>
      <c r="F10" s="64"/>
      <c r="G10" s="63" t="s">
        <v>59</v>
      </c>
      <c r="H10" s="63"/>
      <c r="I10" s="62"/>
    </row>
    <row r="11" spans="5:9" x14ac:dyDescent="0.25">
      <c r="E11" s="60" t="s">
        <v>58</v>
      </c>
      <c r="F11" s="61">
        <v>1</v>
      </c>
      <c r="G11" s="61">
        <v>1</v>
      </c>
      <c r="H11" s="61">
        <v>1</v>
      </c>
      <c r="I11" s="60"/>
    </row>
    <row r="12" spans="5:9" x14ac:dyDescent="0.25">
      <c r="E12" s="60" t="s">
        <v>57</v>
      </c>
      <c r="F12" s="60">
        <v>-7</v>
      </c>
      <c r="G12" s="60">
        <v>-7</v>
      </c>
      <c r="H12" s="60">
        <v>-7</v>
      </c>
      <c r="I12" s="60"/>
    </row>
    <row r="13" spans="5:9" x14ac:dyDescent="0.25">
      <c r="E13" t="s">
        <v>56</v>
      </c>
      <c r="F13">
        <v>-2</v>
      </c>
      <c r="G13">
        <v>-2</v>
      </c>
      <c r="H13">
        <v>-2</v>
      </c>
    </row>
    <row r="14" spans="5:9" x14ac:dyDescent="0.25">
      <c r="E14" t="s">
        <v>55</v>
      </c>
      <c r="F14">
        <v>15.6</v>
      </c>
      <c r="G14">
        <v>24</v>
      </c>
      <c r="H14">
        <v>15.6</v>
      </c>
    </row>
    <row r="15" spans="5:9" x14ac:dyDescent="0.25">
      <c r="E15" t="s">
        <v>54</v>
      </c>
      <c r="F15">
        <v>-2</v>
      </c>
      <c r="G15">
        <v>-2</v>
      </c>
      <c r="H15">
        <v>-2</v>
      </c>
    </row>
    <row r="16" spans="5:9" x14ac:dyDescent="0.25">
      <c r="E16" t="s">
        <v>53</v>
      </c>
      <c r="F16">
        <v>15.6</v>
      </c>
      <c r="G16">
        <v>15.6</v>
      </c>
      <c r="H16">
        <v>15.6</v>
      </c>
    </row>
    <row r="17" spans="5:8" x14ac:dyDescent="0.25">
      <c r="E17" t="s">
        <v>52</v>
      </c>
      <c r="F17">
        <v>15.6</v>
      </c>
    </row>
    <row r="19" spans="5:8" x14ac:dyDescent="0.25">
      <c r="E19" t="s">
        <v>51</v>
      </c>
      <c r="F19" s="59">
        <f>SUM(F11:F18)</f>
        <v>36.799999999999997</v>
      </c>
      <c r="G19" s="59">
        <f>SUM(G11:G18)</f>
        <v>29.6</v>
      </c>
      <c r="H19" s="59">
        <f>SUM(H11:H18)</f>
        <v>21.2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rx_chain</vt:lpstr>
      <vt:lpstr>phase_noise</vt:lpstr>
      <vt:lpstr>tx_chain</vt:lpstr>
      <vt:lpstr>power_budget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joel2</dc:creator>
  <cp:lastModifiedBy>joel2</cp:lastModifiedBy>
  <dcterms:created xsi:type="dcterms:W3CDTF">2016-11-05T01:53:38Z</dcterms:created>
  <dcterms:modified xsi:type="dcterms:W3CDTF">2016-11-26T09:09:35Z</dcterms:modified>
</cp:coreProperties>
</file>