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4355" windowHeight="6210" activeTab="3"/>
  </bookViews>
  <sheets>
    <sheet name="Single DC #1" sheetId="1" r:id="rId1"/>
    <sheet name="Single DC #2" sheetId="3" r:id="rId2"/>
    <sheet name="Single DC #3" sheetId="4" r:id="rId3"/>
    <sheet name="Single DC#4" sheetId="7" r:id="rId4"/>
    <sheet name="Dual DC#1" sheetId="2" r:id="rId5"/>
    <sheet name="LNA Parameters" sheetId="6" r:id="rId6"/>
  </sheets>
  <calcPr calcId="145621"/>
</workbook>
</file>

<file path=xl/calcChain.xml><?xml version="1.0" encoding="utf-8"?>
<calcChain xmlns="http://schemas.openxmlformats.org/spreadsheetml/2006/main">
  <c r="O14" i="6" l="1"/>
  <c r="E17" i="6"/>
  <c r="D17" i="6"/>
  <c r="C17" i="6"/>
  <c r="B17" i="6"/>
  <c r="I5" i="6"/>
  <c r="G5" i="6"/>
  <c r="E5" i="6"/>
  <c r="C5" i="6"/>
  <c r="L5" i="6"/>
  <c r="N5" i="6"/>
  <c r="P5" i="6"/>
  <c r="R5" i="6"/>
  <c r="Q4" i="6"/>
  <c r="Q5" i="6" s="1"/>
  <c r="H5" i="6" s="1"/>
  <c r="Q3" i="6"/>
  <c r="O4" i="6"/>
  <c r="O5" i="6" s="1"/>
  <c r="F5" i="6" s="1"/>
  <c r="O3" i="6"/>
  <c r="M4" i="6"/>
  <c r="M5" i="6" s="1"/>
  <c r="D5" i="6" s="1"/>
  <c r="M3" i="6"/>
  <c r="K4" i="6"/>
  <c r="K5" i="6" s="1"/>
  <c r="B5" i="6" s="1"/>
  <c r="K3" i="6"/>
  <c r="D11" i="6"/>
  <c r="E11" i="6"/>
  <c r="C11" i="6"/>
  <c r="B11" i="6"/>
  <c r="H9" i="7"/>
  <c r="I9" i="7" s="1"/>
  <c r="E9" i="7"/>
  <c r="F9" i="7" s="1"/>
  <c r="D9" i="7"/>
  <c r="I8" i="7"/>
  <c r="J8" i="7" s="1"/>
  <c r="K8" i="7" s="1"/>
  <c r="G8" i="7"/>
  <c r="F8" i="7"/>
  <c r="D8" i="7"/>
  <c r="I7" i="7"/>
  <c r="E7" i="7"/>
  <c r="F7" i="7" s="1"/>
  <c r="D7" i="7"/>
  <c r="F22" i="7"/>
  <c r="I27" i="7" s="1"/>
  <c r="J27" i="7" s="1"/>
  <c r="E17" i="7"/>
  <c r="F17" i="7" s="1"/>
  <c r="D17" i="7"/>
  <c r="E16" i="7"/>
  <c r="F16" i="7" s="1"/>
  <c r="D16" i="7"/>
  <c r="E15" i="7"/>
  <c r="F15" i="7" s="1"/>
  <c r="D15" i="7"/>
  <c r="E14" i="7"/>
  <c r="F14" i="7" s="1"/>
  <c r="D14" i="7"/>
  <c r="E13" i="7"/>
  <c r="F13" i="7" s="1"/>
  <c r="D13" i="7"/>
  <c r="E12" i="7"/>
  <c r="F12" i="7" s="1"/>
  <c r="D12" i="7"/>
  <c r="E11" i="7"/>
  <c r="F11" i="7" s="1"/>
  <c r="D11" i="7"/>
  <c r="I10" i="7"/>
  <c r="J10" i="7" s="1"/>
  <c r="K10" i="7" s="1"/>
  <c r="G10" i="7"/>
  <c r="F10" i="7"/>
  <c r="D10" i="7"/>
  <c r="H6" i="7"/>
  <c r="I6" i="7" s="1"/>
  <c r="E6" i="7"/>
  <c r="F6" i="7" s="1"/>
  <c r="D6" i="7"/>
  <c r="H5" i="7"/>
  <c r="I5" i="7" s="1"/>
  <c r="J5" i="7" s="1"/>
  <c r="K5" i="7" s="1"/>
  <c r="E5" i="7"/>
  <c r="F5" i="7" s="1"/>
  <c r="D5" i="7"/>
  <c r="H4" i="7"/>
  <c r="I4" i="7" s="1"/>
  <c r="F4" i="7"/>
  <c r="D4" i="7"/>
  <c r="H3" i="7"/>
  <c r="I3" i="7" s="1"/>
  <c r="E3" i="7"/>
  <c r="F3" i="7" s="1"/>
  <c r="D3" i="7"/>
  <c r="I2" i="7"/>
  <c r="J2" i="7" s="1"/>
  <c r="K2" i="7" s="1"/>
  <c r="E2" i="7"/>
  <c r="F2" i="7" s="1"/>
  <c r="D2" i="7"/>
  <c r="H4" i="4"/>
  <c r="G7" i="4"/>
  <c r="G10" i="4"/>
  <c r="F16" i="6"/>
  <c r="F17" i="6" s="1"/>
  <c r="F15" i="6"/>
  <c r="I7" i="4"/>
  <c r="J7" i="4" s="1"/>
  <c r="K7" i="4" s="1"/>
  <c r="F7" i="4"/>
  <c r="D7" i="4"/>
  <c r="D8" i="4"/>
  <c r="E8" i="4"/>
  <c r="F8" i="4" s="1"/>
  <c r="H8" i="4"/>
  <c r="I8" i="4" s="1"/>
  <c r="D9" i="4"/>
  <c r="E9" i="4"/>
  <c r="F9" i="4"/>
  <c r="I9" i="4"/>
  <c r="D10" i="4"/>
  <c r="F10" i="4"/>
  <c r="I10" i="4"/>
  <c r="J10" i="4" s="1"/>
  <c r="K10" i="4" s="1"/>
  <c r="E2" i="3"/>
  <c r="E3" i="3"/>
  <c r="E5" i="3"/>
  <c r="E6" i="3"/>
  <c r="E7" i="3"/>
  <c r="F7" i="3" s="1"/>
  <c r="E8" i="3"/>
  <c r="F8" i="3" s="1"/>
  <c r="E11" i="3"/>
  <c r="E12" i="3"/>
  <c r="E13" i="3"/>
  <c r="E14" i="3"/>
  <c r="E15" i="3"/>
  <c r="E16" i="3"/>
  <c r="E17" i="3"/>
  <c r="I7" i="3"/>
  <c r="D7" i="3"/>
  <c r="H8" i="3"/>
  <c r="I8" i="3" s="1"/>
  <c r="D8" i="3"/>
  <c r="E11" i="4"/>
  <c r="F11" i="4" s="1"/>
  <c r="D11" i="4"/>
  <c r="I7" i="2"/>
  <c r="J7" i="2" s="1"/>
  <c r="K7" i="2" s="1"/>
  <c r="G7" i="2"/>
  <c r="F7" i="2"/>
  <c r="D7" i="2"/>
  <c r="D8" i="2"/>
  <c r="E8" i="2"/>
  <c r="F8" i="2"/>
  <c r="I8" i="2"/>
  <c r="D9" i="2"/>
  <c r="J8" i="2" s="1"/>
  <c r="K8" i="2" s="1"/>
  <c r="E9" i="2"/>
  <c r="F9" i="2"/>
  <c r="H9" i="2"/>
  <c r="I9" i="2"/>
  <c r="D10" i="2"/>
  <c r="F10" i="2"/>
  <c r="G10" i="2"/>
  <c r="I10" i="2"/>
  <c r="J10" i="2" s="1"/>
  <c r="K10" i="2" s="1"/>
  <c r="D11" i="2"/>
  <c r="E11" i="2"/>
  <c r="F11" i="2" s="1"/>
  <c r="I11" i="2"/>
  <c r="D12" i="2"/>
  <c r="J11" i="2" s="1"/>
  <c r="K11" i="2" s="1"/>
  <c r="E12" i="2"/>
  <c r="F12" i="2" s="1"/>
  <c r="H12" i="2"/>
  <c r="I12" i="2" s="1"/>
  <c r="D13" i="2"/>
  <c r="F13" i="2"/>
  <c r="G13" i="2"/>
  <c r="I13" i="2"/>
  <c r="J13" i="2" s="1"/>
  <c r="K13" i="2" s="1"/>
  <c r="H6" i="2"/>
  <c r="I6" i="2" s="1"/>
  <c r="E6" i="2"/>
  <c r="F6" i="2" s="1"/>
  <c r="D6" i="2"/>
  <c r="F22" i="2"/>
  <c r="I27" i="2" s="1"/>
  <c r="J27" i="2" s="1"/>
  <c r="E17" i="2"/>
  <c r="F17" i="2" s="1"/>
  <c r="D17" i="2"/>
  <c r="E16" i="2"/>
  <c r="F16" i="2" s="1"/>
  <c r="D16" i="2"/>
  <c r="E15" i="2"/>
  <c r="F15" i="2" s="1"/>
  <c r="D15" i="2"/>
  <c r="E14" i="2"/>
  <c r="F14" i="2" s="1"/>
  <c r="D14" i="2"/>
  <c r="H5" i="2"/>
  <c r="I5" i="2" s="1"/>
  <c r="E5" i="2"/>
  <c r="F5" i="2" s="1"/>
  <c r="D5" i="2"/>
  <c r="H4" i="2"/>
  <c r="I4" i="2" s="1"/>
  <c r="F4" i="2"/>
  <c r="D4" i="2"/>
  <c r="H3" i="2"/>
  <c r="I3" i="2" s="1"/>
  <c r="E3" i="2"/>
  <c r="F3" i="2" s="1"/>
  <c r="D3" i="2"/>
  <c r="I2" i="2"/>
  <c r="J2" i="2" s="1"/>
  <c r="K2" i="2" s="1"/>
  <c r="E2" i="2"/>
  <c r="F2" i="2" s="1"/>
  <c r="D2" i="2"/>
  <c r="H6" i="4"/>
  <c r="I6" i="4" s="1"/>
  <c r="E6" i="4"/>
  <c r="F6" i="4" s="1"/>
  <c r="D6" i="4"/>
  <c r="F22" i="4"/>
  <c r="I27" i="4" s="1"/>
  <c r="J27" i="4" s="1"/>
  <c r="E17" i="4"/>
  <c r="F17" i="4" s="1"/>
  <c r="D17" i="4"/>
  <c r="E16" i="4"/>
  <c r="F16" i="4" s="1"/>
  <c r="D16" i="4"/>
  <c r="E15" i="4"/>
  <c r="F15" i="4" s="1"/>
  <c r="D15" i="4"/>
  <c r="E14" i="4"/>
  <c r="F14" i="4" s="1"/>
  <c r="D14" i="4"/>
  <c r="E13" i="4"/>
  <c r="F13" i="4" s="1"/>
  <c r="D13" i="4"/>
  <c r="F12" i="4"/>
  <c r="E12" i="4"/>
  <c r="D12" i="4"/>
  <c r="H5" i="4"/>
  <c r="I5" i="4" s="1"/>
  <c r="E5" i="4"/>
  <c r="F5" i="4" s="1"/>
  <c r="D5" i="4"/>
  <c r="I4" i="4"/>
  <c r="F4" i="4"/>
  <c r="D4" i="4"/>
  <c r="H3" i="4"/>
  <c r="I3" i="4" s="1"/>
  <c r="E3" i="4"/>
  <c r="F3" i="4" s="1"/>
  <c r="D3" i="4"/>
  <c r="I2" i="4"/>
  <c r="E2" i="4"/>
  <c r="F2" i="4" s="1"/>
  <c r="D2" i="4"/>
  <c r="D11" i="3"/>
  <c r="F11" i="3"/>
  <c r="H7" i="1"/>
  <c r="H4" i="1"/>
  <c r="I9" i="3"/>
  <c r="J9" i="3" s="1"/>
  <c r="K9" i="3" s="1"/>
  <c r="G9" i="3"/>
  <c r="F9" i="3"/>
  <c r="D9" i="3"/>
  <c r="H6" i="3"/>
  <c r="I6" i="3" s="1"/>
  <c r="F6" i="3"/>
  <c r="D6" i="3"/>
  <c r="F22" i="3"/>
  <c r="I27" i="3" s="1"/>
  <c r="J27" i="3" s="1"/>
  <c r="F17" i="3"/>
  <c r="D17" i="3"/>
  <c r="F16" i="3"/>
  <c r="D16" i="3"/>
  <c r="F15" i="3"/>
  <c r="D15" i="3"/>
  <c r="F14" i="3"/>
  <c r="D14" i="3"/>
  <c r="F13" i="3"/>
  <c r="D13" i="3"/>
  <c r="F12" i="3"/>
  <c r="D12" i="3"/>
  <c r="I10" i="3"/>
  <c r="J10" i="3" s="1"/>
  <c r="K10" i="3" s="1"/>
  <c r="G10" i="3"/>
  <c r="F10" i="3"/>
  <c r="D10" i="3"/>
  <c r="H5" i="3"/>
  <c r="I5" i="3" s="1"/>
  <c r="F5" i="3"/>
  <c r="D5" i="3"/>
  <c r="H4" i="3"/>
  <c r="I4" i="3" s="1"/>
  <c r="F4" i="3"/>
  <c r="D4" i="3"/>
  <c r="H3" i="3"/>
  <c r="I3" i="3" s="1"/>
  <c r="F3" i="3"/>
  <c r="D3" i="3"/>
  <c r="I2" i="3"/>
  <c r="F2" i="3"/>
  <c r="D2" i="3"/>
  <c r="G10" i="1"/>
  <c r="I9" i="1"/>
  <c r="I10" i="1"/>
  <c r="J10" i="1" s="1"/>
  <c r="K10" i="1" s="1"/>
  <c r="I2" i="1"/>
  <c r="D11" i="1"/>
  <c r="D12" i="1"/>
  <c r="D13" i="1"/>
  <c r="D14" i="1"/>
  <c r="D15" i="1"/>
  <c r="D16" i="1"/>
  <c r="D17" i="1"/>
  <c r="I7" i="1"/>
  <c r="E8" i="1"/>
  <c r="F8" i="1" s="1"/>
  <c r="D8" i="1"/>
  <c r="H8" i="1"/>
  <c r="I8" i="1" s="1"/>
  <c r="H5" i="1"/>
  <c r="I5" i="1" s="1"/>
  <c r="H6" i="1"/>
  <c r="I6" i="1" s="1"/>
  <c r="F22" i="1"/>
  <c r="I27" i="1" s="1"/>
  <c r="J27" i="1" s="1"/>
  <c r="H3" i="1"/>
  <c r="I3" i="1" s="1"/>
  <c r="I4" i="1"/>
  <c r="D6" i="1"/>
  <c r="F6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1" i="1"/>
  <c r="F11" i="1" s="1"/>
  <c r="E9" i="1"/>
  <c r="F9" i="1" s="1"/>
  <c r="E7" i="1"/>
  <c r="E5" i="1"/>
  <c r="F5" i="1" s="1"/>
  <c r="E3" i="1"/>
  <c r="F3" i="1" s="1"/>
  <c r="E2" i="1"/>
  <c r="F2" i="1" s="1"/>
  <c r="F10" i="1"/>
  <c r="D7" i="1"/>
  <c r="F7" i="1"/>
  <c r="D9" i="1"/>
  <c r="D10" i="1"/>
  <c r="D4" i="1"/>
  <c r="D5" i="1"/>
  <c r="D3" i="1"/>
  <c r="D2" i="1"/>
  <c r="F4" i="1"/>
  <c r="J5" i="2" l="1"/>
  <c r="K5" i="2" s="1"/>
  <c r="J9" i="7"/>
  <c r="K9" i="7" s="1"/>
  <c r="J7" i="3"/>
  <c r="K7" i="3" s="1"/>
  <c r="J9" i="4"/>
  <c r="K9" i="4" s="1"/>
  <c r="J6" i="7"/>
  <c r="K6" i="7" s="1"/>
  <c r="J8" i="3"/>
  <c r="K8" i="3" s="1"/>
  <c r="J4" i="7"/>
  <c r="K4" i="7" s="1"/>
  <c r="J7" i="7"/>
  <c r="K7" i="7" s="1"/>
  <c r="F23" i="7"/>
  <c r="F24" i="7" s="1"/>
  <c r="J3" i="7"/>
  <c r="K3" i="7" s="1"/>
  <c r="J2" i="4"/>
  <c r="K2" i="4" s="1"/>
  <c r="J4" i="2"/>
  <c r="K4" i="2" s="1"/>
  <c r="J9" i="2"/>
  <c r="K9" i="2" s="1"/>
  <c r="J6" i="2"/>
  <c r="K6" i="2" s="1"/>
  <c r="J8" i="4"/>
  <c r="K8" i="4" s="1"/>
  <c r="J4" i="4"/>
  <c r="K4" i="4" s="1"/>
  <c r="J12" i="2"/>
  <c r="K12" i="2" s="1"/>
  <c r="F23" i="2"/>
  <c r="F24" i="2" s="1"/>
  <c r="J3" i="2"/>
  <c r="K3" i="2" s="1"/>
  <c r="J3" i="4"/>
  <c r="K3" i="4" s="1"/>
  <c r="J6" i="4"/>
  <c r="K6" i="4" s="1"/>
  <c r="F23" i="4"/>
  <c r="F24" i="4" s="1"/>
  <c r="J5" i="4"/>
  <c r="K5" i="4" s="1"/>
  <c r="J5" i="3"/>
  <c r="K5" i="3" s="1"/>
  <c r="J6" i="3"/>
  <c r="K6" i="3" s="1"/>
  <c r="J3" i="3"/>
  <c r="K3" i="3" s="1"/>
  <c r="J2" i="3"/>
  <c r="K2" i="3" s="1"/>
  <c r="J4" i="3"/>
  <c r="K4" i="3" s="1"/>
  <c r="F23" i="3"/>
  <c r="F24" i="3" s="1"/>
  <c r="J3" i="1"/>
  <c r="K3" i="1" s="1"/>
  <c r="J4" i="1"/>
  <c r="K4" i="1" s="1"/>
  <c r="J5" i="1"/>
  <c r="K5" i="1" s="1"/>
  <c r="J7" i="1"/>
  <c r="K7" i="1" s="1"/>
  <c r="J2" i="1"/>
  <c r="K2" i="1" s="1"/>
  <c r="J9" i="1"/>
  <c r="K9" i="1" s="1"/>
  <c r="J6" i="1"/>
  <c r="K6" i="1" s="1"/>
  <c r="J8" i="1"/>
  <c r="K8" i="1" s="1"/>
  <c r="F23" i="1"/>
  <c r="F24" i="1" s="1"/>
  <c r="I22" i="7" l="1"/>
  <c r="I23" i="7" s="1"/>
  <c r="I25" i="7" s="1"/>
  <c r="I28" i="7" s="1"/>
  <c r="I29" i="7" s="1"/>
  <c r="I22" i="2"/>
  <c r="I23" i="2" s="1"/>
  <c r="I25" i="2" s="1"/>
  <c r="I28" i="2" s="1"/>
  <c r="I29" i="2" s="1"/>
  <c r="I22" i="1"/>
  <c r="I22" i="4"/>
  <c r="I23" i="4" s="1"/>
  <c r="I25" i="4" s="1"/>
  <c r="I28" i="4" s="1"/>
  <c r="I29" i="4" s="1"/>
  <c r="I22" i="3"/>
  <c r="I23" i="3" s="1"/>
  <c r="I25" i="3" s="1"/>
  <c r="I28" i="3" s="1"/>
  <c r="I29" i="3" s="1"/>
  <c r="I23" i="1" l="1"/>
  <c r="I25" i="1" s="1"/>
  <c r="I28" i="1" s="1"/>
  <c r="I29" i="1" s="1"/>
</calcChain>
</file>

<file path=xl/sharedStrings.xml><?xml version="1.0" encoding="utf-8"?>
<sst xmlns="http://schemas.openxmlformats.org/spreadsheetml/2006/main" count="238" uniqueCount="67">
  <si>
    <t>Stage</t>
  </si>
  <si>
    <t>Component</t>
  </si>
  <si>
    <t>L-COM BPF</t>
  </si>
  <si>
    <t>Noise Factor</t>
  </si>
  <si>
    <t>SPDT</t>
  </si>
  <si>
    <t>Mixer</t>
  </si>
  <si>
    <t>x</t>
  </si>
  <si>
    <t>IF Atten</t>
  </si>
  <si>
    <t>RF Atten</t>
  </si>
  <si>
    <t>IF Amp</t>
  </si>
  <si>
    <t>BPF</t>
  </si>
  <si>
    <t>Gain (dB)</t>
  </si>
  <si>
    <t>Gain (Linear)</t>
  </si>
  <si>
    <t>Cascaded Noise Factor</t>
  </si>
  <si>
    <t>Cascaded NF (dB)</t>
  </si>
  <si>
    <t>LNA#2</t>
  </si>
  <si>
    <t>LNA#1</t>
  </si>
  <si>
    <t>System Gain</t>
  </si>
  <si>
    <t>IIP3 (dBm)</t>
  </si>
  <si>
    <t>OIP3 (dBm)</t>
  </si>
  <si>
    <t>OIP3 (mW)</t>
  </si>
  <si>
    <t>System OIP3 (mW)</t>
  </si>
  <si>
    <t>System OIP3 (dBm)</t>
  </si>
  <si>
    <t>OIP3 Product(Gain from n+1: nlast)xP</t>
  </si>
  <si>
    <t>Inverse OIP3 Product</t>
  </si>
  <si>
    <t>OP1dB (dBm)</t>
  </si>
  <si>
    <t>Noise Figure (dB)</t>
  </si>
  <si>
    <t>P3 Relative to ADC FS (dB)</t>
  </si>
  <si>
    <t>ADC FS Input (dBm)</t>
  </si>
  <si>
    <t>Output P3 Level (dBm)</t>
  </si>
  <si>
    <t>Max signal level Relative to ADC FS (dB)</t>
  </si>
  <si>
    <t>Assuming Blocker level (two tones) at antenna (dBm):</t>
  </si>
  <si>
    <t>Estimated level of minimum distinguisable signal at Antenna (dBm)</t>
  </si>
  <si>
    <t>&lt;---Assuming no signal is present at Image Frequency and not taking ADC spurs, resolution limitations into account</t>
  </si>
  <si>
    <t>BPF - Final IF</t>
  </si>
  <si>
    <t>BPF - 1st IF</t>
  </si>
  <si>
    <t>Amp - 1st IF</t>
  </si>
  <si>
    <t>Amp - Final IF</t>
  </si>
  <si>
    <t>&lt;---Not taking ADC Spurs and Resolution limitations into account</t>
  </si>
  <si>
    <t>I personally like this design because it filters out the RF Image by using UP/DOWN convert scheme</t>
  </si>
  <si>
    <t>Freq (MHz)</t>
  </si>
  <si>
    <t>S21 (ang)</t>
  </si>
  <si>
    <t>S12 (dB)</t>
  </si>
  <si>
    <t>S12 (ang)</t>
  </si>
  <si>
    <t>S22 (dB)</t>
  </si>
  <si>
    <t>S22 (ang)</t>
  </si>
  <si>
    <t>Freq(MHz)</t>
  </si>
  <si>
    <t>S11(dB)</t>
  </si>
  <si>
    <t>S11(ang)</t>
  </si>
  <si>
    <t>S21(dB)</t>
  </si>
  <si>
    <t>Γopt Mag</t>
  </si>
  <si>
    <t>Fmin (dB)</t>
  </si>
  <si>
    <t>Γopt Ang (deg)</t>
  </si>
  <si>
    <t>Rn/50</t>
  </si>
  <si>
    <t>ΓL Mag</t>
  </si>
  <si>
    <t>ΓL Ang (deg)</t>
  </si>
  <si>
    <t>Input Noise Parameter (@4.8V, 75mA)</t>
  </si>
  <si>
    <t>S-Param (@4.8V, 75mA)</t>
  </si>
  <si>
    <t>Load Parameters for Max OIP3, Input tuned for Fmin (@4.8V, 75mA)</t>
  </si>
  <si>
    <t>Cons of this design: Not good idea to have Amplifier right after Mixer because all the spurs will be amplified along with causing more distortion</t>
  </si>
  <si>
    <t>&lt;---Calculated</t>
  </si>
  <si>
    <t>S11</t>
  </si>
  <si>
    <t>S21</t>
  </si>
  <si>
    <t>S12</t>
  </si>
  <si>
    <t>S22</t>
  </si>
  <si>
    <t>Decibel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</si>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</sst>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4" borderId="0" xfId="0" applyFill="1"/>
    <xf numFmtId="0" fontId="1" fillId="4" borderId="0" xfId="0" applyFont="1" applyFill="1"/>
    <xf numFmtId="0" fontId="2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25" sqref="I25"/>
    </sheetView>
  </sheetViews>
  <sheetFormatPr defaultRowHeight="15" x14ac:dyDescent="0.25"/>
  <cols>
    <col min="1" max="1" width="5.85546875" style="1" bestFit="1" customWidth="1"/>
    <col min="2" max="2" width="11.42578125" style="1" bestFit="1" customWidth="1"/>
    <col min="3" max="3" width="9.28515625" style="1" bestFit="1" customWidth="1"/>
    <col min="4" max="4" width="12.42578125" style="1" bestFit="1" customWidth="1"/>
    <col min="5" max="5" width="21" style="1" customWidth="1"/>
    <col min="6" max="6" width="12" style="1" bestFit="1" customWidth="1"/>
    <col min="7" max="7" width="10.140625" style="1" bestFit="1" customWidth="1"/>
    <col min="8" max="8" width="49.42578125" style="1" customWidth="1"/>
    <col min="9" max="9" width="14.7109375" style="1" bestFit="1" customWidth="1"/>
    <col min="10" max="10" width="34.42578125" style="1" bestFit="1" customWidth="1"/>
    <col min="11" max="12" width="19.7109375" style="1" bestFit="1" customWidth="1"/>
    <col min="13" max="13" width="12.7109375" style="1" bestFit="1" customWidth="1"/>
    <col min="14" max="14" width="9.7109375" style="1" customWidth="1"/>
    <col min="15" max="15" width="6.85546875" style="1" bestFit="1" customWidth="1"/>
    <col min="16" max="16" width="19.7109375" style="1" bestFit="1" customWidth="1"/>
    <col min="17" max="16384" width="9.140625" style="1"/>
  </cols>
  <sheetData>
    <row r="1" spans="1:13" x14ac:dyDescent="0.25">
      <c r="A1" s="3" t="s">
        <v>0</v>
      </c>
      <c r="B1" s="3" t="s">
        <v>1</v>
      </c>
      <c r="C1" s="3" t="s">
        <v>11</v>
      </c>
      <c r="D1" s="3" t="s">
        <v>12</v>
      </c>
      <c r="E1" s="3" t="s">
        <v>26</v>
      </c>
      <c r="F1" s="3" t="s">
        <v>3</v>
      </c>
      <c r="G1" s="3" t="s">
        <v>18</v>
      </c>
      <c r="H1" s="3" t="s">
        <v>19</v>
      </c>
      <c r="I1" s="3" t="s">
        <v>20</v>
      </c>
      <c r="J1" s="3" t="s">
        <v>23</v>
      </c>
      <c r="K1" s="3" t="s">
        <v>24</v>
      </c>
      <c r="L1" s="3"/>
      <c r="M1" s="3" t="s">
        <v>25</v>
      </c>
    </row>
    <row r="2" spans="1:13" x14ac:dyDescent="0.25">
      <c r="A2" s="3">
        <v>1</v>
      </c>
      <c r="B2" s="1" t="s">
        <v>2</v>
      </c>
      <c r="C2" s="1">
        <v>-0.5</v>
      </c>
      <c r="D2" s="2">
        <f>10^(C2/10)</f>
        <v>0.89125093813374545</v>
      </c>
      <c r="E2" s="1">
        <f>IF(C2&lt;=0,-C2,"x")</f>
        <v>0.5</v>
      </c>
      <c r="F2" s="2">
        <f>10^(E2/10)</f>
        <v>1.1220184543019636</v>
      </c>
      <c r="G2" s="2">
        <v>100</v>
      </c>
      <c r="H2" s="2">
        <v>100</v>
      </c>
      <c r="I2" s="2">
        <f>10^(H2/10)</f>
        <v>10000000000</v>
      </c>
      <c r="J2" s="1">
        <f>PRODUCT(D3:$D$10)*I2</f>
        <v>5623413251903.4951</v>
      </c>
      <c r="K2" s="1">
        <f>1/J2</f>
        <v>1.7782794100389215E-13</v>
      </c>
      <c r="M2" s="2">
        <v>100</v>
      </c>
    </row>
    <row r="3" spans="1:13" x14ac:dyDescent="0.25">
      <c r="A3" s="3">
        <v>2</v>
      </c>
      <c r="B3" s="1" t="s">
        <v>4</v>
      </c>
      <c r="C3" s="1">
        <v>-0.5</v>
      </c>
      <c r="D3" s="2">
        <f>10^(C3/10)</f>
        <v>0.89125093813374545</v>
      </c>
      <c r="E3" s="1">
        <f>IF(C3&lt;=0,-C3,"x")</f>
        <v>0.5</v>
      </c>
      <c r="F3" s="2">
        <f>10^(E3/10)</f>
        <v>1.1220184543019636</v>
      </c>
      <c r="G3" s="2">
        <v>54</v>
      </c>
      <c r="H3" s="2">
        <f t="shared" ref="H3:H8" si="0">G3+C3</f>
        <v>53.5</v>
      </c>
      <c r="I3" s="2">
        <f t="shared" ref="I3:I10" si="1">10^(H3/10)</f>
        <v>223872.11385683404</v>
      </c>
      <c r="J3" s="1">
        <f>PRODUCT(D4:$D$10)*I3</f>
        <v>141253754.46227559</v>
      </c>
      <c r="K3" s="1">
        <f t="shared" ref="K3:K10" si="2">1/J3</f>
        <v>7.0794578438413711E-9</v>
      </c>
      <c r="M3" s="2">
        <v>33</v>
      </c>
    </row>
    <row r="4" spans="1:13" x14ac:dyDescent="0.25">
      <c r="A4" s="3">
        <v>3</v>
      </c>
      <c r="B4" s="1" t="s">
        <v>16</v>
      </c>
      <c r="C4" s="1">
        <v>18</v>
      </c>
      <c r="D4" s="2">
        <f t="shared" ref="D4:D17" si="3">10^(C4/10)</f>
        <v>63.095734448019364</v>
      </c>
      <c r="E4" s="1">
        <v>0.5</v>
      </c>
      <c r="F4" s="2">
        <f t="shared" ref="F4:F17" si="4">10^(E4/10)</f>
        <v>1.1220184543019636</v>
      </c>
      <c r="G4" s="2">
        <v>19</v>
      </c>
      <c r="H4" s="2">
        <f t="shared" si="0"/>
        <v>37</v>
      </c>
      <c r="I4" s="2">
        <f t="shared" si="1"/>
        <v>5011.8723362727324</v>
      </c>
      <c r="J4" s="1">
        <f>PRODUCT(D5:$D$10)*I4</f>
        <v>50118.723362727338</v>
      </c>
      <c r="K4" s="1">
        <f t="shared" si="2"/>
        <v>1.9952623149688752E-5</v>
      </c>
      <c r="M4" s="2">
        <v>21</v>
      </c>
    </row>
    <row r="5" spans="1:13" x14ac:dyDescent="0.25">
      <c r="A5" s="3">
        <v>4</v>
      </c>
      <c r="B5" s="1" t="s">
        <v>8</v>
      </c>
      <c r="C5" s="11">
        <v>-2</v>
      </c>
      <c r="D5" s="2">
        <f t="shared" si="3"/>
        <v>0.63095734448019325</v>
      </c>
      <c r="E5" s="1">
        <f>IF(C5&lt;=0,-C5,"x")</f>
        <v>2</v>
      </c>
      <c r="F5" s="2">
        <f t="shared" si="4"/>
        <v>1.5848931924611136</v>
      </c>
      <c r="G5" s="2">
        <v>59</v>
      </c>
      <c r="H5" s="2">
        <f t="shared" si="0"/>
        <v>57</v>
      </c>
      <c r="I5" s="2">
        <f t="shared" si="1"/>
        <v>501187.23362727347</v>
      </c>
      <c r="J5" s="1">
        <f>PRODUCT(D6:$D$10)*I5</f>
        <v>7943282.3472428368</v>
      </c>
      <c r="K5" s="1">
        <f t="shared" si="2"/>
        <v>1.2589254117941638E-7</v>
      </c>
      <c r="M5" s="2">
        <v>32</v>
      </c>
    </row>
    <row r="6" spans="1:13" x14ac:dyDescent="0.25">
      <c r="A6" s="3">
        <v>5</v>
      </c>
      <c r="B6" s="1" t="s">
        <v>15</v>
      </c>
      <c r="C6" s="1">
        <v>17</v>
      </c>
      <c r="D6" s="2">
        <f t="shared" si="3"/>
        <v>50.118723362727238</v>
      </c>
      <c r="E6" s="1">
        <v>0.5</v>
      </c>
      <c r="F6" s="2">
        <f t="shared" si="4"/>
        <v>1.1220184543019636</v>
      </c>
      <c r="G6" s="2">
        <v>19</v>
      </c>
      <c r="H6" s="2">
        <f t="shared" si="0"/>
        <v>36</v>
      </c>
      <c r="I6" s="2">
        <f t="shared" si="1"/>
        <v>3981.0717055349769</v>
      </c>
      <c r="J6" s="1">
        <f>PRODUCT(D7:$D$10)*I6</f>
        <v>1258.9254117941687</v>
      </c>
      <c r="K6" s="1">
        <f t="shared" si="2"/>
        <v>7.9432823472428056E-4</v>
      </c>
      <c r="M6" s="2">
        <v>21</v>
      </c>
    </row>
    <row r="7" spans="1:13" x14ac:dyDescent="0.25">
      <c r="A7" s="3">
        <v>6</v>
      </c>
      <c r="B7" s="1" t="s">
        <v>5</v>
      </c>
      <c r="C7" s="1">
        <v>-7</v>
      </c>
      <c r="D7" s="2">
        <f t="shared" si="3"/>
        <v>0.19952623149688795</v>
      </c>
      <c r="E7" s="1">
        <f>IF(C7&lt;=0,-C7,"x")</f>
        <v>7</v>
      </c>
      <c r="F7" s="2">
        <f t="shared" si="4"/>
        <v>5.0118723362727229</v>
      </c>
      <c r="G7" s="2">
        <v>33</v>
      </c>
      <c r="H7" s="1">
        <f t="shared" si="0"/>
        <v>26</v>
      </c>
      <c r="I7" s="2">
        <f t="shared" si="1"/>
        <v>398.10717055349761</v>
      </c>
      <c r="J7" s="1">
        <f>PRODUCT(D8:$D$10)*I7</f>
        <v>630.95734448019402</v>
      </c>
      <c r="K7" s="1">
        <f t="shared" si="2"/>
        <v>1.5848931924611115E-3</v>
      </c>
      <c r="M7" s="2">
        <v>8</v>
      </c>
    </row>
    <row r="8" spans="1:13" x14ac:dyDescent="0.25">
      <c r="A8" s="3">
        <v>7</v>
      </c>
      <c r="B8" s="1" t="s">
        <v>7</v>
      </c>
      <c r="C8" s="11">
        <v>-10</v>
      </c>
      <c r="D8" s="2">
        <f t="shared" si="3"/>
        <v>0.1</v>
      </c>
      <c r="E8" s="1">
        <f>IF(C8&lt;=0,-C8,"x")</f>
        <v>10</v>
      </c>
      <c r="F8" s="2">
        <f t="shared" si="4"/>
        <v>10</v>
      </c>
      <c r="G8" s="2">
        <v>59</v>
      </c>
      <c r="H8" s="2">
        <f t="shared" si="0"/>
        <v>49</v>
      </c>
      <c r="I8" s="2">
        <f t="shared" si="1"/>
        <v>79432.823472428237</v>
      </c>
      <c r="J8" s="1">
        <f>PRODUCT(D9:$D$10)*I8</f>
        <v>1258925.4117941689</v>
      </c>
      <c r="K8" s="1">
        <f t="shared" si="2"/>
        <v>7.943282347242805E-7</v>
      </c>
      <c r="M8" s="2">
        <v>32</v>
      </c>
    </row>
    <row r="9" spans="1:13" x14ac:dyDescent="0.25">
      <c r="A9" s="3">
        <v>8</v>
      </c>
      <c r="B9" s="1" t="s">
        <v>10</v>
      </c>
      <c r="C9" s="1">
        <v>-5</v>
      </c>
      <c r="D9" s="2">
        <f t="shared" si="3"/>
        <v>0.31622776601683794</v>
      </c>
      <c r="E9" s="1">
        <f>IF(C9&lt;=0,-C9,"x")</f>
        <v>5</v>
      </c>
      <c r="F9" s="2">
        <f t="shared" si="4"/>
        <v>3.1622776601683795</v>
      </c>
      <c r="G9" s="2">
        <v>100</v>
      </c>
      <c r="H9" s="1">
        <v>100</v>
      </c>
      <c r="I9" s="2">
        <f t="shared" si="1"/>
        <v>10000000000</v>
      </c>
      <c r="J9" s="1">
        <f>PRODUCT(D10:$D$10)*I9</f>
        <v>501187233627.2724</v>
      </c>
      <c r="K9" s="1">
        <f t="shared" si="2"/>
        <v>1.9952623149688791E-12</v>
      </c>
      <c r="M9" s="2">
        <v>100</v>
      </c>
    </row>
    <row r="10" spans="1:13" x14ac:dyDescent="0.25">
      <c r="A10" s="3">
        <v>9</v>
      </c>
      <c r="B10" s="1" t="s">
        <v>9</v>
      </c>
      <c r="C10" s="1">
        <v>17</v>
      </c>
      <c r="D10" s="2">
        <f t="shared" si="3"/>
        <v>50.118723362727238</v>
      </c>
      <c r="E10" s="1">
        <v>2</v>
      </c>
      <c r="F10" s="2">
        <f t="shared" si="4"/>
        <v>1.5848931924611136</v>
      </c>
      <c r="G10" s="2">
        <f>H10-C10</f>
        <v>24</v>
      </c>
      <c r="H10" s="1">
        <v>41</v>
      </c>
      <c r="I10" s="2">
        <f t="shared" si="1"/>
        <v>12589.254117941671</v>
      </c>
      <c r="J10" s="2">
        <f>I10</f>
        <v>12589.254117941671</v>
      </c>
      <c r="K10" s="1">
        <f t="shared" si="2"/>
        <v>7.9432823472428153E-5</v>
      </c>
      <c r="M10" s="2">
        <v>22</v>
      </c>
    </row>
    <row r="11" spans="1:13" x14ac:dyDescent="0.25">
      <c r="A11" s="3">
        <v>10</v>
      </c>
      <c r="B11" s="1" t="s">
        <v>6</v>
      </c>
      <c r="C11" s="1">
        <v>0</v>
      </c>
      <c r="D11" s="2">
        <f t="shared" si="3"/>
        <v>1</v>
      </c>
      <c r="E11" s="1">
        <f>IF(C11&lt;=0,-C11,"x")</f>
        <v>0</v>
      </c>
      <c r="F11" s="2">
        <f t="shared" si="4"/>
        <v>1</v>
      </c>
    </row>
    <row r="12" spans="1:13" x14ac:dyDescent="0.25">
      <c r="A12" s="3">
        <v>11</v>
      </c>
      <c r="B12" s="1" t="s">
        <v>6</v>
      </c>
      <c r="C12" s="1">
        <v>0</v>
      </c>
      <c r="D12" s="2">
        <f t="shared" si="3"/>
        <v>1</v>
      </c>
      <c r="E12" s="1">
        <f t="shared" ref="E12:E17" si="5">IF(C12&lt;=0,-C12,"x")</f>
        <v>0</v>
      </c>
      <c r="F12" s="2">
        <f t="shared" si="4"/>
        <v>1</v>
      </c>
    </row>
    <row r="13" spans="1:13" x14ac:dyDescent="0.25">
      <c r="A13" s="3">
        <v>12</v>
      </c>
      <c r="B13" s="1" t="s">
        <v>6</v>
      </c>
      <c r="C13" s="1">
        <v>0</v>
      </c>
      <c r="D13" s="2">
        <f t="shared" si="3"/>
        <v>1</v>
      </c>
      <c r="E13" s="1">
        <f t="shared" si="5"/>
        <v>0</v>
      </c>
      <c r="F13" s="2">
        <f t="shared" si="4"/>
        <v>1</v>
      </c>
    </row>
    <row r="14" spans="1:13" x14ac:dyDescent="0.25">
      <c r="A14" s="3">
        <v>13</v>
      </c>
      <c r="B14" s="1" t="s">
        <v>6</v>
      </c>
      <c r="C14" s="1">
        <v>0</v>
      </c>
      <c r="D14" s="2">
        <f t="shared" si="3"/>
        <v>1</v>
      </c>
      <c r="E14" s="1">
        <f t="shared" si="5"/>
        <v>0</v>
      </c>
      <c r="F14" s="2">
        <f t="shared" si="4"/>
        <v>1</v>
      </c>
    </row>
    <row r="15" spans="1:13" x14ac:dyDescent="0.25">
      <c r="A15" s="3">
        <v>14</v>
      </c>
      <c r="B15" s="1" t="s">
        <v>6</v>
      </c>
      <c r="C15" s="1">
        <v>0</v>
      </c>
      <c r="D15" s="2">
        <f t="shared" si="3"/>
        <v>1</v>
      </c>
      <c r="E15" s="1">
        <f t="shared" si="5"/>
        <v>0</v>
      </c>
      <c r="F15" s="2">
        <f t="shared" si="4"/>
        <v>1</v>
      </c>
    </row>
    <row r="16" spans="1:13" x14ac:dyDescent="0.25">
      <c r="A16" s="3">
        <v>15</v>
      </c>
      <c r="B16" s="1" t="s">
        <v>6</v>
      </c>
      <c r="C16" s="1">
        <v>0</v>
      </c>
      <c r="D16" s="2">
        <f t="shared" si="3"/>
        <v>1</v>
      </c>
      <c r="E16" s="1">
        <f t="shared" si="5"/>
        <v>0</v>
      </c>
      <c r="F16" s="2">
        <f t="shared" si="4"/>
        <v>1</v>
      </c>
    </row>
    <row r="17" spans="1:11" x14ac:dyDescent="0.25">
      <c r="A17" s="3">
        <v>16</v>
      </c>
      <c r="B17" s="1" t="s">
        <v>6</v>
      </c>
      <c r="C17" s="1">
        <v>0</v>
      </c>
      <c r="D17" s="2">
        <f t="shared" si="3"/>
        <v>1</v>
      </c>
      <c r="E17" s="1">
        <f t="shared" si="5"/>
        <v>0</v>
      </c>
      <c r="F17" s="2">
        <f t="shared" si="4"/>
        <v>1</v>
      </c>
    </row>
    <row r="18" spans="1:11" x14ac:dyDescent="0.25">
      <c r="D18" s="2"/>
      <c r="F18" s="2"/>
    </row>
    <row r="22" spans="1:11" x14ac:dyDescent="0.25">
      <c r="E22" s="7" t="s">
        <v>17</v>
      </c>
      <c r="F22" s="4">
        <f>SUM(C2:C17)</f>
        <v>27</v>
      </c>
      <c r="H22" s="6" t="s">
        <v>21</v>
      </c>
      <c r="I22" s="5">
        <f>1/SUM(K2:K17)</f>
        <v>403.30155945934962</v>
      </c>
    </row>
    <row r="23" spans="1:11" x14ac:dyDescent="0.25">
      <c r="E23" s="7" t="s">
        <v>13</v>
      </c>
      <c r="F23" s="4">
        <f>F2+(F3-1)/D2+(F4-1)/(D3*D2)+(F5-1)/(D4*D3*D2)+(F6-1)/(D5*D4*D3*D2)+(F7-1)/(D6*D5*D4*D3*D2)+(F8-1)/(D7*D6*D5*D4*D3*D2)+(F9-1)/(D8*D7*D6*D5*D4*D3*D2)+(F10-1)/(D9*D8*D7*D6*D5*D4*D3*D2)+(F11-1)/(D10*D9*D8*D7*D6*D5*D4*D3*D2)+(F12-1)/(D11*D10*D9*D8*D7*D6*D5*D4*D3*D2)+(F13-1)/(D12*D11*D10*D9*D8*D7*D6*D5*D4*D3*D2)+(F14-1)/(D13*D12*D11*D10*D9*D8*D7*D6*D5*D4*D3*D2)+(F15-1)/(D14*D13*D12*D11*D10*D9*D8*D7*D6*D5*D4*D3*D2)+(F16-1)/(D15*D14*D13*D12*D11*D10*D9*D8*D7*D6*D5*D4*D3*D2)+(F17-1)/(D16*D15*D14*D13*D12*D11*D10*D9*D8*D7*D6*D5*D4*D3*D2)</f>
        <v>1.5859246222980548</v>
      </c>
      <c r="H23" s="7" t="s">
        <v>22</v>
      </c>
      <c r="I23" s="4">
        <f>10*LOG10(I22)</f>
        <v>26.05629901311563</v>
      </c>
    </row>
    <row r="24" spans="1:11" x14ac:dyDescent="0.25">
      <c r="E24" s="7" t="s">
        <v>14</v>
      </c>
      <c r="F24" s="4">
        <f>10*LOG10(F23)</f>
        <v>2.0028254181010858</v>
      </c>
      <c r="H24" s="1" t="s">
        <v>31</v>
      </c>
      <c r="I24" s="11">
        <v>-40</v>
      </c>
    </row>
    <row r="25" spans="1:11" x14ac:dyDescent="0.25">
      <c r="H25" s="8" t="s">
        <v>29</v>
      </c>
      <c r="I25" s="5">
        <f>3*(I24+F22)-2*I23</f>
        <v>-91.112598026231268</v>
      </c>
    </row>
    <row r="26" spans="1:11" x14ac:dyDescent="0.25">
      <c r="H26" s="1" t="s">
        <v>28</v>
      </c>
      <c r="I26" s="1">
        <v>10</v>
      </c>
    </row>
    <row r="27" spans="1:11" x14ac:dyDescent="0.25">
      <c r="H27" s="1" t="s">
        <v>30</v>
      </c>
      <c r="I27" s="2">
        <f>I24+F22+3-I26</f>
        <v>-20</v>
      </c>
      <c r="J27" s="3" t="str">
        <f>IF(I27&gt;-10, "ADC Status: Clipped", "ADC Status: OK")</f>
        <v>ADC Status: OK</v>
      </c>
    </row>
    <row r="28" spans="1:11" x14ac:dyDescent="0.25">
      <c r="H28" s="7" t="s">
        <v>27</v>
      </c>
      <c r="I28" s="4">
        <f>I25-10</f>
        <v>-101.11259802623127</v>
      </c>
      <c r="K28" s="2"/>
    </row>
    <row r="29" spans="1:11" ht="60" x14ac:dyDescent="0.25">
      <c r="H29" s="10" t="s">
        <v>32</v>
      </c>
      <c r="I29" s="4">
        <f>IF(I28-10-F22&gt;-174+F24,I28-10-F22,-174+F24)</f>
        <v>-138.11259802623127</v>
      </c>
      <c r="J29" s="9" t="s">
        <v>33</v>
      </c>
    </row>
  </sheetData>
  <conditionalFormatting sqref="J27">
    <cfRule type="containsText" dxfId="4" priority="1" operator="containsText" text="Clipped">
      <formula>NOT(ISERROR(SEARCH("Clipped",J27)))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9" sqref="B9"/>
    </sheetView>
  </sheetViews>
  <sheetFormatPr defaultRowHeight="15" x14ac:dyDescent="0.25"/>
  <cols>
    <col min="1" max="1" width="5.85546875" style="1" bestFit="1" customWidth="1"/>
    <col min="2" max="2" width="11.42578125" style="1" bestFit="1" customWidth="1"/>
    <col min="3" max="3" width="9.28515625" style="1" bestFit="1" customWidth="1"/>
    <col min="4" max="4" width="12.42578125" style="1" bestFit="1" customWidth="1"/>
    <col min="5" max="5" width="21" style="1" customWidth="1"/>
    <col min="6" max="6" width="12" style="1" bestFit="1" customWidth="1"/>
    <col min="7" max="7" width="10.140625" style="1" bestFit="1" customWidth="1"/>
    <col min="8" max="8" width="49.7109375" style="1" bestFit="1" customWidth="1"/>
    <col min="9" max="9" width="14.7109375" style="1" bestFit="1" customWidth="1"/>
    <col min="10" max="10" width="34.5703125" style="1" bestFit="1" customWidth="1"/>
    <col min="11" max="12" width="19.7109375" style="1" bestFit="1" customWidth="1"/>
    <col min="13" max="13" width="12.7109375" style="1" bestFit="1" customWidth="1"/>
    <col min="14" max="14" width="9.7109375" style="1" customWidth="1"/>
    <col min="15" max="15" width="6.85546875" style="1" bestFit="1" customWidth="1"/>
    <col min="16" max="16" width="19.7109375" style="1" bestFit="1" customWidth="1"/>
    <col min="17" max="16384" width="9.140625" style="1"/>
  </cols>
  <sheetData>
    <row r="1" spans="1:13" x14ac:dyDescent="0.25">
      <c r="A1" s="3" t="s">
        <v>0</v>
      </c>
      <c r="B1" s="3" t="s">
        <v>1</v>
      </c>
      <c r="C1" s="3" t="s">
        <v>11</v>
      </c>
      <c r="D1" s="3" t="s">
        <v>12</v>
      </c>
      <c r="E1" s="3" t="s">
        <v>26</v>
      </c>
      <c r="F1" s="3" t="s">
        <v>3</v>
      </c>
      <c r="G1" s="3" t="s">
        <v>18</v>
      </c>
      <c r="H1" s="3" t="s">
        <v>19</v>
      </c>
      <c r="I1" s="3" t="s">
        <v>20</v>
      </c>
      <c r="J1" s="3" t="s">
        <v>23</v>
      </c>
      <c r="K1" s="3" t="s">
        <v>24</v>
      </c>
      <c r="L1" s="3"/>
      <c r="M1" s="3" t="s">
        <v>25</v>
      </c>
    </row>
    <row r="2" spans="1:13" x14ac:dyDescent="0.25">
      <c r="A2" s="3">
        <v>1</v>
      </c>
      <c r="B2" s="1" t="s">
        <v>2</v>
      </c>
      <c r="C2" s="1">
        <v>-0.5</v>
      </c>
      <c r="D2" s="2">
        <f>10^(C2/10)</f>
        <v>0.89125093813374545</v>
      </c>
      <c r="E2" s="1">
        <f>IF(C2&lt;=0,-C2,"x")</f>
        <v>0.5</v>
      </c>
      <c r="F2" s="2">
        <f>10^(E2/10)</f>
        <v>1.1220184543019636</v>
      </c>
      <c r="G2" s="2">
        <v>100</v>
      </c>
      <c r="H2" s="2">
        <v>100</v>
      </c>
      <c r="I2" s="2">
        <f>10^(H2/10)</f>
        <v>10000000000</v>
      </c>
      <c r="J2" s="1">
        <f>PRODUCT(D3:$D$10)*I2</f>
        <v>5623413251903.4961</v>
      </c>
      <c r="K2" s="1">
        <f>1/J2</f>
        <v>1.7782794100389212E-13</v>
      </c>
      <c r="M2" s="2">
        <v>100</v>
      </c>
    </row>
    <row r="3" spans="1:13" x14ac:dyDescent="0.25">
      <c r="A3" s="3">
        <v>2</v>
      </c>
      <c r="B3" s="1" t="s">
        <v>4</v>
      </c>
      <c r="C3" s="1">
        <v>-0.5</v>
      </c>
      <c r="D3" s="2">
        <f>10^(C3/10)</f>
        <v>0.89125093813374545</v>
      </c>
      <c r="E3" s="1">
        <f>IF(C3&lt;=0,-C3,"x")</f>
        <v>0.5</v>
      </c>
      <c r="F3" s="2">
        <f>10^(E3/10)</f>
        <v>1.1220184543019636</v>
      </c>
      <c r="G3" s="2">
        <v>54</v>
      </c>
      <c r="H3" s="2">
        <f>G3+C3</f>
        <v>53.5</v>
      </c>
      <c r="I3" s="2">
        <f t="shared" ref="I3:I10" si="0">10^(H3/10)</f>
        <v>223872.11385683404</v>
      </c>
      <c r="J3" s="1">
        <f>PRODUCT(D4:$D$10)*I3</f>
        <v>141253754.46227562</v>
      </c>
      <c r="K3" s="1">
        <f t="shared" ref="K3:K10" si="1">1/J3</f>
        <v>7.0794578438413694E-9</v>
      </c>
      <c r="M3" s="2">
        <v>33</v>
      </c>
    </row>
    <row r="4" spans="1:13" x14ac:dyDescent="0.25">
      <c r="A4" s="3">
        <v>3</v>
      </c>
      <c r="B4" s="1" t="s">
        <v>16</v>
      </c>
      <c r="C4" s="1">
        <v>18</v>
      </c>
      <c r="D4" s="2">
        <f t="shared" ref="D4:D17" si="2">10^(C4/10)</f>
        <v>63.095734448019364</v>
      </c>
      <c r="E4" s="1">
        <v>0.5</v>
      </c>
      <c r="F4" s="2">
        <f t="shared" ref="F4:F17" si="3">10^(E4/10)</f>
        <v>1.1220184543019636</v>
      </c>
      <c r="G4" s="2">
        <v>19</v>
      </c>
      <c r="H4" s="2">
        <f>G4+C4</f>
        <v>37</v>
      </c>
      <c r="I4" s="2">
        <f t="shared" si="0"/>
        <v>5011.8723362727324</v>
      </c>
      <c r="J4" s="1">
        <f>PRODUCT(D5:$D$10)*I4</f>
        <v>50118.723362727338</v>
      </c>
      <c r="K4" s="1">
        <f t="shared" si="1"/>
        <v>1.9952623149688752E-5</v>
      </c>
      <c r="M4" s="2">
        <v>21</v>
      </c>
    </row>
    <row r="5" spans="1:13" x14ac:dyDescent="0.25">
      <c r="A5" s="3">
        <v>4</v>
      </c>
      <c r="B5" s="1" t="s">
        <v>8</v>
      </c>
      <c r="C5" s="11">
        <v>-2</v>
      </c>
      <c r="D5" s="2">
        <f t="shared" si="2"/>
        <v>0.63095734448019325</v>
      </c>
      <c r="E5" s="1">
        <f>IF(C5&lt;=0,-C5,"x")</f>
        <v>2</v>
      </c>
      <c r="F5" s="2">
        <f t="shared" si="3"/>
        <v>1.5848931924611136</v>
      </c>
      <c r="G5" s="2">
        <v>59</v>
      </c>
      <c r="H5" s="2">
        <f>G5+C5</f>
        <v>57</v>
      </c>
      <c r="I5" s="2">
        <f t="shared" si="0"/>
        <v>501187.23362727347</v>
      </c>
      <c r="J5" s="1">
        <f>PRODUCT(D6:$D$10)*I5</f>
        <v>7943282.3472428359</v>
      </c>
      <c r="K5" s="1">
        <f t="shared" si="1"/>
        <v>1.2589254117941638E-7</v>
      </c>
      <c r="M5" s="2">
        <v>32</v>
      </c>
    </row>
    <row r="6" spans="1:13" x14ac:dyDescent="0.25">
      <c r="A6" s="3">
        <v>5</v>
      </c>
      <c r="B6" s="1" t="s">
        <v>5</v>
      </c>
      <c r="C6" s="1">
        <v>-7</v>
      </c>
      <c r="D6" s="2">
        <f t="shared" si="2"/>
        <v>0.19952623149688795</v>
      </c>
      <c r="E6" s="1">
        <f>IF(C6&lt;=0,-C6,"x")</f>
        <v>7</v>
      </c>
      <c r="F6" s="2">
        <f t="shared" si="3"/>
        <v>5.0118723362727229</v>
      </c>
      <c r="G6" s="2">
        <v>33</v>
      </c>
      <c r="H6" s="1">
        <f>G6+C6</f>
        <v>26</v>
      </c>
      <c r="I6" s="2">
        <f t="shared" si="0"/>
        <v>398.10717055349761</v>
      </c>
      <c r="J6" s="1">
        <f>PRODUCT(D7:$D$10)*I6</f>
        <v>31622.77660168384</v>
      </c>
      <c r="K6" s="1">
        <f t="shared" si="1"/>
        <v>3.1622776601683748E-5</v>
      </c>
      <c r="M6" s="2">
        <v>8</v>
      </c>
    </row>
    <row r="7" spans="1:13" x14ac:dyDescent="0.25">
      <c r="A7" s="3">
        <v>6</v>
      </c>
      <c r="B7" s="1" t="s">
        <v>10</v>
      </c>
      <c r="C7" s="1">
        <v>-5</v>
      </c>
      <c r="D7" s="2">
        <f t="shared" si="2"/>
        <v>0.31622776601683794</v>
      </c>
      <c r="E7" s="1">
        <f>IF(C7&lt;=0,-C7,"x")</f>
        <v>5</v>
      </c>
      <c r="F7" s="2">
        <f t="shared" si="3"/>
        <v>3.1622776601683795</v>
      </c>
      <c r="G7" s="2">
        <v>100</v>
      </c>
      <c r="H7" s="1">
        <v>100</v>
      </c>
      <c r="I7" s="2">
        <f t="shared" si="0"/>
        <v>10000000000</v>
      </c>
      <c r="J7" s="1">
        <f>PRODUCT(D8:$D$10)*I7</f>
        <v>2511886431509.5811</v>
      </c>
      <c r="K7" s="1">
        <f t="shared" si="1"/>
        <v>3.9810717055349712E-13</v>
      </c>
      <c r="M7" s="2">
        <v>100</v>
      </c>
    </row>
    <row r="8" spans="1:13" x14ac:dyDescent="0.25">
      <c r="A8" s="3">
        <v>7</v>
      </c>
      <c r="B8" s="1" t="s">
        <v>7</v>
      </c>
      <c r="C8" s="11">
        <v>-10</v>
      </c>
      <c r="D8" s="2">
        <f t="shared" si="2"/>
        <v>0.1</v>
      </c>
      <c r="E8" s="1">
        <f>IF(C8&lt;=0,-C8,"x")</f>
        <v>10</v>
      </c>
      <c r="F8" s="2">
        <f t="shared" si="3"/>
        <v>10</v>
      </c>
      <c r="G8" s="2">
        <v>59</v>
      </c>
      <c r="H8" s="2">
        <f>G8+C8</f>
        <v>49</v>
      </c>
      <c r="I8" s="2">
        <f t="shared" si="0"/>
        <v>79432.823472428237</v>
      </c>
      <c r="J8" s="1">
        <f>PRODUCT(D9:$D$10)*I8</f>
        <v>199526231.49688825</v>
      </c>
      <c r="K8" s="1">
        <f t="shared" si="1"/>
        <v>5.0118723362727155E-9</v>
      </c>
      <c r="M8" s="2">
        <v>32</v>
      </c>
    </row>
    <row r="9" spans="1:13" x14ac:dyDescent="0.25">
      <c r="A9" s="3">
        <v>8</v>
      </c>
      <c r="B9" s="1" t="s">
        <v>9</v>
      </c>
      <c r="C9" s="1">
        <v>17</v>
      </c>
      <c r="D9" s="2">
        <f t="shared" si="2"/>
        <v>50.118723362727238</v>
      </c>
      <c r="E9" s="1">
        <v>2</v>
      </c>
      <c r="F9" s="2">
        <f t="shared" si="3"/>
        <v>1.5848931924611136</v>
      </c>
      <c r="G9" s="2">
        <f>H9-C9</f>
        <v>24</v>
      </c>
      <c r="H9" s="1">
        <v>41</v>
      </c>
      <c r="I9" s="2">
        <f t="shared" si="0"/>
        <v>12589.254117941671</v>
      </c>
      <c r="J9" s="2">
        <f>I9</f>
        <v>12589.254117941671</v>
      </c>
      <c r="K9" s="1">
        <f t="shared" si="1"/>
        <v>7.9432823472428153E-5</v>
      </c>
      <c r="M9" s="2">
        <v>22</v>
      </c>
    </row>
    <row r="10" spans="1:13" x14ac:dyDescent="0.25">
      <c r="A10" s="3">
        <v>9</v>
      </c>
      <c r="B10" s="1" t="s">
        <v>9</v>
      </c>
      <c r="C10" s="1">
        <v>17</v>
      </c>
      <c r="D10" s="2">
        <f t="shared" si="2"/>
        <v>50.118723362727238</v>
      </c>
      <c r="E10" s="1">
        <v>2</v>
      </c>
      <c r="F10" s="2">
        <f t="shared" si="3"/>
        <v>1.5848931924611136</v>
      </c>
      <c r="G10" s="2">
        <f>H10-C10</f>
        <v>24</v>
      </c>
      <c r="H10" s="1">
        <v>41</v>
      </c>
      <c r="I10" s="2">
        <f t="shared" si="0"/>
        <v>12589.254117941671</v>
      </c>
      <c r="J10" s="2">
        <f>I10</f>
        <v>12589.254117941671</v>
      </c>
      <c r="K10" s="1">
        <f t="shared" si="1"/>
        <v>7.9432823472428153E-5</v>
      </c>
      <c r="M10" s="2">
        <v>22</v>
      </c>
    </row>
    <row r="11" spans="1:13" x14ac:dyDescent="0.25">
      <c r="A11" s="3">
        <v>10</v>
      </c>
      <c r="B11" s="1" t="s">
        <v>6</v>
      </c>
      <c r="C11" s="1">
        <v>0</v>
      </c>
      <c r="D11" s="2">
        <f t="shared" si="2"/>
        <v>1</v>
      </c>
      <c r="E11" s="1">
        <f>IF(C11&lt;=0,-C11,"x")</f>
        <v>0</v>
      </c>
      <c r="F11" s="2">
        <f t="shared" si="3"/>
        <v>1</v>
      </c>
    </row>
    <row r="12" spans="1:13" x14ac:dyDescent="0.25">
      <c r="A12" s="3">
        <v>11</v>
      </c>
      <c r="B12" s="1" t="s">
        <v>6</v>
      </c>
      <c r="C12" s="1">
        <v>0</v>
      </c>
      <c r="D12" s="2">
        <f t="shared" si="2"/>
        <v>1</v>
      </c>
      <c r="E12" s="1">
        <f t="shared" ref="E12:E17" si="4">IF(C12&lt;=0,-C12,"x")</f>
        <v>0</v>
      </c>
      <c r="F12" s="2">
        <f t="shared" si="3"/>
        <v>1</v>
      </c>
    </row>
    <row r="13" spans="1:13" x14ac:dyDescent="0.25">
      <c r="A13" s="3">
        <v>12</v>
      </c>
      <c r="B13" s="1" t="s">
        <v>6</v>
      </c>
      <c r="C13" s="1">
        <v>0</v>
      </c>
      <c r="D13" s="2">
        <f t="shared" si="2"/>
        <v>1</v>
      </c>
      <c r="E13" s="1">
        <f t="shared" si="4"/>
        <v>0</v>
      </c>
      <c r="F13" s="2">
        <f t="shared" si="3"/>
        <v>1</v>
      </c>
    </row>
    <row r="14" spans="1:13" x14ac:dyDescent="0.25">
      <c r="A14" s="3">
        <v>13</v>
      </c>
      <c r="B14" s="1" t="s">
        <v>6</v>
      </c>
      <c r="C14" s="1">
        <v>0</v>
      </c>
      <c r="D14" s="2">
        <f t="shared" si="2"/>
        <v>1</v>
      </c>
      <c r="E14" s="1">
        <f t="shared" si="4"/>
        <v>0</v>
      </c>
      <c r="F14" s="2">
        <f t="shared" si="3"/>
        <v>1</v>
      </c>
    </row>
    <row r="15" spans="1:13" x14ac:dyDescent="0.25">
      <c r="A15" s="3">
        <v>14</v>
      </c>
      <c r="B15" s="1" t="s">
        <v>6</v>
      </c>
      <c r="C15" s="1">
        <v>0</v>
      </c>
      <c r="D15" s="2">
        <f t="shared" si="2"/>
        <v>1</v>
      </c>
      <c r="E15" s="1">
        <f t="shared" si="4"/>
        <v>0</v>
      </c>
      <c r="F15" s="2">
        <f t="shared" si="3"/>
        <v>1</v>
      </c>
    </row>
    <row r="16" spans="1:13" x14ac:dyDescent="0.25">
      <c r="A16" s="3">
        <v>15</v>
      </c>
      <c r="B16" s="1" t="s">
        <v>6</v>
      </c>
      <c r="C16" s="1">
        <v>0</v>
      </c>
      <c r="D16" s="2">
        <f t="shared" si="2"/>
        <v>1</v>
      </c>
      <c r="E16" s="1">
        <f t="shared" si="4"/>
        <v>0</v>
      </c>
      <c r="F16" s="2">
        <f t="shared" si="3"/>
        <v>1</v>
      </c>
    </row>
    <row r="17" spans="1:13" x14ac:dyDescent="0.25">
      <c r="A17" s="3">
        <v>16</v>
      </c>
      <c r="B17" s="1" t="s">
        <v>6</v>
      </c>
      <c r="C17" s="1">
        <v>0</v>
      </c>
      <c r="D17" s="2">
        <f t="shared" si="2"/>
        <v>1</v>
      </c>
      <c r="E17" s="1">
        <f t="shared" si="4"/>
        <v>0</v>
      </c>
      <c r="F17" s="2">
        <f t="shared" si="3"/>
        <v>1</v>
      </c>
    </row>
    <row r="18" spans="1:13" x14ac:dyDescent="0.25">
      <c r="D18" s="2"/>
      <c r="F18" s="2"/>
    </row>
    <row r="20" spans="1:13" x14ac:dyDescent="0.25">
      <c r="D20" s="2"/>
      <c r="F20" s="2"/>
      <c r="G20" s="2"/>
      <c r="I20" s="2"/>
      <c r="M20" s="2"/>
    </row>
    <row r="22" spans="1:13" x14ac:dyDescent="0.25">
      <c r="E22" s="7" t="s">
        <v>17</v>
      </c>
      <c r="F22" s="4">
        <f>SUM(C2:C17)</f>
        <v>27</v>
      </c>
      <c r="H22" s="6" t="s">
        <v>21</v>
      </c>
      <c r="I22" s="5">
        <f>1/SUM(K2:K17)</f>
        <v>4748.810907570537</v>
      </c>
    </row>
    <row r="23" spans="1:13" x14ac:dyDescent="0.25">
      <c r="E23" s="7" t="s">
        <v>13</v>
      </c>
      <c r="F23" s="4">
        <f>F2+(F3-1)/D2+(F4-1)/(D3*D2)+(F5-1)/(D4*D3*D2)+(F6-1)/(D5*D4*D3*D2)+(F7-1)/(D6*D5*D4*D3*D2)+(F8-1)/(D7*D6*D5*D4*D3*D2)+(F9-1)/(D8*D7*D6*D5*D4*D3*D2)+(F10-1)/(D9*D8*D7*D6*D5*D4*D3*D2)+(F11-1)/(D10*D9*D8*D7*D6*D5*D4*D3*D2)+(F12-1)/(D11*D10*D9*D8*D7*D6*D5*D4*D3*D2)+(F13-1)/(D12*D11*D10*D9*D8*D7*D6*D5*D4*D3*D2)+(F14-1)/(D13*D12*D11*D10*D9*D8*D7*D6*D5*D4*D3*D2)+(F15-1)/(D14*D13*D12*D11*D10*D9*D8*D7*D6*D5*D4*D3*D2)+(F16-1)/(D15*D14*D13*D12*D11*D10*D9*D8*D7*D6*D5*D4*D3*D2)+(F17-1)/(D16*D15*D14*D13*D12*D11*D10*D9*D8*D7*D6*D5*D4*D3*D2)</f>
        <v>9.3943565879619904</v>
      </c>
      <c r="H23" s="7" t="s">
        <v>22</v>
      </c>
      <c r="I23" s="4">
        <f>10*LOG10(I22)</f>
        <v>36.765848767975029</v>
      </c>
    </row>
    <row r="24" spans="1:13" x14ac:dyDescent="0.25">
      <c r="E24" s="7" t="s">
        <v>14</v>
      </c>
      <c r="F24" s="4">
        <f>10*LOG10(F23)</f>
        <v>9.7286704097018379</v>
      </c>
      <c r="H24" s="1" t="s">
        <v>31</v>
      </c>
      <c r="I24" s="11">
        <v>-40</v>
      </c>
    </row>
    <row r="25" spans="1:13" x14ac:dyDescent="0.25">
      <c r="H25" s="8" t="s">
        <v>29</v>
      </c>
      <c r="I25" s="5">
        <f>3*(I24+F22)-2*I23</f>
        <v>-112.53169753595006</v>
      </c>
    </row>
    <row r="26" spans="1:13" x14ac:dyDescent="0.25">
      <c r="H26" s="1" t="s">
        <v>28</v>
      </c>
      <c r="I26" s="1">
        <v>10</v>
      </c>
    </row>
    <row r="27" spans="1:13" x14ac:dyDescent="0.25">
      <c r="H27" s="1" t="s">
        <v>30</v>
      </c>
      <c r="I27" s="2">
        <f>I24+F22+3-I26</f>
        <v>-20</v>
      </c>
      <c r="J27" s="3" t="str">
        <f>IF(I27&gt;-10, "ADC Status: Clipped", "ADC Status: OK")</f>
        <v>ADC Status: OK</v>
      </c>
    </row>
    <row r="28" spans="1:13" x14ac:dyDescent="0.25">
      <c r="H28" s="7" t="s">
        <v>27</v>
      </c>
      <c r="I28" s="4">
        <f>I25-10</f>
        <v>-122.53169753595006</v>
      </c>
    </row>
    <row r="29" spans="1:13" ht="60" x14ac:dyDescent="0.25">
      <c r="H29" s="10" t="s">
        <v>32</v>
      </c>
      <c r="I29" s="4">
        <f>IF(I28-10-F22&gt;-174+F24,I28-10-F22,-174+F24)</f>
        <v>-159.53169753595006</v>
      </c>
      <c r="J29" s="9" t="s">
        <v>33</v>
      </c>
    </row>
    <row r="31" spans="1:13" x14ac:dyDescent="0.25">
      <c r="D31" s="2"/>
      <c r="F31" s="2"/>
      <c r="G31" s="2"/>
      <c r="H31" s="2"/>
      <c r="I31" s="2"/>
      <c r="M31" s="2"/>
    </row>
  </sheetData>
  <conditionalFormatting sqref="J27">
    <cfRule type="containsText" dxfId="3" priority="1" operator="containsText" text="Clipped">
      <formula>NOT(ISERROR(SEARCH("Clipped",J27)))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H21" sqref="H21"/>
    </sheetView>
  </sheetViews>
  <sheetFormatPr defaultRowHeight="15" x14ac:dyDescent="0.25"/>
  <cols>
    <col min="1" max="1" width="5.85546875" style="1" bestFit="1" customWidth="1"/>
    <col min="2" max="2" width="11.42578125" style="1" bestFit="1" customWidth="1"/>
    <col min="3" max="3" width="9.28515625" style="1" bestFit="1" customWidth="1"/>
    <col min="4" max="4" width="12.42578125" style="1" bestFit="1" customWidth="1"/>
    <col min="5" max="5" width="21" style="1" customWidth="1"/>
    <col min="6" max="6" width="12" style="1" bestFit="1" customWidth="1"/>
    <col min="7" max="7" width="10.140625" style="1" bestFit="1" customWidth="1"/>
    <col min="8" max="8" width="49.7109375" style="1" bestFit="1" customWidth="1"/>
    <col min="9" max="9" width="14.7109375" style="1" bestFit="1" customWidth="1"/>
    <col min="10" max="10" width="34.42578125" style="1" bestFit="1" customWidth="1"/>
    <col min="11" max="11" width="9.42578125" style="1" customWidth="1"/>
    <col min="12" max="12" width="19.7109375" style="1" bestFit="1" customWidth="1"/>
    <col min="13" max="13" width="12.7109375" style="1" bestFit="1" customWidth="1"/>
    <col min="14" max="14" width="9.7109375" style="1" customWidth="1"/>
    <col min="15" max="15" width="6.85546875" style="1" bestFit="1" customWidth="1"/>
    <col min="16" max="16" width="19.7109375" style="1" bestFit="1" customWidth="1"/>
    <col min="17" max="16384" width="9.140625" style="1"/>
  </cols>
  <sheetData>
    <row r="1" spans="1:13" x14ac:dyDescent="0.25">
      <c r="A1" s="3" t="s">
        <v>0</v>
      </c>
      <c r="B1" s="3" t="s">
        <v>1</v>
      </c>
      <c r="C1" s="3" t="s">
        <v>11</v>
      </c>
      <c r="D1" s="3" t="s">
        <v>12</v>
      </c>
      <c r="E1" s="3" t="s">
        <v>26</v>
      </c>
      <c r="F1" s="3" t="s">
        <v>3</v>
      </c>
      <c r="G1" s="3" t="s">
        <v>18</v>
      </c>
      <c r="H1" s="3" t="s">
        <v>19</v>
      </c>
      <c r="I1" s="3" t="s">
        <v>20</v>
      </c>
      <c r="J1" s="3" t="s">
        <v>23</v>
      </c>
      <c r="K1" s="3" t="s">
        <v>24</v>
      </c>
      <c r="L1" s="3"/>
      <c r="M1" s="3" t="s">
        <v>25</v>
      </c>
    </row>
    <row r="2" spans="1:13" x14ac:dyDescent="0.25">
      <c r="A2" s="3">
        <v>1</v>
      </c>
      <c r="B2" s="1" t="s">
        <v>2</v>
      </c>
      <c r="C2" s="1">
        <v>-0.5</v>
      </c>
      <c r="D2" s="2">
        <f>10^(C2/10)</f>
        <v>0.89125093813374545</v>
      </c>
      <c r="E2" s="1">
        <f>IF(C2&lt;=0,-C2,"x")</f>
        <v>0.5</v>
      </c>
      <c r="F2" s="2">
        <f>10^(E2/10)</f>
        <v>1.1220184543019636</v>
      </c>
      <c r="G2" s="2">
        <v>100</v>
      </c>
      <c r="H2" s="2">
        <v>100</v>
      </c>
      <c r="I2" s="2">
        <f>10^(H2/10)</f>
        <v>10000000000</v>
      </c>
      <c r="J2" s="1">
        <f>PRODUCT(D3:$D$10)*I2</f>
        <v>35481338923357.578</v>
      </c>
      <c r="K2" s="1">
        <f>1/J2</f>
        <v>2.8183829312644514E-14</v>
      </c>
      <c r="M2" s="2">
        <v>100</v>
      </c>
    </row>
    <row r="3" spans="1:13" x14ac:dyDescent="0.25">
      <c r="A3" s="3">
        <v>2</v>
      </c>
      <c r="B3" s="1" t="s">
        <v>4</v>
      </c>
      <c r="C3" s="1">
        <v>-0.5</v>
      </c>
      <c r="D3" s="2">
        <f>10^(C3/10)</f>
        <v>0.89125093813374545</v>
      </c>
      <c r="E3" s="1">
        <f>IF(C3&lt;=0,-C3,"x")</f>
        <v>0.5</v>
      </c>
      <c r="F3" s="2">
        <f>10^(E3/10)</f>
        <v>1.1220184543019636</v>
      </c>
      <c r="G3" s="2">
        <v>54</v>
      </c>
      <c r="H3" s="2">
        <f>G3+C3</f>
        <v>53.5</v>
      </c>
      <c r="I3" s="2">
        <f t="shared" ref="I3:I10" si="0">10^(H3/10)</f>
        <v>223872.11385683404</v>
      </c>
      <c r="J3" s="1">
        <f>PRODUCT(D4:$D$10)*I3</f>
        <v>891250938.13374674</v>
      </c>
      <c r="K3" s="1">
        <f t="shared" ref="K3:K10" si="1">1/J3</f>
        <v>1.122018454301962E-9</v>
      </c>
      <c r="M3" s="2">
        <v>33</v>
      </c>
    </row>
    <row r="4" spans="1:13" x14ac:dyDescent="0.25">
      <c r="A4" s="3">
        <v>3</v>
      </c>
      <c r="B4" s="1" t="s">
        <v>16</v>
      </c>
      <c r="C4" s="1">
        <v>18</v>
      </c>
      <c r="D4" s="2">
        <f t="shared" ref="D4:D17" si="2">10^(C4/10)</f>
        <v>63.095734448019364</v>
      </c>
      <c r="E4" s="1">
        <v>0.5</v>
      </c>
      <c r="F4" s="2">
        <f t="shared" ref="F4:F17" si="3">10^(E4/10)</f>
        <v>1.1220184543019636</v>
      </c>
      <c r="G4" s="2">
        <v>19</v>
      </c>
      <c r="H4" s="2">
        <f>G4+C4</f>
        <v>37</v>
      </c>
      <c r="I4" s="2">
        <f t="shared" si="0"/>
        <v>5011.8723362727324</v>
      </c>
      <c r="J4" s="1">
        <f>PRODUCT(D5:$D$10)*I4</f>
        <v>316227.76601683861</v>
      </c>
      <c r="K4" s="1">
        <f t="shared" si="1"/>
        <v>3.1622776601683724E-6</v>
      </c>
      <c r="M4" s="2">
        <v>21</v>
      </c>
    </row>
    <row r="5" spans="1:13" x14ac:dyDescent="0.25">
      <c r="A5" s="3">
        <v>4</v>
      </c>
      <c r="B5" s="1" t="s">
        <v>8</v>
      </c>
      <c r="C5" s="11">
        <v>-2</v>
      </c>
      <c r="D5" s="2">
        <f t="shared" si="2"/>
        <v>0.63095734448019325</v>
      </c>
      <c r="E5" s="1">
        <f>IF(C5&lt;=0,-C5,"x")</f>
        <v>2</v>
      </c>
      <c r="F5" s="2">
        <f t="shared" si="3"/>
        <v>1.5848931924611136</v>
      </c>
      <c r="G5" s="2">
        <v>59</v>
      </c>
      <c r="H5" s="2">
        <f>G5+C5</f>
        <v>57</v>
      </c>
      <c r="I5" s="2">
        <f t="shared" si="0"/>
        <v>501187.23362727347</v>
      </c>
      <c r="J5" s="1">
        <f>PRODUCT(D6:$D$10)*I5</f>
        <v>50118723.362727366</v>
      </c>
      <c r="K5" s="1">
        <f t="shared" si="1"/>
        <v>1.995262314968874E-8</v>
      </c>
      <c r="M5" s="2">
        <v>32</v>
      </c>
    </row>
    <row r="6" spans="1:13" x14ac:dyDescent="0.25">
      <c r="A6" s="3">
        <v>5</v>
      </c>
      <c r="B6" s="1" t="s">
        <v>5</v>
      </c>
      <c r="C6" s="1">
        <v>-7</v>
      </c>
      <c r="D6" s="2">
        <f t="shared" si="2"/>
        <v>0.19952623149688795</v>
      </c>
      <c r="E6" s="1">
        <f>IF(C6&lt;=0,-C6,"x")</f>
        <v>7</v>
      </c>
      <c r="F6" s="2">
        <f t="shared" si="3"/>
        <v>5.0118723362727229</v>
      </c>
      <c r="G6" s="2">
        <v>33</v>
      </c>
      <c r="H6" s="1">
        <f>G6+C6</f>
        <v>26</v>
      </c>
      <c r="I6" s="2">
        <f t="shared" si="0"/>
        <v>398.10717055349761</v>
      </c>
      <c r="J6" s="1">
        <f>PRODUCT(D7:$D$10)*I6</f>
        <v>199526.23149688821</v>
      </c>
      <c r="K6" s="1">
        <f t="shared" si="1"/>
        <v>5.0118723362727165E-6</v>
      </c>
      <c r="M6" s="2">
        <v>8</v>
      </c>
    </row>
    <row r="7" spans="1:13" x14ac:dyDescent="0.25">
      <c r="A7" s="3">
        <v>6</v>
      </c>
      <c r="B7" s="1" t="s">
        <v>9</v>
      </c>
      <c r="C7" s="1">
        <v>17</v>
      </c>
      <c r="D7" s="2">
        <f t="shared" si="2"/>
        <v>50.118723362727238</v>
      </c>
      <c r="E7" s="1">
        <v>2</v>
      </c>
      <c r="F7" s="2">
        <f t="shared" si="3"/>
        <v>1.5848931924611136</v>
      </c>
      <c r="G7" s="2">
        <f>H7-C7</f>
        <v>24</v>
      </c>
      <c r="H7" s="1">
        <v>41</v>
      </c>
      <c r="I7" s="2">
        <f t="shared" si="0"/>
        <v>12589.254117941671</v>
      </c>
      <c r="J7" s="2">
        <f>I7</f>
        <v>12589.254117941671</v>
      </c>
      <c r="K7" s="1">
        <f t="shared" si="1"/>
        <v>7.9432823472428153E-5</v>
      </c>
      <c r="M7" s="2">
        <v>22</v>
      </c>
    </row>
    <row r="8" spans="1:13" x14ac:dyDescent="0.25">
      <c r="A8" s="3">
        <v>7</v>
      </c>
      <c r="B8" s="1" t="s">
        <v>7</v>
      </c>
      <c r="C8" s="11">
        <v>-2</v>
      </c>
      <c r="D8" s="2">
        <f t="shared" si="2"/>
        <v>0.63095734448019325</v>
      </c>
      <c r="E8" s="1">
        <f>IF(C8&lt;=0,-C8,"x")</f>
        <v>2</v>
      </c>
      <c r="F8" s="2">
        <f t="shared" si="3"/>
        <v>1.5848931924611136</v>
      </c>
      <c r="G8" s="2">
        <v>59</v>
      </c>
      <c r="H8" s="2">
        <f>G8+C8</f>
        <v>57</v>
      </c>
      <c r="I8" s="2">
        <f t="shared" si="0"/>
        <v>501187.23362727347</v>
      </c>
      <c r="J8" s="1">
        <f>PRODUCT(D9:$D$10)*I8</f>
        <v>7943282.3472428359</v>
      </c>
      <c r="K8" s="1">
        <f t="shared" si="1"/>
        <v>1.2589254117941638E-7</v>
      </c>
      <c r="M8" s="2">
        <v>32</v>
      </c>
    </row>
    <row r="9" spans="1:13" x14ac:dyDescent="0.25">
      <c r="A9" s="3">
        <v>8</v>
      </c>
      <c r="B9" s="1" t="s">
        <v>10</v>
      </c>
      <c r="C9" s="1">
        <v>-5</v>
      </c>
      <c r="D9" s="2">
        <f t="shared" si="2"/>
        <v>0.31622776601683794</v>
      </c>
      <c r="E9" s="1">
        <f>IF(C9&lt;=0,-C9,"x")</f>
        <v>5</v>
      </c>
      <c r="F9" s="2">
        <f t="shared" si="3"/>
        <v>3.1622776601683795</v>
      </c>
      <c r="G9" s="2">
        <v>100</v>
      </c>
      <c r="H9" s="1">
        <v>100</v>
      </c>
      <c r="I9" s="2">
        <f t="shared" si="0"/>
        <v>10000000000</v>
      </c>
      <c r="J9" s="1">
        <f>PRODUCT(D10:$D$10)*I9</f>
        <v>501187233627.2724</v>
      </c>
      <c r="K9" s="1">
        <f t="shared" si="1"/>
        <v>1.9952623149688791E-12</v>
      </c>
      <c r="M9" s="2">
        <v>100</v>
      </c>
    </row>
    <row r="10" spans="1:13" x14ac:dyDescent="0.25">
      <c r="A10" s="3">
        <v>9</v>
      </c>
      <c r="B10" s="1" t="s">
        <v>9</v>
      </c>
      <c r="C10" s="1">
        <v>17</v>
      </c>
      <c r="D10" s="2">
        <f t="shared" si="2"/>
        <v>50.118723362727238</v>
      </c>
      <c r="E10" s="1">
        <v>2</v>
      </c>
      <c r="F10" s="2">
        <f t="shared" si="3"/>
        <v>1.5848931924611136</v>
      </c>
      <c r="G10" s="2">
        <f>H10-C10</f>
        <v>24</v>
      </c>
      <c r="H10" s="1">
        <v>41</v>
      </c>
      <c r="I10" s="2">
        <f t="shared" si="0"/>
        <v>12589.254117941671</v>
      </c>
      <c r="J10" s="2">
        <f>I10</f>
        <v>12589.254117941671</v>
      </c>
      <c r="K10" s="1">
        <f t="shared" si="1"/>
        <v>7.9432823472428153E-5</v>
      </c>
      <c r="M10" s="2">
        <v>22</v>
      </c>
    </row>
    <row r="11" spans="1:13" x14ac:dyDescent="0.25">
      <c r="A11" s="3">
        <v>10</v>
      </c>
      <c r="B11" s="1" t="s">
        <v>6</v>
      </c>
      <c r="C11" s="1">
        <v>0</v>
      </c>
      <c r="D11" s="2">
        <f t="shared" si="2"/>
        <v>1</v>
      </c>
      <c r="E11" s="1">
        <f t="shared" ref="E11" si="4">IF(C11&lt;=0,-C11,"x")</f>
        <v>0</v>
      </c>
      <c r="F11" s="2">
        <f t="shared" si="3"/>
        <v>1</v>
      </c>
    </row>
    <row r="12" spans="1:13" x14ac:dyDescent="0.25">
      <c r="A12" s="3">
        <v>11</v>
      </c>
      <c r="B12" s="1" t="s">
        <v>6</v>
      </c>
      <c r="C12" s="1">
        <v>0</v>
      </c>
      <c r="D12" s="2">
        <f t="shared" si="2"/>
        <v>1</v>
      </c>
      <c r="E12" s="1">
        <f t="shared" ref="E12:E17" si="5">IF(C12&lt;=0,-C12,"x")</f>
        <v>0</v>
      </c>
      <c r="F12" s="2">
        <f t="shared" si="3"/>
        <v>1</v>
      </c>
    </row>
    <row r="13" spans="1:13" x14ac:dyDescent="0.25">
      <c r="A13" s="3">
        <v>12</v>
      </c>
      <c r="B13" s="1" t="s">
        <v>6</v>
      </c>
      <c r="C13" s="1">
        <v>0</v>
      </c>
      <c r="D13" s="2">
        <f t="shared" si="2"/>
        <v>1</v>
      </c>
      <c r="E13" s="1">
        <f t="shared" si="5"/>
        <v>0</v>
      </c>
      <c r="F13" s="2">
        <f t="shared" si="3"/>
        <v>1</v>
      </c>
    </row>
    <row r="14" spans="1:13" x14ac:dyDescent="0.25">
      <c r="A14" s="3">
        <v>13</v>
      </c>
      <c r="B14" s="1" t="s">
        <v>6</v>
      </c>
      <c r="C14" s="1">
        <v>0</v>
      </c>
      <c r="D14" s="2">
        <f t="shared" si="2"/>
        <v>1</v>
      </c>
      <c r="E14" s="1">
        <f t="shared" si="5"/>
        <v>0</v>
      </c>
      <c r="F14" s="2">
        <f t="shared" si="3"/>
        <v>1</v>
      </c>
    </row>
    <row r="15" spans="1:13" x14ac:dyDescent="0.25">
      <c r="A15" s="3">
        <v>14</v>
      </c>
      <c r="B15" s="1" t="s">
        <v>6</v>
      </c>
      <c r="C15" s="1">
        <v>0</v>
      </c>
      <c r="D15" s="2">
        <f t="shared" si="2"/>
        <v>1</v>
      </c>
      <c r="E15" s="1">
        <f t="shared" si="5"/>
        <v>0</v>
      </c>
      <c r="F15" s="2">
        <f t="shared" si="3"/>
        <v>1</v>
      </c>
    </row>
    <row r="16" spans="1:13" x14ac:dyDescent="0.25">
      <c r="A16" s="3">
        <v>15</v>
      </c>
      <c r="B16" s="1" t="s">
        <v>6</v>
      </c>
      <c r="C16" s="1">
        <v>0</v>
      </c>
      <c r="D16" s="2">
        <f t="shared" si="2"/>
        <v>1</v>
      </c>
      <c r="E16" s="1">
        <f t="shared" si="5"/>
        <v>0</v>
      </c>
      <c r="F16" s="2">
        <f t="shared" si="3"/>
        <v>1</v>
      </c>
    </row>
    <row r="17" spans="1:11" x14ac:dyDescent="0.25">
      <c r="A17" s="3">
        <v>16</v>
      </c>
      <c r="B17" s="1" t="s">
        <v>6</v>
      </c>
      <c r="C17" s="1">
        <v>0</v>
      </c>
      <c r="D17" s="2">
        <f t="shared" si="2"/>
        <v>1</v>
      </c>
      <c r="E17" s="1">
        <f t="shared" si="5"/>
        <v>0</v>
      </c>
      <c r="F17" s="2">
        <f t="shared" si="3"/>
        <v>1</v>
      </c>
    </row>
    <row r="18" spans="1:11" x14ac:dyDescent="0.25">
      <c r="D18" s="2"/>
      <c r="F18" s="2"/>
    </row>
    <row r="20" spans="1:11" x14ac:dyDescent="0.25">
      <c r="H20" s="3" t="s">
        <v>59</v>
      </c>
    </row>
    <row r="22" spans="1:11" x14ac:dyDescent="0.25">
      <c r="E22" s="7" t="s">
        <v>17</v>
      </c>
      <c r="F22" s="4">
        <f>SUM(C2:C17)</f>
        <v>35</v>
      </c>
      <c r="H22" s="6" t="s">
        <v>21</v>
      </c>
      <c r="I22" s="5">
        <f>1/SUM(K2:K17)</f>
        <v>5981.3346656731901</v>
      </c>
    </row>
    <row r="23" spans="1:11" x14ac:dyDescent="0.25">
      <c r="E23" s="7" t="s">
        <v>13</v>
      </c>
      <c r="F23" s="4">
        <f>F2+(F3-1)/D2+(F4-1)/(D3*D2)+(F5-1)/(D4*D3*D2)+(F6-1)/(D5*D4*D3*D2)+(F7-1)/(D6*D5*D4*D3*D2)+(F8-1)/(D7*D6*D5*D4*D3*D2)+(F9-1)/(D8*D7*D6*D5*D4*D3*D2)+(F10-1)/(D9*D8*D7*D6*D5*D4*D3*D2)+(F11-1)/(D10*D9*D8*D7*D6*D5*D4*D3*D2)+(F12-1)/(D11*D10*D9*D8*D7*D6*D5*D4*D3*D2)+(F13-1)/(D12*D11*D10*D9*D8*D7*D6*D5*D4*D3*D2)+(F14-1)/(D13*D12*D11*D10*D9*D8*D7*D6*D5*D4*D3*D2)+(F15-1)/(D14*D13*D12*D11*D10*D9*D8*D7*D6*D5*D4*D3*D2)+(F16-1)/(D15*D14*D13*D12*D11*D10*D9*D8*D7*D6*D5*D4*D3*D2)+(F17-1)/(D16*D15*D14*D13*D12*D11*D10*D9*D8*D7*D6*D5*D4*D3*D2)</f>
        <v>1.6657301512789513</v>
      </c>
      <c r="H23" s="7" t="s">
        <v>22</v>
      </c>
      <c r="I23" s="4">
        <f>10*LOG10(I22)</f>
        <v>37.767981025941786</v>
      </c>
    </row>
    <row r="24" spans="1:11" x14ac:dyDescent="0.25">
      <c r="E24" s="7" t="s">
        <v>14</v>
      </c>
      <c r="F24" s="4">
        <f>10*LOG10(F23)</f>
        <v>2.2160464694909923</v>
      </c>
      <c r="H24" s="1" t="s">
        <v>31</v>
      </c>
      <c r="I24" s="11">
        <v>-50</v>
      </c>
    </row>
    <row r="25" spans="1:11" x14ac:dyDescent="0.25">
      <c r="H25" s="8" t="s">
        <v>29</v>
      </c>
      <c r="I25" s="5">
        <f>3*(I24+F22)-2*I23</f>
        <v>-120.53596205188357</v>
      </c>
    </row>
    <row r="26" spans="1:11" x14ac:dyDescent="0.25">
      <c r="H26" s="1" t="s">
        <v>28</v>
      </c>
      <c r="I26" s="1">
        <v>10</v>
      </c>
    </row>
    <row r="27" spans="1:11" x14ac:dyDescent="0.25">
      <c r="H27" s="1" t="s">
        <v>30</v>
      </c>
      <c r="I27" s="2">
        <f>I24+F22+3-I26</f>
        <v>-22</v>
      </c>
      <c r="J27" s="3" t="str">
        <f>IF(I27&gt;-10, "ADC Status: Clipped", "ADC Status: OK")</f>
        <v>ADC Status: OK</v>
      </c>
    </row>
    <row r="28" spans="1:11" x14ac:dyDescent="0.25">
      <c r="H28" s="7" t="s">
        <v>27</v>
      </c>
      <c r="I28" s="4">
        <f>I25-10</f>
        <v>-130.53596205188359</v>
      </c>
      <c r="K28" s="2"/>
    </row>
    <row r="29" spans="1:11" ht="60" x14ac:dyDescent="0.25">
      <c r="H29" s="10" t="s">
        <v>32</v>
      </c>
      <c r="I29" s="4">
        <f>IF(I28-10-F22&gt;-174+F24,I28-10-F22,-174+F24)</f>
        <v>-171.783953530509</v>
      </c>
      <c r="J29" s="9" t="s">
        <v>33</v>
      </c>
    </row>
  </sheetData>
  <conditionalFormatting sqref="J27">
    <cfRule type="containsText" dxfId="2" priority="1" operator="containsText" text="Clipped">
      <formula>NOT(ISERROR(SEARCH("Clipped",J27)))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G28" sqref="G28"/>
    </sheetView>
  </sheetViews>
  <sheetFormatPr defaultRowHeight="15" x14ac:dyDescent="0.25"/>
  <cols>
    <col min="1" max="1" width="5.85546875" style="1" bestFit="1" customWidth="1"/>
    <col min="2" max="2" width="11.42578125" style="1" bestFit="1" customWidth="1"/>
    <col min="3" max="3" width="9.28515625" style="1" bestFit="1" customWidth="1"/>
    <col min="4" max="4" width="12.42578125" style="1" bestFit="1" customWidth="1"/>
    <col min="5" max="5" width="21" style="1" customWidth="1"/>
    <col min="6" max="6" width="12" style="1" bestFit="1" customWidth="1"/>
    <col min="7" max="7" width="10.140625" style="1" bestFit="1" customWidth="1"/>
    <col min="8" max="8" width="49.7109375" style="1" bestFit="1" customWidth="1"/>
    <col min="9" max="9" width="14.7109375" style="1" bestFit="1" customWidth="1"/>
    <col min="10" max="10" width="34.42578125" style="1" bestFit="1" customWidth="1"/>
    <col min="11" max="11" width="9.42578125" style="1" customWidth="1"/>
    <col min="12" max="12" width="19.7109375" style="1" bestFit="1" customWidth="1"/>
    <col min="13" max="13" width="12.7109375" style="1" bestFit="1" customWidth="1"/>
    <col min="14" max="14" width="9.7109375" style="1" customWidth="1"/>
    <col min="15" max="15" width="6.85546875" style="1" bestFit="1" customWidth="1"/>
    <col min="16" max="16" width="19.7109375" style="1" bestFit="1" customWidth="1"/>
    <col min="17" max="16384" width="9.140625" style="1"/>
  </cols>
  <sheetData>
    <row r="1" spans="1:13" x14ac:dyDescent="0.25">
      <c r="A1" s="3" t="s">
        <v>0</v>
      </c>
      <c r="B1" s="3" t="s">
        <v>1</v>
      </c>
      <c r="C1" s="3" t="s">
        <v>11</v>
      </c>
      <c r="D1" s="3" t="s">
        <v>12</v>
      </c>
      <c r="E1" s="3" t="s">
        <v>26</v>
      </c>
      <c r="F1" s="3" t="s">
        <v>3</v>
      </c>
      <c r="G1" s="3" t="s">
        <v>18</v>
      </c>
      <c r="H1" s="3" t="s">
        <v>19</v>
      </c>
      <c r="I1" s="3" t="s">
        <v>20</v>
      </c>
      <c r="J1" s="3" t="s">
        <v>23</v>
      </c>
      <c r="K1" s="3" t="s">
        <v>24</v>
      </c>
      <c r="L1" s="3"/>
      <c r="M1" s="3" t="s">
        <v>25</v>
      </c>
    </row>
    <row r="2" spans="1:13" x14ac:dyDescent="0.25">
      <c r="A2" s="3">
        <v>1</v>
      </c>
      <c r="B2" s="1" t="s">
        <v>2</v>
      </c>
      <c r="C2" s="1">
        <v>-0.5</v>
      </c>
      <c r="D2" s="2">
        <f>10^(C2/10)</f>
        <v>0.89125093813374545</v>
      </c>
      <c r="E2" s="1">
        <f>IF(C2&lt;=0,-C2,"x")</f>
        <v>0.5</v>
      </c>
      <c r="F2" s="2">
        <f>10^(E2/10)</f>
        <v>1.1220184543019636</v>
      </c>
      <c r="G2" s="2">
        <v>100</v>
      </c>
      <c r="H2" s="2">
        <v>100</v>
      </c>
      <c r="I2" s="2">
        <f>10^(H2/10)</f>
        <v>10000000000</v>
      </c>
      <c r="J2" s="1">
        <f>PRODUCT(D3:$D$10)*I2</f>
        <v>44668359215096.344</v>
      </c>
      <c r="K2" s="1">
        <f>1/J2</f>
        <v>2.238721138568338E-14</v>
      </c>
      <c r="M2" s="2">
        <v>100</v>
      </c>
    </row>
    <row r="3" spans="1:13" x14ac:dyDescent="0.25">
      <c r="A3" s="3">
        <v>2</v>
      </c>
      <c r="B3" s="1" t="s">
        <v>4</v>
      </c>
      <c r="C3" s="1">
        <v>-0.5</v>
      </c>
      <c r="D3" s="2">
        <f>10^(C3/10)</f>
        <v>0.89125093813374545</v>
      </c>
      <c r="E3" s="1">
        <f>IF(C3&lt;=0,-C3,"x")</f>
        <v>0.5</v>
      </c>
      <c r="F3" s="2">
        <f>10^(E3/10)</f>
        <v>1.1220184543019636</v>
      </c>
      <c r="G3" s="2">
        <v>54</v>
      </c>
      <c r="H3" s="2">
        <f>G3+C3</f>
        <v>53.5</v>
      </c>
      <c r="I3" s="2">
        <f t="shared" ref="I3:I10" si="0">10^(H3/10)</f>
        <v>223872.11385683404</v>
      </c>
      <c r="J3" s="1">
        <f>PRODUCT(D4:$D$10)*I3</f>
        <v>1122018454.301965</v>
      </c>
      <c r="K3" s="1">
        <f t="shared" ref="K3:K10" si="1">1/J3</f>
        <v>8.9125093813374431E-10</v>
      </c>
      <c r="M3" s="2">
        <v>33</v>
      </c>
    </row>
    <row r="4" spans="1:13" x14ac:dyDescent="0.25">
      <c r="A4" s="3">
        <v>3</v>
      </c>
      <c r="B4" s="1" t="s">
        <v>16</v>
      </c>
      <c r="C4" s="1">
        <v>18</v>
      </c>
      <c r="D4" s="2">
        <f t="shared" ref="D4:D17" si="2">10^(C4/10)</f>
        <v>63.095734448019364</v>
      </c>
      <c r="E4" s="1">
        <v>0.5</v>
      </c>
      <c r="F4" s="2">
        <f t="shared" ref="F4:F17" si="3">10^(E4/10)</f>
        <v>1.1220184543019636</v>
      </c>
      <c r="G4" s="2">
        <v>19</v>
      </c>
      <c r="H4" s="2">
        <f>G4+C4</f>
        <v>37</v>
      </c>
      <c r="I4" s="2">
        <f t="shared" si="0"/>
        <v>5011.8723362727324</v>
      </c>
      <c r="J4" s="1">
        <f>PRODUCT(D5:$D$10)*I4</f>
        <v>398107.17055349814</v>
      </c>
      <c r="K4" s="1">
        <f t="shared" si="1"/>
        <v>2.5118864315095746E-6</v>
      </c>
      <c r="M4" s="2">
        <v>21</v>
      </c>
    </row>
    <row r="5" spans="1:13" x14ac:dyDescent="0.25">
      <c r="A5" s="3">
        <v>4</v>
      </c>
      <c r="B5" s="1" t="s">
        <v>8</v>
      </c>
      <c r="C5" s="11">
        <v>-1</v>
      </c>
      <c r="D5" s="2">
        <f t="shared" si="2"/>
        <v>0.79432823472428149</v>
      </c>
      <c r="E5" s="1">
        <f>IF(C5&lt;=0,-C5,"x")</f>
        <v>1</v>
      </c>
      <c r="F5" s="2">
        <f t="shared" si="3"/>
        <v>1.2589254117941673</v>
      </c>
      <c r="G5" s="2">
        <v>59</v>
      </c>
      <c r="H5" s="2">
        <f>G5+C5</f>
        <v>58</v>
      </c>
      <c r="I5" s="2">
        <f t="shared" si="0"/>
        <v>630957.34448019415</v>
      </c>
      <c r="J5" s="1">
        <f>PRODUCT(D6:$D$10)*I5</f>
        <v>63095734.44801943</v>
      </c>
      <c r="K5" s="1">
        <f t="shared" si="1"/>
        <v>1.584893192461111E-8</v>
      </c>
      <c r="M5" s="2">
        <v>32</v>
      </c>
    </row>
    <row r="6" spans="1:13" x14ac:dyDescent="0.25">
      <c r="A6" s="3">
        <v>5</v>
      </c>
      <c r="B6" s="1" t="s">
        <v>5</v>
      </c>
      <c r="C6" s="1">
        <v>-7</v>
      </c>
      <c r="D6" s="2">
        <f t="shared" si="2"/>
        <v>0.19952623149688795</v>
      </c>
      <c r="E6" s="1">
        <f>IF(C6&lt;=0,-C6,"x")</f>
        <v>7</v>
      </c>
      <c r="F6" s="2">
        <f t="shared" si="3"/>
        <v>5.0118723362727229</v>
      </c>
      <c r="G6" s="2">
        <v>33</v>
      </c>
      <c r="H6" s="1">
        <f>G6+C6</f>
        <v>26</v>
      </c>
      <c r="I6" s="2">
        <f t="shared" si="0"/>
        <v>398.10717055349761</v>
      </c>
      <c r="J6" s="1">
        <f>PRODUCT(D7:$D$10)*I6</f>
        <v>199526.23149688821</v>
      </c>
      <c r="K6" s="1">
        <f t="shared" si="1"/>
        <v>5.0118723362727165E-6</v>
      </c>
      <c r="M6" s="2">
        <v>8</v>
      </c>
    </row>
    <row r="7" spans="1:13" x14ac:dyDescent="0.25">
      <c r="A7" s="3">
        <v>6</v>
      </c>
      <c r="B7" s="1" t="s">
        <v>10</v>
      </c>
      <c r="C7" s="1">
        <v>-5</v>
      </c>
      <c r="D7" s="2">
        <f t="shared" ref="D7:D9" si="4">10^(C7/10)</f>
        <v>0.31622776601683794</v>
      </c>
      <c r="E7" s="1">
        <f>IF(C7&lt;=0,-C7,"x")</f>
        <v>5</v>
      </c>
      <c r="F7" s="2">
        <f t="shared" ref="F7:F9" si="5">10^(E7/10)</f>
        <v>3.1622776601683795</v>
      </c>
      <c r="G7" s="2">
        <v>100</v>
      </c>
      <c r="H7" s="1">
        <v>100</v>
      </c>
      <c r="I7" s="2">
        <f t="shared" ref="I7:I9" si="6">10^(H7/10)</f>
        <v>10000000000</v>
      </c>
      <c r="J7" s="1">
        <f>PRODUCT(D8:$D$10)*I7</f>
        <v>15848931924611.141</v>
      </c>
      <c r="K7" s="1">
        <f t="shared" ref="K7:K9" si="7">1/J7</f>
        <v>6.3095734448019303E-14</v>
      </c>
      <c r="M7" s="2">
        <v>100</v>
      </c>
    </row>
    <row r="8" spans="1:13" x14ac:dyDescent="0.25">
      <c r="A8" s="3">
        <v>7</v>
      </c>
      <c r="B8" s="1" t="s">
        <v>9</v>
      </c>
      <c r="C8" s="1">
        <v>17</v>
      </c>
      <c r="D8" s="2">
        <f t="shared" si="4"/>
        <v>50.118723362727238</v>
      </c>
      <c r="E8" s="1">
        <v>2</v>
      </c>
      <c r="F8" s="2">
        <f t="shared" si="5"/>
        <v>1.5848931924611136</v>
      </c>
      <c r="G8" s="2">
        <f>H8-C8</f>
        <v>24</v>
      </c>
      <c r="H8" s="1">
        <v>41</v>
      </c>
      <c r="I8" s="2">
        <f t="shared" si="6"/>
        <v>12589.254117941671</v>
      </c>
      <c r="J8" s="2">
        <f>I8</f>
        <v>12589.254117941671</v>
      </c>
      <c r="K8" s="1">
        <f t="shared" si="7"/>
        <v>7.9432823472428153E-5</v>
      </c>
      <c r="M8" s="2">
        <v>32</v>
      </c>
    </row>
    <row r="9" spans="1:13" x14ac:dyDescent="0.25">
      <c r="A9" s="3">
        <v>8</v>
      </c>
      <c r="B9" s="1" t="s">
        <v>7</v>
      </c>
      <c r="C9" s="11">
        <v>-2</v>
      </c>
      <c r="D9" s="2">
        <f t="shared" si="4"/>
        <v>0.63095734448019325</v>
      </c>
      <c r="E9" s="1">
        <f>IF(C9&lt;=0,-C9,"x")</f>
        <v>2</v>
      </c>
      <c r="F9" s="2">
        <f t="shared" si="5"/>
        <v>1.5848931924611136</v>
      </c>
      <c r="G9" s="2">
        <v>59</v>
      </c>
      <c r="H9" s="2">
        <f>G9+C9</f>
        <v>57</v>
      </c>
      <c r="I9" s="2">
        <f t="shared" si="6"/>
        <v>501187.23362727347</v>
      </c>
      <c r="J9" s="1">
        <f>PRODUCT(D$10:$D10)*I9</f>
        <v>25118864.315095864</v>
      </c>
      <c r="K9" s="1">
        <f t="shared" si="7"/>
        <v>3.9810717055349623E-8</v>
      </c>
      <c r="M9" s="2">
        <v>100</v>
      </c>
    </row>
    <row r="10" spans="1:13" x14ac:dyDescent="0.25">
      <c r="A10" s="3">
        <v>9</v>
      </c>
      <c r="B10" s="1" t="s">
        <v>9</v>
      </c>
      <c r="C10" s="1">
        <v>17</v>
      </c>
      <c r="D10" s="2">
        <f t="shared" si="2"/>
        <v>50.118723362727238</v>
      </c>
      <c r="E10" s="1">
        <v>2</v>
      </c>
      <c r="F10" s="2">
        <f t="shared" si="3"/>
        <v>1.5848931924611136</v>
      </c>
      <c r="G10" s="2">
        <f>H10-C10</f>
        <v>24</v>
      </c>
      <c r="H10" s="1">
        <v>41</v>
      </c>
      <c r="I10" s="2">
        <f t="shared" si="0"/>
        <v>12589.254117941671</v>
      </c>
      <c r="J10" s="2">
        <f>I10</f>
        <v>12589.254117941671</v>
      </c>
      <c r="K10" s="1">
        <f t="shared" si="1"/>
        <v>7.9432823472428153E-5</v>
      </c>
      <c r="M10" s="2">
        <v>22</v>
      </c>
    </row>
    <row r="11" spans="1:13" x14ac:dyDescent="0.25">
      <c r="A11" s="3">
        <v>10</v>
      </c>
      <c r="B11" s="1" t="s">
        <v>6</v>
      </c>
      <c r="C11" s="1">
        <v>0</v>
      </c>
      <c r="D11" s="2">
        <f t="shared" si="2"/>
        <v>1</v>
      </c>
      <c r="E11" s="1">
        <f t="shared" ref="E11:E17" si="8">IF(C11&lt;=0,-C11,"x")</f>
        <v>0</v>
      </c>
      <c r="F11" s="2">
        <f t="shared" si="3"/>
        <v>1</v>
      </c>
    </row>
    <row r="12" spans="1:13" x14ac:dyDescent="0.25">
      <c r="A12" s="3">
        <v>11</v>
      </c>
      <c r="B12" s="1" t="s">
        <v>6</v>
      </c>
      <c r="C12" s="1">
        <v>0</v>
      </c>
      <c r="D12" s="2">
        <f t="shared" si="2"/>
        <v>1</v>
      </c>
      <c r="E12" s="1">
        <f t="shared" si="8"/>
        <v>0</v>
      </c>
      <c r="F12" s="2">
        <f t="shared" si="3"/>
        <v>1</v>
      </c>
    </row>
    <row r="13" spans="1:13" x14ac:dyDescent="0.25">
      <c r="A13" s="3">
        <v>12</v>
      </c>
      <c r="B13" s="1" t="s">
        <v>6</v>
      </c>
      <c r="C13" s="1">
        <v>0</v>
      </c>
      <c r="D13" s="2">
        <f t="shared" si="2"/>
        <v>1</v>
      </c>
      <c r="E13" s="1">
        <f t="shared" si="8"/>
        <v>0</v>
      </c>
      <c r="F13" s="2">
        <f t="shared" si="3"/>
        <v>1</v>
      </c>
    </row>
    <row r="14" spans="1:13" x14ac:dyDescent="0.25">
      <c r="A14" s="3">
        <v>13</v>
      </c>
      <c r="B14" s="1" t="s">
        <v>6</v>
      </c>
      <c r="C14" s="1">
        <v>0</v>
      </c>
      <c r="D14" s="2">
        <f t="shared" si="2"/>
        <v>1</v>
      </c>
      <c r="E14" s="1">
        <f t="shared" si="8"/>
        <v>0</v>
      </c>
      <c r="F14" s="2">
        <f t="shared" si="3"/>
        <v>1</v>
      </c>
    </row>
    <row r="15" spans="1:13" x14ac:dyDescent="0.25">
      <c r="A15" s="3">
        <v>14</v>
      </c>
      <c r="B15" s="1" t="s">
        <v>6</v>
      </c>
      <c r="C15" s="1">
        <v>0</v>
      </c>
      <c r="D15" s="2">
        <f t="shared" si="2"/>
        <v>1</v>
      </c>
      <c r="E15" s="1">
        <f t="shared" si="8"/>
        <v>0</v>
      </c>
      <c r="F15" s="2">
        <f t="shared" si="3"/>
        <v>1</v>
      </c>
    </row>
    <row r="16" spans="1:13" x14ac:dyDescent="0.25">
      <c r="A16" s="3">
        <v>15</v>
      </c>
      <c r="B16" s="1" t="s">
        <v>6</v>
      </c>
      <c r="C16" s="1">
        <v>0</v>
      </c>
      <c r="D16" s="2">
        <f t="shared" si="2"/>
        <v>1</v>
      </c>
      <c r="E16" s="1">
        <f t="shared" si="8"/>
        <v>0</v>
      </c>
      <c r="F16" s="2">
        <f t="shared" si="3"/>
        <v>1</v>
      </c>
    </row>
    <row r="17" spans="1:11" x14ac:dyDescent="0.25">
      <c r="A17" s="3">
        <v>16</v>
      </c>
      <c r="B17" s="1" t="s">
        <v>6</v>
      </c>
      <c r="C17" s="1">
        <v>0</v>
      </c>
      <c r="D17" s="2">
        <f t="shared" si="2"/>
        <v>1</v>
      </c>
      <c r="E17" s="1">
        <f t="shared" si="8"/>
        <v>0</v>
      </c>
      <c r="F17" s="2">
        <f t="shared" si="3"/>
        <v>1</v>
      </c>
    </row>
    <row r="18" spans="1:11" x14ac:dyDescent="0.25">
      <c r="D18" s="2"/>
      <c r="F18" s="2"/>
    </row>
    <row r="22" spans="1:11" x14ac:dyDescent="0.25">
      <c r="E22" s="7" t="s">
        <v>17</v>
      </c>
      <c r="F22" s="4">
        <f>SUM(C2:C17)</f>
        <v>36</v>
      </c>
      <c r="H22" s="6" t="s">
        <v>21</v>
      </c>
      <c r="I22" s="5">
        <f>1/SUM(K2:K17)</f>
        <v>6007.9560948071849</v>
      </c>
    </row>
    <row r="23" spans="1:11" x14ac:dyDescent="0.25">
      <c r="E23" s="7" t="s">
        <v>13</v>
      </c>
      <c r="F23" s="4">
        <f>F2+(F3-1)/D2+(F4-1)/(D3*D2)+(F5-1)/(D4*D3*D2)+(F6-1)/(D5*D4*D3*D2)+(F7-1)/(D6*D5*D4*D3*D2)+(F8-1)/(D7*D6*D5*D4*D3*D2)+(F9-1)/(D8*D7*D6*D5*D4*D3*D2)+(F10-1)/(D9*D8*D7*D6*D5*D4*D3*D2)+(F11-1)/(D10*D9*D8*D7*D6*D5*D4*D3*D2)+(F12-1)/(D11*D10*D9*D8*D7*D6*D5*D4*D3*D2)+(F13-1)/(D12*D11*D10*D9*D8*D7*D6*D5*D4*D3*D2)+(F14-1)/(D13*D12*D11*D10*D9*D8*D7*D6*D5*D4*D3*D2)+(F15-1)/(D14*D13*D12*D11*D10*D9*D8*D7*D6*D5*D4*D3*D2)+(F16-1)/(D15*D14*D13*D12*D11*D10*D9*D8*D7*D6*D5*D4*D3*D2)+(F17-1)/(D16*D15*D14*D13*D12*D11*D10*D9*D8*D7*D6*D5*D4*D3*D2)</f>
        <v>2.0355516067557056</v>
      </c>
      <c r="H23" s="7" t="s">
        <v>22</v>
      </c>
      <c r="I23" s="4">
        <f>10*LOG10(I22)</f>
        <v>37.787267502523306</v>
      </c>
    </row>
    <row r="24" spans="1:11" x14ac:dyDescent="0.25">
      <c r="E24" s="7" t="s">
        <v>14</v>
      </c>
      <c r="F24" s="4">
        <f>10*LOG10(F23)</f>
        <v>3.0868211739835627</v>
      </c>
      <c r="H24" s="1" t="s">
        <v>31</v>
      </c>
      <c r="I24" s="11">
        <v>-50</v>
      </c>
    </row>
    <row r="25" spans="1:11" x14ac:dyDescent="0.25">
      <c r="H25" s="8" t="s">
        <v>29</v>
      </c>
      <c r="I25" s="5">
        <f>3*(I24+F22)-2*I23</f>
        <v>-117.57453500504661</v>
      </c>
    </row>
    <row r="26" spans="1:11" x14ac:dyDescent="0.25">
      <c r="H26" s="1" t="s">
        <v>28</v>
      </c>
      <c r="I26" s="1">
        <v>10</v>
      </c>
    </row>
    <row r="27" spans="1:11" x14ac:dyDescent="0.25">
      <c r="H27" s="1" t="s">
        <v>30</v>
      </c>
      <c r="I27" s="2">
        <f>I24+F22+3-I26</f>
        <v>-21</v>
      </c>
      <c r="J27" s="3" t="str">
        <f>IF(I27&gt;-10, "ADC Status: Clipped", "ADC Status: OK")</f>
        <v>ADC Status: OK</v>
      </c>
    </row>
    <row r="28" spans="1:11" x14ac:dyDescent="0.25">
      <c r="H28" s="7" t="s">
        <v>27</v>
      </c>
      <c r="I28" s="4">
        <f>I25-10</f>
        <v>-127.57453500504661</v>
      </c>
      <c r="K28" s="2"/>
    </row>
    <row r="29" spans="1:11" ht="60" x14ac:dyDescent="0.25">
      <c r="H29" s="10" t="s">
        <v>32</v>
      </c>
      <c r="I29" s="4">
        <f>IF(I28-10-F22&gt;-174+F24,I28-10-F22,-174+F24)</f>
        <v>-170.91317882601643</v>
      </c>
      <c r="J29" s="9" t="s">
        <v>33</v>
      </c>
    </row>
    <row r="40" spans="3:3" x14ac:dyDescent="0.25">
      <c r="C40" s="2"/>
    </row>
    <row r="41" spans="3:3" x14ac:dyDescent="0.25">
      <c r="C41" s="2"/>
    </row>
  </sheetData>
  <conditionalFormatting sqref="J27">
    <cfRule type="containsText" dxfId="1" priority="1" operator="containsText" text="Clipped">
      <formula>NOT(ISERROR(SEARCH("Clipped",J27)))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25" sqref="G25"/>
    </sheetView>
  </sheetViews>
  <sheetFormatPr defaultRowHeight="15" x14ac:dyDescent="0.25"/>
  <cols>
    <col min="1" max="1" width="5.85546875" style="1" bestFit="1" customWidth="1"/>
    <col min="2" max="2" width="13.140625" style="1" bestFit="1" customWidth="1"/>
    <col min="3" max="3" width="9.28515625" style="1" bestFit="1" customWidth="1"/>
    <col min="4" max="4" width="12.42578125" style="1" bestFit="1" customWidth="1"/>
    <col min="5" max="5" width="21" style="1" customWidth="1"/>
    <col min="6" max="6" width="12" style="1" bestFit="1" customWidth="1"/>
    <col min="7" max="7" width="10.140625" style="1" bestFit="1" customWidth="1"/>
    <col min="8" max="8" width="49.42578125" style="1" customWidth="1"/>
    <col min="9" max="9" width="14.7109375" style="1" bestFit="1" customWidth="1"/>
    <col min="10" max="10" width="34.42578125" style="1" bestFit="1" customWidth="1"/>
    <col min="11" max="12" width="19.7109375" style="1" bestFit="1" customWidth="1"/>
    <col min="13" max="13" width="12.7109375" style="1" bestFit="1" customWidth="1"/>
    <col min="14" max="14" width="9.7109375" style="1" customWidth="1"/>
    <col min="15" max="15" width="6.85546875" style="1" bestFit="1" customWidth="1"/>
    <col min="16" max="16" width="19.7109375" style="1" bestFit="1" customWidth="1"/>
    <col min="17" max="16384" width="9.140625" style="1"/>
  </cols>
  <sheetData>
    <row r="1" spans="1:13" x14ac:dyDescent="0.25">
      <c r="A1" s="3" t="s">
        <v>0</v>
      </c>
      <c r="B1" s="3" t="s">
        <v>1</v>
      </c>
      <c r="C1" s="3" t="s">
        <v>11</v>
      </c>
      <c r="D1" s="3" t="s">
        <v>12</v>
      </c>
      <c r="E1" s="3" t="s">
        <v>26</v>
      </c>
      <c r="F1" s="3" t="s">
        <v>3</v>
      </c>
      <c r="G1" s="3" t="s">
        <v>18</v>
      </c>
      <c r="H1" s="3" t="s">
        <v>19</v>
      </c>
      <c r="I1" s="3" t="s">
        <v>20</v>
      </c>
      <c r="J1" s="3" t="s">
        <v>23</v>
      </c>
      <c r="K1" s="3" t="s">
        <v>24</v>
      </c>
      <c r="L1" s="3"/>
      <c r="M1" s="3" t="s">
        <v>25</v>
      </c>
    </row>
    <row r="2" spans="1:13" x14ac:dyDescent="0.25">
      <c r="A2" s="3">
        <v>1</v>
      </c>
      <c r="B2" s="1" t="s">
        <v>2</v>
      </c>
      <c r="C2" s="1">
        <v>-0.5</v>
      </c>
      <c r="D2" s="2">
        <f>10^(C2/10)</f>
        <v>0.89125093813374545</v>
      </c>
      <c r="E2" s="1">
        <f>IF(C2&lt;=0,-C2,"x")</f>
        <v>0.5</v>
      </c>
      <c r="F2" s="2">
        <f>10^(E2/10)</f>
        <v>1.1220184543019636</v>
      </c>
      <c r="G2" s="2">
        <v>100</v>
      </c>
      <c r="H2" s="2">
        <v>100</v>
      </c>
      <c r="I2" s="2">
        <f>10^(H2/10)</f>
        <v>10000000000</v>
      </c>
      <c r="J2" s="1">
        <f>PRODUCT(D3:$D$10)*I2</f>
        <v>11220184543019.643</v>
      </c>
      <c r="K2" s="1">
        <f>1/J2</f>
        <v>8.9125093813374488E-14</v>
      </c>
      <c r="M2" s="2">
        <v>100</v>
      </c>
    </row>
    <row r="3" spans="1:13" x14ac:dyDescent="0.25">
      <c r="A3" s="3">
        <v>2</v>
      </c>
      <c r="B3" s="1" t="s">
        <v>4</v>
      </c>
      <c r="C3" s="1">
        <v>-0.5</v>
      </c>
      <c r="D3" s="2">
        <f>10^(C3/10)</f>
        <v>0.89125093813374545</v>
      </c>
      <c r="E3" s="1">
        <f>IF(C3&lt;=0,-C3,"x")</f>
        <v>0.5</v>
      </c>
      <c r="F3" s="2">
        <f>10^(E3/10)</f>
        <v>1.1220184543019636</v>
      </c>
      <c r="G3" s="2">
        <v>54</v>
      </c>
      <c r="H3" s="2">
        <f>G3+C3</f>
        <v>53.5</v>
      </c>
      <c r="I3" s="2">
        <f t="shared" ref="I3:I13" si="0">10^(H3/10)</f>
        <v>223872.11385683404</v>
      </c>
      <c r="J3" s="1">
        <f>PRODUCT(D4:$D$10)*I3</f>
        <v>281838293.12644577</v>
      </c>
      <c r="K3" s="1">
        <f t="shared" ref="K3:K13" si="1">1/J3</f>
        <v>3.5481338923357496E-9</v>
      </c>
      <c r="M3" s="2">
        <v>33</v>
      </c>
    </row>
    <row r="4" spans="1:13" x14ac:dyDescent="0.25">
      <c r="A4" s="3">
        <v>3</v>
      </c>
      <c r="B4" s="1" t="s">
        <v>16</v>
      </c>
      <c r="C4" s="1">
        <v>18</v>
      </c>
      <c r="D4" s="2">
        <f t="shared" ref="D4:D17" si="2">10^(C4/10)</f>
        <v>63.095734448019364</v>
      </c>
      <c r="E4" s="1">
        <v>0.5</v>
      </c>
      <c r="F4" s="2">
        <f t="shared" ref="F4:F17" si="3">10^(E4/10)</f>
        <v>1.1220184543019636</v>
      </c>
      <c r="G4" s="2">
        <v>19</v>
      </c>
      <c r="H4" s="2">
        <f>G4+C4</f>
        <v>37</v>
      </c>
      <c r="I4" s="2">
        <f t="shared" si="0"/>
        <v>5011.8723362727324</v>
      </c>
      <c r="J4" s="1">
        <f>PRODUCT(D5:$D$10)*I4</f>
        <v>100000.00000000022</v>
      </c>
      <c r="K4" s="1">
        <f t="shared" si="1"/>
        <v>9.9999999999999788E-6</v>
      </c>
      <c r="M4" s="2">
        <v>21</v>
      </c>
    </row>
    <row r="5" spans="1:13" x14ac:dyDescent="0.25">
      <c r="A5" s="3">
        <v>4</v>
      </c>
      <c r="B5" s="1" t="s">
        <v>8</v>
      </c>
      <c r="C5" s="11">
        <v>-2</v>
      </c>
      <c r="D5" s="2">
        <f t="shared" si="2"/>
        <v>0.63095734448019325</v>
      </c>
      <c r="E5" s="1">
        <f>IF(C5&lt;=0,-C5,"x")</f>
        <v>2</v>
      </c>
      <c r="F5" s="2">
        <f t="shared" si="3"/>
        <v>1.5848931924611136</v>
      </c>
      <c r="G5" s="2">
        <v>59</v>
      </c>
      <c r="H5" s="2">
        <f>G5+C5</f>
        <v>57</v>
      </c>
      <c r="I5" s="2">
        <f t="shared" si="0"/>
        <v>501187.23362727347</v>
      </c>
      <c r="J5" s="1">
        <f>PRODUCT(D6:$D$10)*I5</f>
        <v>15848931.924611177</v>
      </c>
      <c r="K5" s="1">
        <f t="shared" si="1"/>
        <v>6.3095734448019151E-8</v>
      </c>
      <c r="M5" s="2">
        <v>32</v>
      </c>
    </row>
    <row r="6" spans="1:13" x14ac:dyDescent="0.25">
      <c r="A6" s="3">
        <v>5</v>
      </c>
      <c r="B6" s="1" t="s">
        <v>5</v>
      </c>
      <c r="C6" s="1">
        <v>-7</v>
      </c>
      <c r="D6" s="2">
        <f t="shared" si="2"/>
        <v>0.19952623149688795</v>
      </c>
      <c r="E6" s="1">
        <f>IF(C6&lt;=0,-C6,"x")</f>
        <v>7</v>
      </c>
      <c r="F6" s="2">
        <f t="shared" si="3"/>
        <v>5.0118723362727229</v>
      </c>
      <c r="G6" s="2">
        <v>33</v>
      </c>
      <c r="H6" s="1">
        <f>G6+C6</f>
        <v>26</v>
      </c>
      <c r="I6" s="2">
        <f t="shared" si="0"/>
        <v>398.10717055349761</v>
      </c>
      <c r="J6" s="1">
        <f>PRODUCT(D7:$D$10)*I6</f>
        <v>63095.734448019408</v>
      </c>
      <c r="K6" s="1">
        <f t="shared" si="1"/>
        <v>1.5848931924611114E-5</v>
      </c>
      <c r="M6" s="2">
        <v>8</v>
      </c>
    </row>
    <row r="7" spans="1:13" x14ac:dyDescent="0.25">
      <c r="A7" s="3">
        <v>6</v>
      </c>
      <c r="B7" s="1" t="s">
        <v>36</v>
      </c>
      <c r="C7" s="1">
        <v>17</v>
      </c>
      <c r="D7" s="2">
        <f t="shared" si="2"/>
        <v>50.118723362727238</v>
      </c>
      <c r="E7" s="1">
        <v>2</v>
      </c>
      <c r="F7" s="2">
        <f t="shared" si="3"/>
        <v>1.5848931924611136</v>
      </c>
      <c r="G7" s="2">
        <f>H7-C7</f>
        <v>24</v>
      </c>
      <c r="H7" s="1">
        <v>41</v>
      </c>
      <c r="I7" s="2">
        <f t="shared" si="0"/>
        <v>12589.254117941671</v>
      </c>
      <c r="J7" s="2">
        <f>I7</f>
        <v>12589.254117941671</v>
      </c>
      <c r="K7" s="1">
        <f t="shared" si="1"/>
        <v>7.9432823472428153E-5</v>
      </c>
      <c r="M7" s="2">
        <v>22</v>
      </c>
    </row>
    <row r="8" spans="1:13" x14ac:dyDescent="0.25">
      <c r="A8" s="3">
        <v>7</v>
      </c>
      <c r="B8" s="1" t="s">
        <v>35</v>
      </c>
      <c r="C8" s="1">
        <v>-5</v>
      </c>
      <c r="D8" s="2">
        <f t="shared" ref="D8" si="4">10^(C8/10)</f>
        <v>0.31622776601683794</v>
      </c>
      <c r="E8" s="1">
        <f>IF(C8&lt;=0,-C8,"x")</f>
        <v>5</v>
      </c>
      <c r="F8" s="2">
        <f t="shared" ref="F8" si="5">10^(E8/10)</f>
        <v>3.1622776601683795</v>
      </c>
      <c r="G8" s="2">
        <v>100</v>
      </c>
      <c r="H8" s="1">
        <v>100</v>
      </c>
      <c r="I8" s="2">
        <f t="shared" si="0"/>
        <v>10000000000</v>
      </c>
      <c r="J8" s="1">
        <f>PRODUCT(D9:$D$10)*I8</f>
        <v>100000000000.00002</v>
      </c>
      <c r="K8" s="1">
        <f t="shared" si="1"/>
        <v>9.9999999999999978E-12</v>
      </c>
      <c r="M8" s="2">
        <v>100</v>
      </c>
    </row>
    <row r="9" spans="1:13" x14ac:dyDescent="0.25">
      <c r="A9" s="3">
        <v>8</v>
      </c>
      <c r="B9" s="1" t="s">
        <v>5</v>
      </c>
      <c r="C9" s="1">
        <v>-7</v>
      </c>
      <c r="D9" s="2">
        <f t="shared" ref="D9" si="6">10^(C9/10)</f>
        <v>0.19952623149688795</v>
      </c>
      <c r="E9" s="1">
        <f>IF(C9&lt;=0,-C9,"x")</f>
        <v>7</v>
      </c>
      <c r="F9" s="2">
        <f t="shared" ref="F9" si="7">10^(E9/10)</f>
        <v>5.0118723362727229</v>
      </c>
      <c r="G9" s="2">
        <v>33</v>
      </c>
      <c r="H9" s="1">
        <f>G9+C9</f>
        <v>26</v>
      </c>
      <c r="I9" s="2">
        <f t="shared" si="0"/>
        <v>398.10717055349761</v>
      </c>
      <c r="J9" s="1">
        <f>PRODUCT(D10:$D$10)*I9</f>
        <v>19952.623149688818</v>
      </c>
      <c r="K9" s="1">
        <f t="shared" si="1"/>
        <v>5.0118723362727177E-5</v>
      </c>
      <c r="M9" s="2">
        <v>8</v>
      </c>
    </row>
    <row r="10" spans="1:13" x14ac:dyDescent="0.25">
      <c r="A10" s="3">
        <v>9</v>
      </c>
      <c r="B10" s="1" t="s">
        <v>37</v>
      </c>
      <c r="C10" s="1">
        <v>17</v>
      </c>
      <c r="D10" s="2">
        <f t="shared" ref="D10" si="8">10^(C10/10)</f>
        <v>50.118723362727238</v>
      </c>
      <c r="E10" s="1">
        <v>2</v>
      </c>
      <c r="F10" s="2">
        <f t="shared" ref="F10" si="9">10^(E10/10)</f>
        <v>1.5848931924611136</v>
      </c>
      <c r="G10" s="2">
        <f>H10-C10</f>
        <v>24</v>
      </c>
      <c r="H10" s="1">
        <v>41</v>
      </c>
      <c r="I10" s="2">
        <f t="shared" si="0"/>
        <v>12589.254117941671</v>
      </c>
      <c r="J10" s="2">
        <f>I10</f>
        <v>12589.254117941671</v>
      </c>
      <c r="K10" s="1">
        <f t="shared" si="1"/>
        <v>7.9432823472428153E-5</v>
      </c>
      <c r="M10" s="2">
        <v>22</v>
      </c>
    </row>
    <row r="11" spans="1:13" x14ac:dyDescent="0.25">
      <c r="A11" s="3">
        <v>10</v>
      </c>
      <c r="B11" s="1" t="s">
        <v>34</v>
      </c>
      <c r="C11" s="1">
        <v>-5</v>
      </c>
      <c r="D11" s="2">
        <f t="shared" ref="D11" si="10">10^(C11/10)</f>
        <v>0.31622776601683794</v>
      </c>
      <c r="E11" s="1">
        <f>IF(C11&lt;=0,-C11,"x")</f>
        <v>5</v>
      </c>
      <c r="F11" s="2">
        <f t="shared" ref="F11" si="11">10^(E11/10)</f>
        <v>3.1622776601683795</v>
      </c>
      <c r="G11" s="2">
        <v>100</v>
      </c>
      <c r="H11" s="1">
        <v>100</v>
      </c>
      <c r="I11" s="2">
        <f t="shared" si="0"/>
        <v>10000000000</v>
      </c>
      <c r="J11" s="1">
        <f>PRODUCT(D$10:$D12)*I11</f>
        <v>5011872336.2727222</v>
      </c>
      <c r="K11" s="1">
        <f t="shared" si="1"/>
        <v>1.9952623149688797E-10</v>
      </c>
      <c r="M11" s="2">
        <v>100</v>
      </c>
    </row>
    <row r="12" spans="1:13" x14ac:dyDescent="0.25">
      <c r="A12" s="3">
        <v>11</v>
      </c>
      <c r="B12" s="1" t="s">
        <v>7</v>
      </c>
      <c r="C12" s="11">
        <v>-15</v>
      </c>
      <c r="D12" s="2">
        <f t="shared" ref="D12" si="12">10^(C12/10)</f>
        <v>3.1622776601683784E-2</v>
      </c>
      <c r="E12" s="1">
        <f>IF(C12&lt;=0,-C12,"x")</f>
        <v>15</v>
      </c>
      <c r="F12" s="2">
        <f t="shared" ref="F12" si="13">10^(E12/10)</f>
        <v>31.622776601683803</v>
      </c>
      <c r="G12" s="2">
        <v>59</v>
      </c>
      <c r="H12" s="2">
        <f>G12+C12</f>
        <v>44</v>
      </c>
      <c r="I12" s="2">
        <f t="shared" si="0"/>
        <v>25118.86431509586</v>
      </c>
      <c r="J12" s="1">
        <f>PRODUCT(D$10:$D13)*I12</f>
        <v>630957.34448019473</v>
      </c>
      <c r="K12" s="1">
        <f t="shared" si="1"/>
        <v>1.5848931924611098E-6</v>
      </c>
      <c r="M12" s="2">
        <v>32</v>
      </c>
    </row>
    <row r="13" spans="1:13" x14ac:dyDescent="0.25">
      <c r="A13" s="3">
        <v>12</v>
      </c>
      <c r="B13" s="1" t="s">
        <v>37</v>
      </c>
      <c r="C13" s="1">
        <v>17</v>
      </c>
      <c r="D13" s="2">
        <f t="shared" ref="D13" si="14">10^(C13/10)</f>
        <v>50.118723362727238</v>
      </c>
      <c r="E13" s="1">
        <v>2</v>
      </c>
      <c r="F13" s="2">
        <f t="shared" ref="F13" si="15">10^(E13/10)</f>
        <v>1.5848931924611136</v>
      </c>
      <c r="G13" s="2">
        <f>H13-C13</f>
        <v>24</v>
      </c>
      <c r="H13" s="1">
        <v>41</v>
      </c>
      <c r="I13" s="2">
        <f t="shared" si="0"/>
        <v>12589.254117941671</v>
      </c>
      <c r="J13" s="2">
        <f>I13</f>
        <v>12589.254117941671</v>
      </c>
      <c r="K13" s="1">
        <f t="shared" si="1"/>
        <v>7.9432823472428153E-5</v>
      </c>
      <c r="M13" s="2">
        <v>22</v>
      </c>
    </row>
    <row r="14" spans="1:13" x14ac:dyDescent="0.25">
      <c r="A14" s="3">
        <v>13</v>
      </c>
      <c r="B14" s="1" t="s">
        <v>6</v>
      </c>
      <c r="C14" s="1">
        <v>0</v>
      </c>
      <c r="D14" s="2">
        <f t="shared" si="2"/>
        <v>1</v>
      </c>
      <c r="E14" s="1">
        <f t="shared" ref="E14:E17" si="16">IF(C14&lt;=0,-C14,"x")</f>
        <v>0</v>
      </c>
      <c r="F14" s="2">
        <f t="shared" si="3"/>
        <v>1</v>
      </c>
    </row>
    <row r="15" spans="1:13" x14ac:dyDescent="0.25">
      <c r="A15" s="3">
        <v>14</v>
      </c>
      <c r="B15" s="1" t="s">
        <v>6</v>
      </c>
      <c r="C15" s="1">
        <v>0</v>
      </c>
      <c r="D15" s="2">
        <f t="shared" si="2"/>
        <v>1</v>
      </c>
      <c r="E15" s="1">
        <f t="shared" si="16"/>
        <v>0</v>
      </c>
      <c r="F15" s="2">
        <f t="shared" si="3"/>
        <v>1</v>
      </c>
    </row>
    <row r="16" spans="1:13" x14ac:dyDescent="0.25">
      <c r="A16" s="3">
        <v>15</v>
      </c>
      <c r="B16" s="1" t="s">
        <v>6</v>
      </c>
      <c r="C16" s="1">
        <v>0</v>
      </c>
      <c r="D16" s="2">
        <f t="shared" si="2"/>
        <v>1</v>
      </c>
      <c r="E16" s="1">
        <f t="shared" si="16"/>
        <v>0</v>
      </c>
      <c r="F16" s="2">
        <f t="shared" si="3"/>
        <v>1</v>
      </c>
    </row>
    <row r="17" spans="1:12" x14ac:dyDescent="0.25">
      <c r="A17" s="3">
        <v>16</v>
      </c>
      <c r="B17" s="1" t="s">
        <v>6</v>
      </c>
      <c r="C17" s="1">
        <v>0</v>
      </c>
      <c r="D17" s="2">
        <f t="shared" si="2"/>
        <v>1</v>
      </c>
      <c r="E17" s="1">
        <f t="shared" si="16"/>
        <v>0</v>
      </c>
      <c r="F17" s="2">
        <f t="shared" si="3"/>
        <v>1</v>
      </c>
    </row>
    <row r="18" spans="1:12" x14ac:dyDescent="0.25">
      <c r="D18" s="2"/>
      <c r="F18" s="2"/>
    </row>
    <row r="19" spans="1:12" x14ac:dyDescent="0.25">
      <c r="C19" s="2"/>
      <c r="E19" s="2"/>
      <c r="H19" s="3" t="s">
        <v>39</v>
      </c>
      <c r="L19" s="2"/>
    </row>
    <row r="22" spans="1:12" x14ac:dyDescent="0.25">
      <c r="E22" s="7" t="s">
        <v>17</v>
      </c>
      <c r="F22" s="12">
        <f>SUM(C2:C17)</f>
        <v>27</v>
      </c>
      <c r="H22" s="6" t="s">
        <v>21</v>
      </c>
      <c r="I22" s="5">
        <f>1/SUM(K2:K17)</f>
        <v>3165.3796363717097</v>
      </c>
    </row>
    <row r="23" spans="1:12" x14ac:dyDescent="0.25">
      <c r="E23" s="7" t="s">
        <v>13</v>
      </c>
      <c r="F23" s="4">
        <f>F2+(F3-1)/D2+(F4-1)/(D3*D2)+(F5-1)/(D4*D3*D2)+(F6-1)/(D5*D4*D3*D2)+(F7-1)/(D6*D5*D4*D3*D2)+(F8-1)/(D7*D6*D5*D4*D3*D2)+(F9-1)/(D8*D7*D6*D5*D4*D3*D2)+(F10-1)/(D9*D8*D7*D6*D5*D4*D3*D2)+(F11-1)/(D10*D9*D8*D7*D6*D5*D4*D3*D2)+(F12-1)/(D11*D10*D9*D8*D7*D6*D5*D4*D3*D2)+(F13-1)/(D12*D11*D10*D9*D8*D7*D6*D5*D4*D3*D2)+(F14-1)/(D13*D12*D11*D10*D9*D8*D7*D6*D5*D4*D3*D2)+(F15-1)/(D14*D13*D12*D11*D10*D9*D8*D7*D6*D5*D4*D3*D2)+(F16-1)/(D15*D14*D13*D12*D11*D10*D9*D8*D7*D6*D5*D4*D3*D2)+(F17-1)/(D16*D15*D14*D13*D12*D11*D10*D9*D8*D7*D6*D5*D4*D3*D2)</f>
        <v>1.8775334296823949</v>
      </c>
      <c r="H23" s="7" t="s">
        <v>22</v>
      </c>
      <c r="I23" s="4">
        <f>10*LOG10(I22)</f>
        <v>35.004258041145043</v>
      </c>
    </row>
    <row r="24" spans="1:12" x14ac:dyDescent="0.25">
      <c r="E24" s="7" t="s">
        <v>14</v>
      </c>
      <c r="F24" s="12">
        <f>10*LOG10(F23)</f>
        <v>2.7358767840448559</v>
      </c>
      <c r="H24" s="1" t="s">
        <v>31</v>
      </c>
      <c r="I24" s="11">
        <v>-40</v>
      </c>
    </row>
    <row r="25" spans="1:12" x14ac:dyDescent="0.25">
      <c r="H25" s="8" t="s">
        <v>29</v>
      </c>
      <c r="I25" s="5">
        <f>3*(I24+F22)-2*I23</f>
        <v>-109.00851608229009</v>
      </c>
    </row>
    <row r="26" spans="1:12" x14ac:dyDescent="0.25">
      <c r="H26" s="1" t="s">
        <v>28</v>
      </c>
      <c r="I26" s="1">
        <v>10</v>
      </c>
    </row>
    <row r="27" spans="1:12" x14ac:dyDescent="0.25">
      <c r="H27" s="1" t="s">
        <v>30</v>
      </c>
      <c r="I27" s="2">
        <f>I24+F22+3-I26</f>
        <v>-20</v>
      </c>
      <c r="J27" s="3" t="str">
        <f>IF(I27&gt;-10, "ADC Status: Clipped", "ADC Status: OK")</f>
        <v>ADC Status: OK</v>
      </c>
    </row>
    <row r="28" spans="1:12" x14ac:dyDescent="0.25">
      <c r="H28" s="7" t="s">
        <v>27</v>
      </c>
      <c r="I28" s="4">
        <f>I25-10</f>
        <v>-119.00851608229009</v>
      </c>
      <c r="K28" s="2"/>
    </row>
    <row r="29" spans="1:12" ht="30" x14ac:dyDescent="0.25">
      <c r="H29" s="10" t="s">
        <v>32</v>
      </c>
      <c r="I29" s="4">
        <f>IF(I28-10-F22&gt;-174+F24,I28-10-F22,-174+F24)</f>
        <v>-156.0085160822901</v>
      </c>
      <c r="J29" s="9" t="s">
        <v>38</v>
      </c>
    </row>
  </sheetData>
  <conditionalFormatting sqref="J27">
    <cfRule type="containsText" dxfId="0" priority="1" operator="containsText" text="Clipped">
      <formula>NOT(ISERROR(SEARCH("Clipped",J27)))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O14" sqref="O14"/>
    </sheetView>
  </sheetViews>
  <sheetFormatPr defaultRowHeight="15" x14ac:dyDescent="0.25"/>
  <cols>
    <col min="1" max="1" width="35.140625" customWidth="1"/>
    <col min="2" max="2" width="9.5703125" bestFit="1" customWidth="1"/>
    <col min="3" max="3" width="11.7109375" bestFit="1" customWidth="1"/>
    <col min="4" max="4" width="14" bestFit="1" customWidth="1"/>
    <col min="5" max="5" width="9.28515625" bestFit="1" customWidth="1"/>
    <col min="6" max="6" width="11" bestFit="1" customWidth="1"/>
    <col min="7" max="7" width="9" bestFit="1" customWidth="1"/>
    <col min="8" max="8" width="8.140625" bestFit="1" customWidth="1"/>
    <col min="9" max="9" width="9" bestFit="1" customWidth="1"/>
  </cols>
  <sheetData>
    <row r="1" spans="1:19" x14ac:dyDescent="0.25">
      <c r="A1" s="17" t="s">
        <v>57</v>
      </c>
      <c r="B1" s="19" t="s">
        <v>65</v>
      </c>
      <c r="K1" s="19" t="s">
        <v>66</v>
      </c>
    </row>
    <row r="2" spans="1:19" s="13" customFormat="1" x14ac:dyDescent="0.25">
      <c r="A2" s="13" t="s">
        <v>46</v>
      </c>
      <c r="B2" s="13" t="s">
        <v>47</v>
      </c>
      <c r="C2" s="13" t="s">
        <v>48</v>
      </c>
      <c r="D2" s="13" t="s">
        <v>49</v>
      </c>
      <c r="E2" s="13" t="s">
        <v>41</v>
      </c>
      <c r="F2" s="13" t="s">
        <v>42</v>
      </c>
      <c r="G2" s="13" t="s">
        <v>43</v>
      </c>
      <c r="H2" s="13" t="s">
        <v>44</v>
      </c>
      <c r="I2" s="13" t="s">
        <v>45</v>
      </c>
      <c r="K2" s="13" t="s">
        <v>61</v>
      </c>
      <c r="L2" s="13" t="s">
        <v>48</v>
      </c>
      <c r="M2" s="13" t="s">
        <v>62</v>
      </c>
      <c r="N2" s="13" t="s">
        <v>41</v>
      </c>
      <c r="O2" s="13" t="s">
        <v>63</v>
      </c>
      <c r="P2" s="13" t="s">
        <v>43</v>
      </c>
      <c r="Q2" s="13" t="s">
        <v>64</v>
      </c>
      <c r="R2" s="13" t="s">
        <v>45</v>
      </c>
    </row>
    <row r="3" spans="1:19" x14ac:dyDescent="0.25">
      <c r="A3">
        <v>900</v>
      </c>
      <c r="B3">
        <v>-10.401999999999999</v>
      </c>
      <c r="C3">
        <v>-130.46600000000001</v>
      </c>
      <c r="D3">
        <v>18.79</v>
      </c>
      <c r="E3">
        <v>82.840999999999994</v>
      </c>
      <c r="F3">
        <v>-22.239000000000001</v>
      </c>
      <c r="G3">
        <v>65.516000000000005</v>
      </c>
      <c r="H3">
        <v>-20.23</v>
      </c>
      <c r="I3">
        <v>-44.96</v>
      </c>
      <c r="K3">
        <f>10^(B3/20)</f>
        <v>0.30192564308719572</v>
      </c>
      <c r="L3">
        <v>-130.46600000000001</v>
      </c>
      <c r="M3">
        <f>10^(D3/20)</f>
        <v>8.6996143306526772</v>
      </c>
      <c r="N3">
        <v>82.840999999999994</v>
      </c>
      <c r="O3">
        <f>10^(F3/20)</f>
        <v>7.7276954835658537E-2</v>
      </c>
      <c r="P3">
        <v>65.516000000000005</v>
      </c>
      <c r="Q3">
        <f>10^(H3/20)</f>
        <v>9.7386778532863316E-2</v>
      </c>
      <c r="R3">
        <v>-44.96</v>
      </c>
    </row>
    <row r="4" spans="1:19" x14ac:dyDescent="0.25">
      <c r="A4">
        <v>1000</v>
      </c>
      <c r="B4">
        <v>-10.776999999999999</v>
      </c>
      <c r="C4">
        <v>-134.73699999999999</v>
      </c>
      <c r="D4">
        <v>17.925000000000001</v>
      </c>
      <c r="E4">
        <v>79.542000000000002</v>
      </c>
      <c r="F4">
        <v>-21.407</v>
      </c>
      <c r="G4">
        <v>64.224999999999994</v>
      </c>
      <c r="H4">
        <v>-20.420999999999999</v>
      </c>
      <c r="I4">
        <v>-43.253</v>
      </c>
      <c r="K4">
        <f>10^(B4/20)</f>
        <v>0.28916784602647055</v>
      </c>
      <c r="L4">
        <v>-134.73699999999999</v>
      </c>
      <c r="M4">
        <f>10^(D4/20)</f>
        <v>7.8749898009698134</v>
      </c>
      <c r="N4">
        <v>79.542000000000002</v>
      </c>
      <c r="O4">
        <f>10^(F4/20)</f>
        <v>8.5045237831218312E-2</v>
      </c>
      <c r="P4">
        <v>64.224999999999994</v>
      </c>
      <c r="Q4">
        <f>10^(H4/20)</f>
        <v>9.5268647562574735E-2</v>
      </c>
      <c r="R4">
        <v>-43.253</v>
      </c>
    </row>
    <row r="5" spans="1:19" x14ac:dyDescent="0.25">
      <c r="A5" s="15">
        <v>915</v>
      </c>
      <c r="B5">
        <f>20*LOG10(K5)</f>
        <v>-10.457228243379518</v>
      </c>
      <c r="C5">
        <f t="shared" ref="C5" si="0">(C4-C3)/($A$4-$A$3)*$A$5+C4-(C4-C3)/($A$4-$A$3)*$A$4</f>
        <v>-131.10665</v>
      </c>
      <c r="D5">
        <f>20*LOG10(M5)</f>
        <v>18.665615081056682</v>
      </c>
      <c r="E5">
        <f t="shared" ref="E5:I5" si="1">(E4-E3)/($A$4-$A$3)*$A$5+E4-(E4-E3)/($A$4-$A$3)*$A$4</f>
        <v>82.346149999999994</v>
      </c>
      <c r="F5">
        <f>20*LOG10(O5)</f>
        <v>-22.109004991726575</v>
      </c>
      <c r="G5">
        <f t="shared" si="1"/>
        <v>65.32235</v>
      </c>
      <c r="H5">
        <f>20*LOG10(Q5)</f>
        <v>-20.25838361932864</v>
      </c>
      <c r="I5">
        <f t="shared" si="1"/>
        <v>-44.703949999999999</v>
      </c>
      <c r="K5">
        <f>(K4-K3)/($A$4-$A$3)*$A$5+K4-(K4-K3)/($A$4-$A$3)*$A$4</f>
        <v>0.30001197352808695</v>
      </c>
      <c r="L5">
        <f t="shared" ref="L5:R5" si="2">(L4-L3)/($A$4-$A$3)*$A$5+L4-(L4-L3)/($A$4-$A$3)*$A$4</f>
        <v>-131.10665</v>
      </c>
      <c r="M5">
        <f t="shared" si="2"/>
        <v>8.5759206512002493</v>
      </c>
      <c r="N5">
        <f t="shared" si="2"/>
        <v>82.346149999999994</v>
      </c>
      <c r="O5">
        <f t="shared" si="2"/>
        <v>7.8442197284992493E-2</v>
      </c>
      <c r="P5">
        <f t="shared" si="2"/>
        <v>65.32235</v>
      </c>
      <c r="Q5">
        <f t="shared" si="2"/>
        <v>9.7069058887320037E-2</v>
      </c>
      <c r="R5">
        <f t="shared" si="2"/>
        <v>-44.703949999999999</v>
      </c>
      <c r="S5" s="13" t="s">
        <v>60</v>
      </c>
    </row>
    <row r="7" spans="1:19" x14ac:dyDescent="0.25">
      <c r="A7" s="17" t="s">
        <v>56</v>
      </c>
    </row>
    <row r="8" spans="1:19" x14ac:dyDescent="0.25">
      <c r="A8" s="13" t="s">
        <v>40</v>
      </c>
      <c r="B8" s="13" t="s">
        <v>51</v>
      </c>
      <c r="C8" s="14" t="s">
        <v>50</v>
      </c>
      <c r="D8" s="14" t="s">
        <v>52</v>
      </c>
      <c r="E8" s="14" t="s">
        <v>53</v>
      </c>
    </row>
    <row r="9" spans="1:19" x14ac:dyDescent="0.25">
      <c r="A9" s="15">
        <v>835</v>
      </c>
      <c r="B9">
        <v>0.23</v>
      </c>
      <c r="C9">
        <v>0.38700000000000001</v>
      </c>
      <c r="D9">
        <v>17.8</v>
      </c>
      <c r="E9">
        <v>3.3000000000000002E-2</v>
      </c>
    </row>
    <row r="10" spans="1:19" x14ac:dyDescent="0.25">
      <c r="A10" s="15">
        <v>950</v>
      </c>
      <c r="B10">
        <v>0.25</v>
      </c>
      <c r="C10">
        <v>0.38800000000000001</v>
      </c>
      <c r="D10">
        <v>25.5</v>
      </c>
      <c r="E10">
        <v>3.3000000000000002E-2</v>
      </c>
    </row>
    <row r="11" spans="1:19" x14ac:dyDescent="0.25">
      <c r="A11" s="15">
        <v>915</v>
      </c>
      <c r="B11">
        <f>(B10-B9)/($A$10-$A$9)*$A$11+B10-(B10-B9)/($A$10-$A$9)*$A$10</f>
        <v>0.24391304347826084</v>
      </c>
      <c r="C11">
        <f>(C10-C9)/($A$10-$A$9)*$A$11+C10-(C10-C9)/($A$10-$A$9)*$A$10</f>
        <v>0.38769565217391305</v>
      </c>
      <c r="D11">
        <f>(D10-D9)/($A$10-$A$9)*$A$11+D10-(D10-D9)/($A$10-$A$9)*$A$10</f>
        <v>23.156521739130426</v>
      </c>
      <c r="E11">
        <f>(E10-E9)/($A$10-$A$9)*$A$11+E10-(E10-E9)/($A$10-$A$9)*$A$10</f>
        <v>3.3000000000000002E-2</v>
      </c>
      <c r="F11" s="13" t="s">
        <v>60</v>
      </c>
    </row>
    <row r="13" spans="1:19" x14ac:dyDescent="0.25">
      <c r="A13" s="17" t="s">
        <v>58</v>
      </c>
      <c r="B13" s="16"/>
      <c r="C13" s="16"/>
      <c r="D13" s="16"/>
    </row>
    <row r="14" spans="1:19" x14ac:dyDescent="0.25">
      <c r="A14" s="13" t="s">
        <v>40</v>
      </c>
      <c r="B14" s="18" t="s">
        <v>54</v>
      </c>
      <c r="C14" s="18" t="s">
        <v>55</v>
      </c>
      <c r="D14" s="18" t="s">
        <v>18</v>
      </c>
      <c r="E14" s="18" t="s">
        <v>11</v>
      </c>
      <c r="F14" s="18" t="s">
        <v>19</v>
      </c>
      <c r="O14">
        <f>20*LOG10(2)</f>
        <v>6.0205999132796242</v>
      </c>
    </row>
    <row r="15" spans="1:19" x14ac:dyDescent="0.25">
      <c r="A15">
        <v>835</v>
      </c>
      <c r="B15">
        <v>0.25700000000000001</v>
      </c>
      <c r="C15">
        <v>149.9</v>
      </c>
      <c r="D15">
        <v>23.8</v>
      </c>
      <c r="E15">
        <v>18.46</v>
      </c>
      <c r="F15">
        <f>D15+E15</f>
        <v>42.260000000000005</v>
      </c>
    </row>
    <row r="16" spans="1:19" x14ac:dyDescent="0.25">
      <c r="A16">
        <v>950</v>
      </c>
      <c r="B16">
        <v>0.128</v>
      </c>
      <c r="C16">
        <v>180</v>
      </c>
      <c r="D16">
        <v>24.74</v>
      </c>
      <c r="E16">
        <v>17.98</v>
      </c>
      <c r="F16">
        <f>D16+E16</f>
        <v>42.72</v>
      </c>
    </row>
    <row r="17" spans="1:7" x14ac:dyDescent="0.25">
      <c r="A17" s="15">
        <v>915</v>
      </c>
      <c r="B17">
        <f>(B16-B15)/($A$16-$A$15)*$A$17+B16-(B16-B15)/($A$16-$A$15)*$A$16</f>
        <v>0.16726086956521746</v>
      </c>
      <c r="C17">
        <f>(C16-C15)/($A$16-$A$15)*$A$17+C16-(C16-C15)/($A$16-$A$15)*$A$16</f>
        <v>170.83913043478256</v>
      </c>
      <c r="D17">
        <f>(D16-D15)/($A$16-$A$15)*$A$17+D16-(D16-D15)/($A$16-$A$15)*$A$16</f>
        <v>24.453913043478263</v>
      </c>
      <c r="E17">
        <f>(E16-E15)/($A$16-$A$15)*$A$17+E16-(E16-E15)/($A$16-$A$15)*$A$16</f>
        <v>18.126086956521739</v>
      </c>
      <c r="F17">
        <f>(F16-F15)/($A$16-$A$15)*$A$17+F16-(F16-F15)/($A$16-$A$15)*$A$16</f>
        <v>42.58</v>
      </c>
      <c r="G17" s="13" t="s">
        <v>60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DC #1</vt:lpstr>
      <vt:lpstr>Single DC #2</vt:lpstr>
      <vt:lpstr>Single DC #3</vt:lpstr>
      <vt:lpstr>Single DC#4</vt:lpstr>
      <vt:lpstr>Dual DC#1</vt:lpstr>
      <vt:lpstr>LNA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</dc:creator>
  <cp:lastModifiedBy>ChillnGo</cp:lastModifiedBy>
  <dcterms:created xsi:type="dcterms:W3CDTF">2015-05-25T00:07:11Z</dcterms:created>
  <dcterms:modified xsi:type="dcterms:W3CDTF">2015-08-13T23:09:32Z</dcterms:modified>
</cp:coreProperties>
</file>