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Gen\Desktop\"/>
    </mc:Choice>
  </mc:AlternateContent>
  <xr:revisionPtr revIDLastSave="0" documentId="13_ncr:1_{C04639EE-B46E-4A37-A903-273303C7CECD}" xr6:coauthVersionLast="47" xr6:coauthVersionMax="47" xr10:uidLastSave="{00000000-0000-0000-0000-000000000000}"/>
  <bookViews>
    <workbookView xWindow="-120" yWindow="-120" windowWidth="15600" windowHeight="11160" firstSheet="6" activeTab="7" xr2:uid="{0710A1FC-EAFD-4A28-BD9A-BB68DA0360B1}"/>
  </bookViews>
  <sheets>
    <sheet name="31-05" sheetId="31" r:id="rId1"/>
    <sheet name="30-05" sheetId="30" r:id="rId2"/>
    <sheet name="29-05" sheetId="29" r:id="rId3"/>
    <sheet name="28-05" sheetId="28" r:id="rId4"/>
    <sheet name="27-05" sheetId="27" r:id="rId5"/>
    <sheet name="26-05" sheetId="26" r:id="rId6"/>
    <sheet name="25-05" sheetId="25" r:id="rId7"/>
    <sheet name="24-05" sheetId="24" r:id="rId8"/>
    <sheet name="23-05" sheetId="23" r:id="rId9"/>
    <sheet name="22-05" sheetId="22" r:id="rId10"/>
    <sheet name="21-05" sheetId="21" r:id="rId11"/>
    <sheet name="20-05" sheetId="20" r:id="rId12"/>
    <sheet name="19-05" sheetId="19" r:id="rId13"/>
    <sheet name="18-05" sheetId="18" r:id="rId14"/>
    <sheet name="17-05" sheetId="17" r:id="rId15"/>
    <sheet name="16-05" sheetId="16" r:id="rId16"/>
    <sheet name="15-05" sheetId="15" r:id="rId17"/>
    <sheet name="14-05" sheetId="14" r:id="rId18"/>
    <sheet name="13-05" sheetId="13" r:id="rId19"/>
    <sheet name="12-05" sheetId="12" r:id="rId20"/>
    <sheet name="11-05" sheetId="11" r:id="rId21"/>
    <sheet name="10-05" sheetId="10" r:id="rId22"/>
    <sheet name="09-05" sheetId="9" r:id="rId23"/>
    <sheet name="08-05" sheetId="8" r:id="rId24"/>
    <sheet name="07-05" sheetId="7" r:id="rId25"/>
    <sheet name="06-05" sheetId="6" r:id="rId26"/>
    <sheet name="05-05" sheetId="5" r:id="rId27"/>
    <sheet name="04-05" sheetId="4" r:id="rId28"/>
    <sheet name="03-05" sheetId="3" r:id="rId29"/>
    <sheet name="02-05" sheetId="2" r:id="rId30"/>
    <sheet name="01-05" sheetId="1" r:id="rId31"/>
  </sheets>
  <externalReferences>
    <externalReference r:id="rId32"/>
  </externalReferences>
  <definedNames>
    <definedName name="a1_03_05">'03-05'!$K$4</definedName>
    <definedName name="A11_25_05">'25-05'!$K$4</definedName>
    <definedName name="A12_25_05">'25-05'!$K$5</definedName>
    <definedName name="A13_25_05">'25-05'!$K$6</definedName>
    <definedName name="A14_25_05">'25-05'!$K$7</definedName>
    <definedName name="A15_25_05">'25-05'!$K$8</definedName>
    <definedName name="A16_25_05">'25-05'!$K$9</definedName>
    <definedName name="A17_25_05">'25-05'!$K$10</definedName>
    <definedName name="A18_25_05">'25-05'!$K$11</definedName>
    <definedName name="a2_03_05">'03-05'!$K$5</definedName>
    <definedName name="a3_03_05">'03-05'!$K$6</definedName>
    <definedName name="a4_03_05">'03-05'!$K$7</definedName>
    <definedName name="a5_03_05">'03-05'!$K$8</definedName>
    <definedName name="a6_03_05">'03-05'!$K$9</definedName>
    <definedName name="a7_03_05">'03-05'!$K$10</definedName>
    <definedName name="a8_03_05">'03-05'!$K$11</definedName>
    <definedName name="b1_04_05.">'04-05'!$K$4</definedName>
    <definedName name="B1_26_05">'26-05'!$K$4</definedName>
    <definedName name="B11_26_05">'26-05'!$K$4</definedName>
    <definedName name="B12_26_05">'26-05'!$K$5</definedName>
    <definedName name="B13_26_05">'26-05'!$K$6</definedName>
    <definedName name="B14_26_05">'26-05'!$K$7</definedName>
    <definedName name="B15_26_05">'26-05'!$K$8</definedName>
    <definedName name="B16_26_05">'26-05'!$K$9</definedName>
    <definedName name="B17_26_05">'26-05'!$K$10</definedName>
    <definedName name="B18_26_05">'26-05'!$K$11</definedName>
    <definedName name="b2_04_05">'04-05'!$K$5</definedName>
    <definedName name="b3_04_05">'04-05'!$K$6</definedName>
    <definedName name="b4_04_05">'04-05'!$K$7</definedName>
    <definedName name="b5_04_05">'04-05'!$K$8</definedName>
    <definedName name="b6_04_05">'04-05'!$K$9</definedName>
    <definedName name="b7_04_05">'04-05'!$K$10</definedName>
    <definedName name="b8_04_05">'04-05'!$K$11</definedName>
    <definedName name="d1_05_05">'05-05'!$K$4</definedName>
    <definedName name="D11_27_05">'27-05'!$K$4</definedName>
    <definedName name="D12_27_05">'27-05'!$K$5</definedName>
    <definedName name="D13_27_05">'27-05'!$K$6</definedName>
    <definedName name="D14_27_05">'27-05'!$K$7</definedName>
    <definedName name="D15_27_05">'27-05'!$K$8</definedName>
    <definedName name="D16_27_05">'27-05'!$K$9</definedName>
    <definedName name="D17_27_05">'27-05'!$K$10</definedName>
    <definedName name="D18_27_05">'27-05'!$K$11</definedName>
    <definedName name="d2_05_05">'05-05'!$K$5</definedName>
    <definedName name="d3_05_05">'05-05'!$K$6</definedName>
    <definedName name="d4_05_05">'05-05'!$K$7</definedName>
    <definedName name="d5_05_05">'05-05'!$K$8</definedName>
    <definedName name="d6_05_05">'05-05'!$K$9</definedName>
    <definedName name="d7_05_05">'05-05'!$K$10</definedName>
    <definedName name="d8_05_05">'05-05'!$K$11</definedName>
    <definedName name="e1_06_05">'06-05'!$K$4</definedName>
    <definedName name="E11_28_05">'28-05'!$K$4</definedName>
    <definedName name="E12_28_05">'28-05'!$K$5</definedName>
    <definedName name="E13_28_05">'28-05'!$K$6</definedName>
    <definedName name="E14_28_05">'28-05'!$K$7</definedName>
    <definedName name="E15_28_05">'28-05'!$K$8</definedName>
    <definedName name="E16_28_05">'28-05'!$K$9</definedName>
    <definedName name="E17_28_05">'28-05'!$K$10</definedName>
    <definedName name="E18_28_05">'28-05'!$K$11</definedName>
    <definedName name="e2_06_05">'06-05'!$K$5</definedName>
    <definedName name="e3_06_05">'06-05'!$K$6</definedName>
    <definedName name="e4_06_05">'06-05'!$K$7</definedName>
    <definedName name="e5_06_05">'06-05'!$K$8</definedName>
    <definedName name="e6_06_05">'06-05'!$K$9</definedName>
    <definedName name="e7_06_05">'06-05'!$K$10</definedName>
    <definedName name="e8_06_05">'06-05'!$K$11</definedName>
    <definedName name="f1_07_05">'07-05'!$K$4</definedName>
    <definedName name="f1_07_5">'07-05'!$K$4</definedName>
    <definedName name="f2_07_05">'07-05'!$K$5</definedName>
    <definedName name="f3_07_05">'07-05'!$K$6</definedName>
    <definedName name="f4_07_05">'07-05'!$K$7</definedName>
    <definedName name="f5_07_05">'07-05'!$K$8</definedName>
    <definedName name="f6_07_05">'07-05'!$K$9</definedName>
    <definedName name="f7_07_07">'07-05'!$K$10</definedName>
    <definedName name="f8_07_05">'07-05'!$K$11</definedName>
    <definedName name="g1_08_05">'08-05'!$K$4</definedName>
    <definedName name="g2_08_05">'08-05'!$K$5</definedName>
    <definedName name="g3_08_05">'08-05'!$K$6</definedName>
    <definedName name="g4_08_05">'08-05'!$K$7</definedName>
    <definedName name="g5_08_05">'08-05'!$K$8</definedName>
    <definedName name="g6_08_05">'08-05'!$K$9</definedName>
    <definedName name="g7_08_05">'08-05'!$K$10</definedName>
    <definedName name="g8_08_05">'08-05'!$K$11</definedName>
    <definedName name="h1_09_05">'09-05'!$K$4</definedName>
    <definedName name="H11_30_05">'30-05'!$K$4</definedName>
    <definedName name="H12_30_05">'30-05'!$K$5</definedName>
    <definedName name="H13_30_05">'30-05'!$K$6</definedName>
    <definedName name="H14_30_05">'30-05'!$K$7</definedName>
    <definedName name="H15_30_05">'30-05'!$K$8</definedName>
    <definedName name="H16_30_05">'30-05'!$K$9</definedName>
    <definedName name="H17_30_05">'30-05'!$K$10</definedName>
    <definedName name="H18_30_05">'30-05'!$K$11</definedName>
    <definedName name="h2_09_05">'09-05'!$K$5</definedName>
    <definedName name="h3_09_05">'09-05'!$K$6</definedName>
    <definedName name="h4_09_05">'09-05'!$K$7</definedName>
    <definedName name="h5_09_05">'09-05'!$K$8</definedName>
    <definedName name="h6_09_05">'09-05'!$K$9</definedName>
    <definedName name="h7_09_05">'09-05'!$K$10</definedName>
    <definedName name="h8_09_05">'09-05'!$K$11</definedName>
    <definedName name="i1_10_05">'10-05'!$K$4</definedName>
    <definedName name="i2_10_05">'10-05'!$K$5</definedName>
    <definedName name="i3_10_05">'10-05'!$K$6</definedName>
    <definedName name="i4_10_05">'10-05'!$K$7</definedName>
    <definedName name="i5_10_05">'10-05'!$K$8</definedName>
    <definedName name="i6_10_05">'10-05'!$K$9</definedName>
    <definedName name="i7_10_05">'10-05'!$K$10</definedName>
    <definedName name="i8_10_05">'10-05'!$K$11</definedName>
    <definedName name="j1_11_05">'11-05'!$K$4</definedName>
    <definedName name="j2_11_05">'11-05'!$K$5</definedName>
    <definedName name="j3_11_05">'11-05'!$K$6</definedName>
    <definedName name="j4_11_05">'11-05'!$K$7</definedName>
    <definedName name="j5_11_05">'11-05'!$K$8</definedName>
    <definedName name="j6_11_05">'11-05'!$K$9</definedName>
    <definedName name="j7_11_05">'11-05'!$K$10</definedName>
    <definedName name="j8_11_05">'11-05'!$K$11</definedName>
    <definedName name="k1_01_05" localSheetId="30">'01-05'!$K$4</definedName>
    <definedName name="k1_01_05">'01-05'!$K$4</definedName>
    <definedName name="k1_02_05">'02-05'!$K$4</definedName>
    <definedName name="k2_01_05">'01-05'!$K$5</definedName>
    <definedName name="k2_02_05">'02-05'!$K$5</definedName>
    <definedName name="k2_05_05">'02-05'!$K$5</definedName>
    <definedName name="K2_40_02_04_22">'[1]02-04-22'!$K$54</definedName>
    <definedName name="K2_41_02_04_22">'[1]02-04-22'!$K$55</definedName>
    <definedName name="K2_42_02_04_22">'[1]02-04-22'!$K$56</definedName>
    <definedName name="K2_43_02_04_22">'[1]02-04-22'!$K$57</definedName>
    <definedName name="k3_01_05">'01-05'!$K$6</definedName>
    <definedName name="k3_02_05">'02-05'!$K$6</definedName>
    <definedName name="k4_01_02">'01-05'!$K$7</definedName>
    <definedName name="k4_02_05">'02-05'!$K$7</definedName>
    <definedName name="k5_01_05">'01-05'!$K$8</definedName>
    <definedName name="k5_02_05">'02-05'!$K$8</definedName>
    <definedName name="k6_01_05">'01-05'!$K$9</definedName>
    <definedName name="k6_02_05">'02-05'!$K$9</definedName>
    <definedName name="k7_01_05">'01-05'!$K$10</definedName>
    <definedName name="k7_02_05">'02-05'!$K$10</definedName>
    <definedName name="k8_01_05">'01-05'!$K$11</definedName>
    <definedName name="k8_02_05">'02-05'!$K$11</definedName>
    <definedName name="l1_12_05">'12-05'!$K$4</definedName>
    <definedName name="L2_12_05">'12-05'!$K$5</definedName>
    <definedName name="L3_12_05">'12-05'!$K$6</definedName>
    <definedName name="L4_12_05">'12-05'!$K$7</definedName>
    <definedName name="L5_12_05">'12-05'!$K$8</definedName>
    <definedName name="L6_12_05">'12-05'!$K$9</definedName>
    <definedName name="L7_12_05">'12-05'!$K$10</definedName>
    <definedName name="L8_12_05">'12-05'!$K$11</definedName>
    <definedName name="M1_13_05">'13-05'!$K$4</definedName>
    <definedName name="M2_13_05">'13-05'!$K$5</definedName>
    <definedName name="M3_13_05">'13-05'!$K$6</definedName>
    <definedName name="M4_13_05">'13-05'!$K$7</definedName>
    <definedName name="M5_13_05">'13-05'!$K$8</definedName>
    <definedName name="M6_13_05">'13-05'!$K$9</definedName>
    <definedName name="M7_13_05">'13-05'!$K$10</definedName>
    <definedName name="M8_13_05">'13-05'!$K$11</definedName>
    <definedName name="N1_14_05">'14-05'!$K$4</definedName>
    <definedName name="N2_14_05">'14-05'!$K$5</definedName>
    <definedName name="N3_14_05">'14-05'!$K$6</definedName>
    <definedName name="N4_14_05">'14-05'!$K$7</definedName>
    <definedName name="N5_14_05">'14-05'!$K$8</definedName>
    <definedName name="N6_14_05">'14-05'!$K$9</definedName>
    <definedName name="N7_14_05">'14-05'!$K$10</definedName>
    <definedName name="N8_14_05">'14-05'!$K$11</definedName>
    <definedName name="O1_15_05">'15-05'!$K$4</definedName>
    <definedName name="O2_15_05">'15-05'!$K$5</definedName>
    <definedName name="O3_15_05">'15-05'!$K$6</definedName>
    <definedName name="O4_15_05">'15-05'!$K$7</definedName>
    <definedName name="O5_15_05">'15-05'!$K$8</definedName>
    <definedName name="O6_15_05">'15-05'!$K$9</definedName>
    <definedName name="O7_15_05">'15-05'!$K$10</definedName>
    <definedName name="O8_15_05">'15-05'!$K$11</definedName>
    <definedName name="P1_16_05">'16-05'!$K$4</definedName>
    <definedName name="P2_16_05">'16-05'!$K$5</definedName>
    <definedName name="P3_16_05">'16-05'!$K$6</definedName>
    <definedName name="P4_16_05">'16-05'!$K$7</definedName>
    <definedName name="P5_16_05">'16-05'!$K$8</definedName>
    <definedName name="P6_16_05">'16-05'!$K$9</definedName>
    <definedName name="P7_16_05">'16-05'!$K$10</definedName>
    <definedName name="P8_16_05">'16-05'!$K$11</definedName>
    <definedName name="Q1_17_05">'17-05'!$K$4</definedName>
    <definedName name="Q2_17_05">'17-05'!$K$5</definedName>
    <definedName name="Q3_17_05">'17-05'!$K$6</definedName>
    <definedName name="Q4_17_05">'17-05'!$K$7</definedName>
    <definedName name="Q5_17_05">'17-05'!$K$8</definedName>
    <definedName name="Q6_17_05">'17-05'!$K$9</definedName>
    <definedName name="Q7_17_05">'17-05'!$K$10</definedName>
    <definedName name="Q8_17_05">'17-05'!$K$11</definedName>
    <definedName name="S1_18_05">'18-05'!$K$4</definedName>
    <definedName name="S11_29_05">'29-05'!$K$4</definedName>
    <definedName name="S12_29_05">'29-05'!$K$5</definedName>
    <definedName name="S13_29_05">'29-05'!$K$6</definedName>
    <definedName name="S14_29_05">'29-05'!$K$7</definedName>
    <definedName name="S15_29_05">'29-05'!$K$8</definedName>
    <definedName name="S16_29_05">'29-05'!$K$9</definedName>
    <definedName name="S17_29_05">'29-05'!$K$10</definedName>
    <definedName name="S18_29_05">'29-05'!$K$11</definedName>
    <definedName name="S2_18_05">'18-05'!$K$5</definedName>
    <definedName name="S3_18_05">'18-05'!$K$6</definedName>
    <definedName name="S4_18_05">'18-05'!$K$7</definedName>
    <definedName name="S5_18_05.">'18-05'!$K$8</definedName>
    <definedName name="S6_18_05">'18-05'!$K$9</definedName>
    <definedName name="S7_18_05">'18-05'!$K$10</definedName>
    <definedName name="S8_18_05">'18-05'!$K$11</definedName>
    <definedName name="T1_19_05">'19-05'!$K$4</definedName>
    <definedName name="T2_19_05">'19-05'!$K$5</definedName>
    <definedName name="T3_19_05">'19-05'!$K$6</definedName>
    <definedName name="T4_19_05">'19-05'!$K$7</definedName>
    <definedName name="T5_19_05">'19-05'!$K$8</definedName>
    <definedName name="T6_19_05">'19-05'!$K$9</definedName>
    <definedName name="T7_19_05">'19-05'!$K$10</definedName>
    <definedName name="T8_19_05">'19-05'!$K$11</definedName>
    <definedName name="U1_20_05">'20-05'!$K$4</definedName>
    <definedName name="U2_20_05">'20-05'!$K$5</definedName>
    <definedName name="U3_20_05">'20-05'!$K$6</definedName>
    <definedName name="U4_20_05">'20-05'!$K$7</definedName>
    <definedName name="U5_20_05">'20-05'!$K$8</definedName>
    <definedName name="U6_20_05">'20-05'!$K$9</definedName>
    <definedName name="U7_20_05">'20-05'!$K$10</definedName>
    <definedName name="U8_20_05">'20-05'!$K$11</definedName>
    <definedName name="V1_22_05">'22-05'!$K$4</definedName>
    <definedName name="V2_22_05">'22-05'!$K$5</definedName>
    <definedName name="V3_22_05">'22-05'!$K$6</definedName>
    <definedName name="V4_22_05">'22-05'!$K$7</definedName>
    <definedName name="V5_22_05">'22-05'!$K$8</definedName>
    <definedName name="V6_22_05">'22-05'!$K$9</definedName>
    <definedName name="V7_22_05">'22-05'!$K$10</definedName>
    <definedName name="V8_22_05">'22-05'!$K$11</definedName>
    <definedName name="W1_24_05">'24-05'!$K$4</definedName>
    <definedName name="W2_24_05">'24-05'!$K$5</definedName>
    <definedName name="W3_24_05">'24-05'!$K$6</definedName>
    <definedName name="W4_24_5">'24-05'!$K$7</definedName>
    <definedName name="W5_24_05">'24-05'!$K$8</definedName>
    <definedName name="W6_24_05">'24-05'!$K$9</definedName>
    <definedName name="W7_24_05">'24-05'!$K$10</definedName>
    <definedName name="W8_24_05">'24-05'!$K$11</definedName>
    <definedName name="X1_21_05">'21-05'!$K$4</definedName>
    <definedName name="X2_21_05">'21-05'!$K$5</definedName>
    <definedName name="X3_21_05">'21-05'!$K$6</definedName>
    <definedName name="X4_21_05">'21-05'!$K$7</definedName>
    <definedName name="X5_21_05">'21-05'!$K$8</definedName>
    <definedName name="X6_21_05">'21-05'!$K$9</definedName>
    <definedName name="X7_21_05">'21-05'!$K$10</definedName>
    <definedName name="X8_21_05">'21-05'!$K$11</definedName>
    <definedName name="Z1_23_05">'23-05'!$K$4</definedName>
    <definedName name="Z2_23_05">'23-05'!$K$5</definedName>
    <definedName name="Z3_23_05">'23-05'!$K$6</definedName>
    <definedName name="Z4_23_05">'23-05'!$K$7</definedName>
    <definedName name="Z5_23_05">'23-05'!$K$8</definedName>
    <definedName name="Z6_23_05">'23-05'!$K$9</definedName>
    <definedName name="Z7_23_05">'23-05'!$K$10</definedName>
    <definedName name="Z8_23_05">'23-05'!$K$11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3" l="1"/>
  <c r="E14" i="23"/>
  <c r="C11" i="31" l="1"/>
  <c r="C11" i="30"/>
  <c r="C11" i="29"/>
  <c r="C11" i="28"/>
  <c r="C11" i="27"/>
  <c r="C11" i="26" l="1"/>
  <c r="C11" i="25"/>
  <c r="C11" i="24"/>
  <c r="C11" i="23"/>
  <c r="C11" i="22"/>
  <c r="C11" i="21"/>
  <c r="C11" i="20"/>
  <c r="C11" i="19"/>
  <c r="C11" i="18"/>
  <c r="C11" i="17"/>
  <c r="C11" i="16"/>
  <c r="C10" i="16"/>
  <c r="C11" i="15"/>
  <c r="C10" i="15"/>
  <c r="C11" i="14"/>
  <c r="C10" i="14"/>
  <c r="C11" i="13"/>
  <c r="C10" i="13"/>
  <c r="C11" i="12"/>
  <c r="C10" i="12"/>
  <c r="C11" i="11"/>
  <c r="C10" i="11"/>
  <c r="C11" i="10"/>
  <c r="C10" i="10"/>
  <c r="C11" i="9"/>
  <c r="C10" i="9"/>
  <c r="C11" i="8"/>
  <c r="C10" i="8"/>
  <c r="C11" i="7"/>
  <c r="C10" i="7"/>
  <c r="C6" i="7"/>
  <c r="C11" i="6"/>
  <c r="C10" i="6"/>
  <c r="C6" i="6"/>
  <c r="C5" i="6"/>
  <c r="C11" i="5"/>
  <c r="C10" i="5"/>
  <c r="C6" i="5"/>
  <c r="C5" i="5"/>
  <c r="C11" i="4" l="1"/>
  <c r="C10" i="4"/>
  <c r="C6" i="4"/>
  <c r="C10" i="3"/>
  <c r="C11" i="3"/>
  <c r="C5" i="3"/>
  <c r="C6" i="3"/>
  <c r="C11" i="2"/>
  <c r="C10" i="2"/>
  <c r="C9" i="2"/>
  <c r="C8" i="2"/>
  <c r="C7" i="2"/>
  <c r="C6" i="2"/>
  <c r="C5" i="2"/>
  <c r="C4" i="2"/>
  <c r="G63" i="31" l="1"/>
  <c r="G62" i="31"/>
  <c r="J58" i="31"/>
  <c r="H58" i="31"/>
  <c r="G68" i="31" s="1"/>
  <c r="F58" i="31"/>
  <c r="D58" i="31"/>
  <c r="C58" i="31"/>
  <c r="D63" i="31" s="1"/>
  <c r="I57" i="31"/>
  <c r="K57" i="31" s="1"/>
  <c r="G57" i="31"/>
  <c r="E57" i="31"/>
  <c r="I56" i="31"/>
  <c r="K56" i="31" s="1"/>
  <c r="G56" i="31"/>
  <c r="E56" i="31"/>
  <c r="I55" i="31"/>
  <c r="K55" i="31" s="1"/>
  <c r="G55" i="31"/>
  <c r="E55" i="31"/>
  <c r="I54" i="31"/>
  <c r="K54" i="31" s="1"/>
  <c r="G54" i="31"/>
  <c r="G58" i="31" s="1"/>
  <c r="D73" i="31" s="1"/>
  <c r="E54" i="31"/>
  <c r="E58" i="31" s="1"/>
  <c r="D68" i="31" s="1"/>
  <c r="J52" i="31"/>
  <c r="H52" i="31"/>
  <c r="G67" i="31" s="1"/>
  <c r="F52" i="31"/>
  <c r="E52" i="31"/>
  <c r="D67" i="31" s="1"/>
  <c r="D52" i="31"/>
  <c r="C52" i="31"/>
  <c r="I51" i="31"/>
  <c r="K51" i="31" s="1"/>
  <c r="G51" i="31"/>
  <c r="E51" i="31"/>
  <c r="I50" i="31"/>
  <c r="K50" i="31" s="1"/>
  <c r="G50" i="31"/>
  <c r="E50" i="31"/>
  <c r="I49" i="31"/>
  <c r="K49" i="31" s="1"/>
  <c r="G49" i="31"/>
  <c r="E49" i="31"/>
  <c r="I48" i="31"/>
  <c r="K48" i="31" s="1"/>
  <c r="G48" i="31"/>
  <c r="E48" i="31"/>
  <c r="I47" i="31"/>
  <c r="K47" i="31" s="1"/>
  <c r="G47" i="31"/>
  <c r="E47" i="31"/>
  <c r="I46" i="31"/>
  <c r="K46" i="31" s="1"/>
  <c r="G46" i="31"/>
  <c r="E46" i="31"/>
  <c r="I45" i="31"/>
  <c r="K45" i="31" s="1"/>
  <c r="G45" i="31"/>
  <c r="E45" i="31"/>
  <c r="I44" i="31"/>
  <c r="I52" i="31" s="1"/>
  <c r="G44" i="31"/>
  <c r="G52" i="31" s="1"/>
  <c r="D72" i="31" s="1"/>
  <c r="E44" i="31"/>
  <c r="J42" i="31"/>
  <c r="H42" i="31"/>
  <c r="F42" i="31"/>
  <c r="D42" i="31"/>
  <c r="C42" i="31"/>
  <c r="K41" i="31"/>
  <c r="I41" i="31"/>
  <c r="G41" i="31"/>
  <c r="E41" i="31"/>
  <c r="K40" i="31"/>
  <c r="I40" i="31"/>
  <c r="G40" i="31"/>
  <c r="E40" i="31"/>
  <c r="K39" i="31"/>
  <c r="K42" i="31" s="1"/>
  <c r="I39" i="31"/>
  <c r="I42" i="31" s="1"/>
  <c r="G39" i="31"/>
  <c r="G42" i="31" s="1"/>
  <c r="E39" i="31"/>
  <c r="E42" i="31" s="1"/>
  <c r="K37" i="31"/>
  <c r="J37" i="31"/>
  <c r="H37" i="31"/>
  <c r="G37" i="31"/>
  <c r="F37" i="31"/>
  <c r="D37" i="31"/>
  <c r="C37" i="31"/>
  <c r="K36" i="31"/>
  <c r="I36" i="31"/>
  <c r="G36" i="31"/>
  <c r="E36" i="31"/>
  <c r="K35" i="31"/>
  <c r="I35" i="31"/>
  <c r="G35" i="31"/>
  <c r="E35" i="31"/>
  <c r="K34" i="31"/>
  <c r="I34" i="31"/>
  <c r="G34" i="31"/>
  <c r="E34" i="31"/>
  <c r="K33" i="31"/>
  <c r="I33" i="31"/>
  <c r="I37" i="31" s="1"/>
  <c r="G33" i="31"/>
  <c r="E33" i="31"/>
  <c r="E37" i="31" s="1"/>
  <c r="J31" i="31"/>
  <c r="H31" i="31"/>
  <c r="F31" i="31"/>
  <c r="D31" i="31"/>
  <c r="C31" i="31"/>
  <c r="I30" i="31"/>
  <c r="K30" i="31" s="1"/>
  <c r="G30" i="31"/>
  <c r="E30" i="31"/>
  <c r="I29" i="31"/>
  <c r="K29" i="31" s="1"/>
  <c r="G29" i="31"/>
  <c r="E29" i="31"/>
  <c r="I28" i="31"/>
  <c r="K28" i="31" s="1"/>
  <c r="G28" i="31"/>
  <c r="G31" i="31" s="1"/>
  <c r="E28" i="31"/>
  <c r="E31" i="31" s="1"/>
  <c r="J26" i="31"/>
  <c r="H26" i="31"/>
  <c r="F26" i="31"/>
  <c r="E26" i="31"/>
  <c r="D26" i="31"/>
  <c r="C26" i="31"/>
  <c r="I25" i="31"/>
  <c r="K25" i="31" s="1"/>
  <c r="G25" i="31"/>
  <c r="E25" i="31"/>
  <c r="I24" i="31"/>
  <c r="K24" i="31" s="1"/>
  <c r="G24" i="31"/>
  <c r="E24" i="31"/>
  <c r="I23" i="31"/>
  <c r="K23" i="31" s="1"/>
  <c r="G23" i="31"/>
  <c r="E23" i="31"/>
  <c r="I22" i="31"/>
  <c r="K22" i="31" s="1"/>
  <c r="G22" i="31"/>
  <c r="E22" i="31"/>
  <c r="I21" i="31"/>
  <c r="K21" i="31" s="1"/>
  <c r="G21" i="31"/>
  <c r="E21" i="31"/>
  <c r="I20" i="31"/>
  <c r="K20" i="31" s="1"/>
  <c r="G20" i="31"/>
  <c r="E20" i="31"/>
  <c r="I19" i="31"/>
  <c r="K19" i="31" s="1"/>
  <c r="G19" i="31"/>
  <c r="E19" i="31"/>
  <c r="I18" i="31"/>
  <c r="K18" i="31" s="1"/>
  <c r="G18" i="31"/>
  <c r="E18" i="31"/>
  <c r="I17" i="31"/>
  <c r="K17" i="31" s="1"/>
  <c r="G17" i="31"/>
  <c r="E17" i="31"/>
  <c r="I16" i="31"/>
  <c r="K16" i="31" s="1"/>
  <c r="G16" i="31"/>
  <c r="E16" i="31"/>
  <c r="I15" i="31"/>
  <c r="K15" i="31" s="1"/>
  <c r="G15" i="31"/>
  <c r="E15" i="31"/>
  <c r="I14" i="31"/>
  <c r="I26" i="31" s="1"/>
  <c r="G14" i="31"/>
  <c r="G26" i="31" s="1"/>
  <c r="E14" i="31"/>
  <c r="J12" i="31"/>
  <c r="G61" i="31" s="1"/>
  <c r="H12" i="31"/>
  <c r="G66" i="31" s="1"/>
  <c r="G69" i="31" s="1"/>
  <c r="F12" i="31"/>
  <c r="D12" i="31"/>
  <c r="K11" i="31"/>
  <c r="I11" i="31"/>
  <c r="G11" i="31"/>
  <c r="E11" i="31"/>
  <c r="G62" i="30"/>
  <c r="J58" i="30"/>
  <c r="G63" i="30" s="1"/>
  <c r="H58" i="30"/>
  <c r="G68" i="30" s="1"/>
  <c r="F58" i="30"/>
  <c r="D58" i="30"/>
  <c r="C58" i="30"/>
  <c r="D63" i="30" s="1"/>
  <c r="I57" i="30"/>
  <c r="K57" i="30" s="1"/>
  <c r="G57" i="30"/>
  <c r="E57" i="30"/>
  <c r="I56" i="30"/>
  <c r="K56" i="30" s="1"/>
  <c r="G56" i="30"/>
  <c r="E56" i="30"/>
  <c r="I55" i="30"/>
  <c r="K55" i="30" s="1"/>
  <c r="G55" i="30"/>
  <c r="E55" i="30"/>
  <c r="I54" i="30"/>
  <c r="K54" i="30" s="1"/>
  <c r="K58" i="30" s="1"/>
  <c r="K63" i="30" s="1"/>
  <c r="G54" i="30"/>
  <c r="G58" i="30" s="1"/>
  <c r="D73" i="30" s="1"/>
  <c r="E54" i="30"/>
  <c r="E58" i="30" s="1"/>
  <c r="D68" i="30" s="1"/>
  <c r="J52" i="30"/>
  <c r="H52" i="30"/>
  <c r="G67" i="30" s="1"/>
  <c r="F52" i="30"/>
  <c r="E52" i="30"/>
  <c r="D67" i="30" s="1"/>
  <c r="D52" i="30"/>
  <c r="C52" i="30"/>
  <c r="I51" i="30"/>
  <c r="K51" i="30" s="1"/>
  <c r="G51" i="30"/>
  <c r="E51" i="30"/>
  <c r="I50" i="30"/>
  <c r="K50" i="30" s="1"/>
  <c r="G50" i="30"/>
  <c r="E50" i="30"/>
  <c r="I49" i="30"/>
  <c r="K49" i="30" s="1"/>
  <c r="G49" i="30"/>
  <c r="E49" i="30"/>
  <c r="I48" i="30"/>
  <c r="K48" i="30" s="1"/>
  <c r="G48" i="30"/>
  <c r="E48" i="30"/>
  <c r="I47" i="30"/>
  <c r="K47" i="30" s="1"/>
  <c r="G47" i="30"/>
  <c r="E47" i="30"/>
  <c r="I46" i="30"/>
  <c r="K46" i="30" s="1"/>
  <c r="G46" i="30"/>
  <c r="E46" i="30"/>
  <c r="I45" i="30"/>
  <c r="K45" i="30" s="1"/>
  <c r="G45" i="30"/>
  <c r="E45" i="30"/>
  <c r="I44" i="30"/>
  <c r="I52" i="30" s="1"/>
  <c r="G44" i="30"/>
  <c r="G52" i="30" s="1"/>
  <c r="D72" i="30" s="1"/>
  <c r="E44" i="30"/>
  <c r="J42" i="30"/>
  <c r="H42" i="30"/>
  <c r="F42" i="30"/>
  <c r="D42" i="30"/>
  <c r="C42" i="30"/>
  <c r="K41" i="30"/>
  <c r="I41" i="30"/>
  <c r="G41" i="30"/>
  <c r="E41" i="30"/>
  <c r="K40" i="30"/>
  <c r="I40" i="30"/>
  <c r="G40" i="30"/>
  <c r="E40" i="30"/>
  <c r="K39" i="30"/>
  <c r="K42" i="30" s="1"/>
  <c r="I39" i="30"/>
  <c r="I42" i="30" s="1"/>
  <c r="G39" i="30"/>
  <c r="G42" i="30" s="1"/>
  <c r="E39" i="30"/>
  <c r="E42" i="30" s="1"/>
  <c r="K37" i="30"/>
  <c r="J37" i="30"/>
  <c r="H37" i="30"/>
  <c r="G37" i="30"/>
  <c r="F37" i="30"/>
  <c r="D37" i="30"/>
  <c r="C37" i="30"/>
  <c r="K36" i="30"/>
  <c r="I36" i="30"/>
  <c r="G36" i="30"/>
  <c r="E36" i="30"/>
  <c r="K35" i="30"/>
  <c r="I35" i="30"/>
  <c r="G35" i="30"/>
  <c r="E35" i="30"/>
  <c r="K34" i="30"/>
  <c r="I34" i="30"/>
  <c r="G34" i="30"/>
  <c r="E34" i="30"/>
  <c r="K33" i="30"/>
  <c r="I33" i="30"/>
  <c r="I37" i="30" s="1"/>
  <c r="G33" i="30"/>
  <c r="E33" i="30"/>
  <c r="E37" i="30" s="1"/>
  <c r="J31" i="30"/>
  <c r="H31" i="30"/>
  <c r="F31" i="30"/>
  <c r="D31" i="30"/>
  <c r="C31" i="30"/>
  <c r="I30" i="30"/>
  <c r="K30" i="30" s="1"/>
  <c r="G30" i="30"/>
  <c r="E30" i="30"/>
  <c r="I29" i="30"/>
  <c r="K29" i="30" s="1"/>
  <c r="G29" i="30"/>
  <c r="E29" i="30"/>
  <c r="I28" i="30"/>
  <c r="K28" i="30" s="1"/>
  <c r="K31" i="30" s="1"/>
  <c r="G28" i="30"/>
  <c r="G31" i="30" s="1"/>
  <c r="E28" i="30"/>
  <c r="E31" i="30" s="1"/>
  <c r="J26" i="30"/>
  <c r="H26" i="30"/>
  <c r="F26" i="30"/>
  <c r="E26" i="30"/>
  <c r="D26" i="30"/>
  <c r="C26" i="30"/>
  <c r="I25" i="30"/>
  <c r="K25" i="30" s="1"/>
  <c r="G25" i="30"/>
  <c r="E25" i="30"/>
  <c r="I24" i="30"/>
  <c r="K24" i="30" s="1"/>
  <c r="G24" i="30"/>
  <c r="E24" i="30"/>
  <c r="I23" i="30"/>
  <c r="K23" i="30" s="1"/>
  <c r="G23" i="30"/>
  <c r="E23" i="30"/>
  <c r="I22" i="30"/>
  <c r="K22" i="30" s="1"/>
  <c r="G22" i="30"/>
  <c r="E22" i="30"/>
  <c r="I21" i="30"/>
  <c r="K21" i="30" s="1"/>
  <c r="G21" i="30"/>
  <c r="E21" i="30"/>
  <c r="I20" i="30"/>
  <c r="K20" i="30" s="1"/>
  <c r="G20" i="30"/>
  <c r="E20" i="30"/>
  <c r="I19" i="30"/>
  <c r="K19" i="30" s="1"/>
  <c r="G19" i="30"/>
  <c r="E19" i="30"/>
  <c r="I18" i="30"/>
  <c r="K18" i="30" s="1"/>
  <c r="G18" i="30"/>
  <c r="E18" i="30"/>
  <c r="I17" i="30"/>
  <c r="K17" i="30" s="1"/>
  <c r="G17" i="30"/>
  <c r="E17" i="30"/>
  <c r="I16" i="30"/>
  <c r="K16" i="30" s="1"/>
  <c r="G16" i="30"/>
  <c r="E16" i="30"/>
  <c r="I15" i="30"/>
  <c r="K15" i="30" s="1"/>
  <c r="G15" i="30"/>
  <c r="E15" i="30"/>
  <c r="I14" i="30"/>
  <c r="K14" i="30" s="1"/>
  <c r="G14" i="30"/>
  <c r="G26" i="30" s="1"/>
  <c r="E14" i="30"/>
  <c r="J12" i="30"/>
  <c r="G61" i="30" s="1"/>
  <c r="H12" i="30"/>
  <c r="G66" i="30" s="1"/>
  <c r="F12" i="30"/>
  <c r="D12" i="30"/>
  <c r="K11" i="30"/>
  <c r="I11" i="30"/>
  <c r="G11" i="30"/>
  <c r="E11" i="30"/>
  <c r="G62" i="29"/>
  <c r="J58" i="29"/>
  <c r="G63" i="29" s="1"/>
  <c r="H58" i="29"/>
  <c r="G68" i="29" s="1"/>
  <c r="F58" i="29"/>
  <c r="D58" i="29"/>
  <c r="C58" i="29"/>
  <c r="D63" i="29" s="1"/>
  <c r="I57" i="29"/>
  <c r="K57" i="29" s="1"/>
  <c r="G57" i="29"/>
  <c r="E57" i="29"/>
  <c r="I56" i="29"/>
  <c r="K56" i="29" s="1"/>
  <c r="G56" i="29"/>
  <c r="E56" i="29"/>
  <c r="I55" i="29"/>
  <c r="K55" i="29" s="1"/>
  <c r="G55" i="29"/>
  <c r="E55" i="29"/>
  <c r="I54" i="29"/>
  <c r="K54" i="29" s="1"/>
  <c r="G54" i="29"/>
  <c r="G58" i="29" s="1"/>
  <c r="D73" i="29" s="1"/>
  <c r="E54" i="29"/>
  <c r="E58" i="29" s="1"/>
  <c r="D68" i="29" s="1"/>
  <c r="J52" i="29"/>
  <c r="H52" i="29"/>
  <c r="G67" i="29" s="1"/>
  <c r="F52" i="29"/>
  <c r="E52" i="29"/>
  <c r="D67" i="29" s="1"/>
  <c r="D52" i="29"/>
  <c r="C52" i="29"/>
  <c r="I51" i="29"/>
  <c r="K51" i="29" s="1"/>
  <c r="G51" i="29"/>
  <c r="E51" i="29"/>
  <c r="I50" i="29"/>
  <c r="K50" i="29" s="1"/>
  <c r="G50" i="29"/>
  <c r="E50" i="29"/>
  <c r="I49" i="29"/>
  <c r="K49" i="29" s="1"/>
  <c r="G49" i="29"/>
  <c r="E49" i="29"/>
  <c r="I48" i="29"/>
  <c r="K48" i="29" s="1"/>
  <c r="G48" i="29"/>
  <c r="E48" i="29"/>
  <c r="I47" i="29"/>
  <c r="K47" i="29" s="1"/>
  <c r="G47" i="29"/>
  <c r="E47" i="29"/>
  <c r="I46" i="29"/>
  <c r="K46" i="29" s="1"/>
  <c r="G46" i="29"/>
  <c r="E46" i="29"/>
  <c r="I45" i="29"/>
  <c r="K45" i="29" s="1"/>
  <c r="G45" i="29"/>
  <c r="E45" i="29"/>
  <c r="I44" i="29"/>
  <c r="K44" i="29" s="1"/>
  <c r="G44" i="29"/>
  <c r="G52" i="29" s="1"/>
  <c r="D72" i="29" s="1"/>
  <c r="E44" i="29"/>
  <c r="J42" i="29"/>
  <c r="H42" i="29"/>
  <c r="F42" i="29"/>
  <c r="D42" i="29"/>
  <c r="C42" i="29"/>
  <c r="K41" i="29"/>
  <c r="I41" i="29"/>
  <c r="G41" i="29"/>
  <c r="E41" i="29"/>
  <c r="K40" i="29"/>
  <c r="I40" i="29"/>
  <c r="G40" i="29"/>
  <c r="E40" i="29"/>
  <c r="I39" i="29"/>
  <c r="I42" i="29" s="1"/>
  <c r="G39" i="29"/>
  <c r="G42" i="29" s="1"/>
  <c r="E39" i="29"/>
  <c r="E42" i="29" s="1"/>
  <c r="K37" i="29"/>
  <c r="J37" i="29"/>
  <c r="H37" i="29"/>
  <c r="G37" i="29"/>
  <c r="F37" i="29"/>
  <c r="D37" i="29"/>
  <c r="C37" i="29"/>
  <c r="K36" i="29"/>
  <c r="I36" i="29"/>
  <c r="G36" i="29"/>
  <c r="E36" i="29"/>
  <c r="K35" i="29"/>
  <c r="I35" i="29"/>
  <c r="G35" i="29"/>
  <c r="E35" i="29"/>
  <c r="K34" i="29"/>
  <c r="I34" i="29"/>
  <c r="G34" i="29"/>
  <c r="E34" i="29"/>
  <c r="K33" i="29"/>
  <c r="I33" i="29"/>
  <c r="I37" i="29" s="1"/>
  <c r="G33" i="29"/>
  <c r="E33" i="29"/>
  <c r="E37" i="29" s="1"/>
  <c r="J31" i="29"/>
  <c r="H31" i="29"/>
  <c r="F31" i="29"/>
  <c r="D31" i="29"/>
  <c r="C31" i="29"/>
  <c r="I30" i="29"/>
  <c r="K30" i="29" s="1"/>
  <c r="G30" i="29"/>
  <c r="E30" i="29"/>
  <c r="I29" i="29"/>
  <c r="K29" i="29" s="1"/>
  <c r="G29" i="29"/>
  <c r="E29" i="29"/>
  <c r="I28" i="29"/>
  <c r="K28" i="29" s="1"/>
  <c r="G28" i="29"/>
  <c r="G31" i="29" s="1"/>
  <c r="E28" i="29"/>
  <c r="E31" i="29" s="1"/>
  <c r="J26" i="29"/>
  <c r="H26" i="29"/>
  <c r="F26" i="29"/>
  <c r="E26" i="29"/>
  <c r="D26" i="29"/>
  <c r="C26" i="29"/>
  <c r="I25" i="29"/>
  <c r="K25" i="29" s="1"/>
  <c r="G25" i="29"/>
  <c r="E25" i="29"/>
  <c r="I24" i="29"/>
  <c r="K24" i="29" s="1"/>
  <c r="G24" i="29"/>
  <c r="E24" i="29"/>
  <c r="I23" i="29"/>
  <c r="K23" i="29" s="1"/>
  <c r="G23" i="29"/>
  <c r="E23" i="29"/>
  <c r="I22" i="29"/>
  <c r="K22" i="29" s="1"/>
  <c r="G22" i="29"/>
  <c r="E22" i="29"/>
  <c r="I21" i="29"/>
  <c r="K21" i="29" s="1"/>
  <c r="G21" i="29"/>
  <c r="E21" i="29"/>
  <c r="I20" i="29"/>
  <c r="K20" i="29" s="1"/>
  <c r="G20" i="29"/>
  <c r="E20" i="29"/>
  <c r="I19" i="29"/>
  <c r="K19" i="29" s="1"/>
  <c r="G19" i="29"/>
  <c r="E19" i="29"/>
  <c r="I18" i="29"/>
  <c r="K18" i="29" s="1"/>
  <c r="G18" i="29"/>
  <c r="E18" i="29"/>
  <c r="I17" i="29"/>
  <c r="K17" i="29" s="1"/>
  <c r="G17" i="29"/>
  <c r="E17" i="29"/>
  <c r="I16" i="29"/>
  <c r="K16" i="29" s="1"/>
  <c r="G16" i="29"/>
  <c r="E16" i="29"/>
  <c r="I15" i="29"/>
  <c r="K15" i="29" s="1"/>
  <c r="G15" i="29"/>
  <c r="E15" i="29"/>
  <c r="I14" i="29"/>
  <c r="I26" i="29" s="1"/>
  <c r="G14" i="29"/>
  <c r="G26" i="29" s="1"/>
  <c r="E14" i="29"/>
  <c r="J12" i="29"/>
  <c r="G61" i="29" s="1"/>
  <c r="H12" i="29"/>
  <c r="G66" i="29" s="1"/>
  <c r="F12" i="29"/>
  <c r="D12" i="29"/>
  <c r="K11" i="29"/>
  <c r="I11" i="29"/>
  <c r="G11" i="29"/>
  <c r="E11" i="29"/>
  <c r="G63" i="28"/>
  <c r="G62" i="28"/>
  <c r="J58" i="28"/>
  <c r="H58" i="28"/>
  <c r="G68" i="28" s="1"/>
  <c r="F58" i="28"/>
  <c r="D58" i="28"/>
  <c r="C58" i="28"/>
  <c r="D63" i="28" s="1"/>
  <c r="I57" i="28"/>
  <c r="K57" i="28" s="1"/>
  <c r="G57" i="28"/>
  <c r="E57" i="28"/>
  <c r="I56" i="28"/>
  <c r="K56" i="28" s="1"/>
  <c r="G56" i="28"/>
  <c r="E56" i="28"/>
  <c r="I55" i="28"/>
  <c r="K55" i="28" s="1"/>
  <c r="G55" i="28"/>
  <c r="E55" i="28"/>
  <c r="I54" i="28"/>
  <c r="K54" i="28" s="1"/>
  <c r="G54" i="28"/>
  <c r="G58" i="28" s="1"/>
  <c r="D73" i="28" s="1"/>
  <c r="E54" i="28"/>
  <c r="E58" i="28" s="1"/>
  <c r="D68" i="28" s="1"/>
  <c r="J52" i="28"/>
  <c r="H52" i="28"/>
  <c r="G67" i="28" s="1"/>
  <c r="F52" i="28"/>
  <c r="E52" i="28"/>
  <c r="D67" i="28" s="1"/>
  <c r="D52" i="28"/>
  <c r="C52" i="28"/>
  <c r="I51" i="28"/>
  <c r="K51" i="28" s="1"/>
  <c r="G51" i="28"/>
  <c r="E51" i="28"/>
  <c r="I50" i="28"/>
  <c r="K50" i="28" s="1"/>
  <c r="G50" i="28"/>
  <c r="E50" i="28"/>
  <c r="I49" i="28"/>
  <c r="K49" i="28" s="1"/>
  <c r="G49" i="28"/>
  <c r="E49" i="28"/>
  <c r="I48" i="28"/>
  <c r="K48" i="28" s="1"/>
  <c r="G48" i="28"/>
  <c r="E48" i="28"/>
  <c r="I47" i="28"/>
  <c r="K47" i="28" s="1"/>
  <c r="G47" i="28"/>
  <c r="E47" i="28"/>
  <c r="I46" i="28"/>
  <c r="K46" i="28" s="1"/>
  <c r="G46" i="28"/>
  <c r="E46" i="28"/>
  <c r="I45" i="28"/>
  <c r="K45" i="28" s="1"/>
  <c r="G45" i="28"/>
  <c r="E45" i="28"/>
  <c r="I44" i="28"/>
  <c r="K44" i="28" s="1"/>
  <c r="G44" i="28"/>
  <c r="G52" i="28" s="1"/>
  <c r="D72" i="28" s="1"/>
  <c r="E44" i="28"/>
  <c r="J42" i="28"/>
  <c r="H42" i="28"/>
  <c r="F42" i="28"/>
  <c r="D42" i="28"/>
  <c r="C42" i="28"/>
  <c r="K41" i="28"/>
  <c r="I41" i="28"/>
  <c r="G41" i="28"/>
  <c r="E41" i="28"/>
  <c r="K40" i="28"/>
  <c r="I40" i="28"/>
  <c r="G40" i="28"/>
  <c r="E40" i="28"/>
  <c r="I39" i="28"/>
  <c r="I42" i="28" s="1"/>
  <c r="G39" i="28"/>
  <c r="G42" i="28" s="1"/>
  <c r="E39" i="28"/>
  <c r="E42" i="28" s="1"/>
  <c r="K37" i="28"/>
  <c r="J37" i="28"/>
  <c r="H37" i="28"/>
  <c r="G37" i="28"/>
  <c r="F37" i="28"/>
  <c r="D37" i="28"/>
  <c r="C37" i="28"/>
  <c r="K36" i="28"/>
  <c r="I36" i="28"/>
  <c r="G36" i="28"/>
  <c r="E36" i="28"/>
  <c r="K35" i="28"/>
  <c r="I35" i="28"/>
  <c r="G35" i="28"/>
  <c r="E35" i="28"/>
  <c r="K34" i="28"/>
  <c r="I34" i="28"/>
  <c r="G34" i="28"/>
  <c r="E34" i="28"/>
  <c r="K33" i="28"/>
  <c r="I33" i="28"/>
  <c r="I37" i="28" s="1"/>
  <c r="G33" i="28"/>
  <c r="E33" i="28"/>
  <c r="E37" i="28" s="1"/>
  <c r="J31" i="28"/>
  <c r="H31" i="28"/>
  <c r="F31" i="28"/>
  <c r="D31" i="28"/>
  <c r="C31" i="28"/>
  <c r="I30" i="28"/>
  <c r="K30" i="28" s="1"/>
  <c r="G30" i="28"/>
  <c r="E30" i="28"/>
  <c r="I29" i="28"/>
  <c r="K29" i="28" s="1"/>
  <c r="G29" i="28"/>
  <c r="E29" i="28"/>
  <c r="I28" i="28"/>
  <c r="K28" i="28" s="1"/>
  <c r="K31" i="28" s="1"/>
  <c r="G28" i="28"/>
  <c r="G31" i="28" s="1"/>
  <c r="E28" i="28"/>
  <c r="E31" i="28" s="1"/>
  <c r="J26" i="28"/>
  <c r="H26" i="28"/>
  <c r="F26" i="28"/>
  <c r="E26" i="28"/>
  <c r="D26" i="28"/>
  <c r="C26" i="28"/>
  <c r="I25" i="28"/>
  <c r="K25" i="28" s="1"/>
  <c r="G25" i="28"/>
  <c r="E25" i="28"/>
  <c r="I24" i="28"/>
  <c r="K24" i="28" s="1"/>
  <c r="G24" i="28"/>
  <c r="E24" i="28"/>
  <c r="I23" i="28"/>
  <c r="K23" i="28" s="1"/>
  <c r="G23" i="28"/>
  <c r="E23" i="28"/>
  <c r="I22" i="28"/>
  <c r="K22" i="28" s="1"/>
  <c r="G22" i="28"/>
  <c r="E22" i="28"/>
  <c r="I21" i="28"/>
  <c r="K21" i="28" s="1"/>
  <c r="G21" i="28"/>
  <c r="E21" i="28"/>
  <c r="I20" i="28"/>
  <c r="K20" i="28" s="1"/>
  <c r="G20" i="28"/>
  <c r="E20" i="28"/>
  <c r="I19" i="28"/>
  <c r="K19" i="28" s="1"/>
  <c r="G19" i="28"/>
  <c r="E19" i="28"/>
  <c r="I18" i="28"/>
  <c r="K18" i="28" s="1"/>
  <c r="G18" i="28"/>
  <c r="E18" i="28"/>
  <c r="I17" i="28"/>
  <c r="K17" i="28" s="1"/>
  <c r="G17" i="28"/>
  <c r="E17" i="28"/>
  <c r="I16" i="28"/>
  <c r="K16" i="28" s="1"/>
  <c r="G16" i="28"/>
  <c r="E16" i="28"/>
  <c r="I15" i="28"/>
  <c r="K15" i="28" s="1"/>
  <c r="G15" i="28"/>
  <c r="E15" i="28"/>
  <c r="I14" i="28"/>
  <c r="I26" i="28" s="1"/>
  <c r="G14" i="28"/>
  <c r="G26" i="28" s="1"/>
  <c r="E14" i="28"/>
  <c r="J12" i="28"/>
  <c r="G61" i="28" s="1"/>
  <c r="H12" i="28"/>
  <c r="G66" i="28" s="1"/>
  <c r="F12" i="28"/>
  <c r="D12" i="28"/>
  <c r="I11" i="28"/>
  <c r="K11" i="28" s="1"/>
  <c r="G11" i="28"/>
  <c r="E11" i="28"/>
  <c r="G63" i="27"/>
  <c r="G62" i="27"/>
  <c r="J58" i="27"/>
  <c r="H58" i="27"/>
  <c r="G68" i="27" s="1"/>
  <c r="F58" i="27"/>
  <c r="D58" i="27"/>
  <c r="C58" i="27"/>
  <c r="D63" i="27" s="1"/>
  <c r="I57" i="27"/>
  <c r="K57" i="27" s="1"/>
  <c r="G57" i="27"/>
  <c r="E57" i="27"/>
  <c r="I56" i="27"/>
  <c r="K56" i="27" s="1"/>
  <c r="G56" i="27"/>
  <c r="E56" i="27"/>
  <c r="I55" i="27"/>
  <c r="K55" i="27" s="1"/>
  <c r="G55" i="27"/>
  <c r="E55" i="27"/>
  <c r="I54" i="27"/>
  <c r="K54" i="27" s="1"/>
  <c r="G54" i="27"/>
  <c r="G58" i="27" s="1"/>
  <c r="D73" i="27" s="1"/>
  <c r="E54" i="27"/>
  <c r="E58" i="27" s="1"/>
  <c r="D68" i="27" s="1"/>
  <c r="J52" i="27"/>
  <c r="H52" i="27"/>
  <c r="G67" i="27" s="1"/>
  <c r="F52" i="27"/>
  <c r="E52" i="27"/>
  <c r="D67" i="27" s="1"/>
  <c r="D52" i="27"/>
  <c r="C52" i="27"/>
  <c r="I51" i="27"/>
  <c r="K51" i="27" s="1"/>
  <c r="G51" i="27"/>
  <c r="E51" i="27"/>
  <c r="I50" i="27"/>
  <c r="K50" i="27" s="1"/>
  <c r="G50" i="27"/>
  <c r="E50" i="27"/>
  <c r="I49" i="27"/>
  <c r="K49" i="27" s="1"/>
  <c r="G49" i="27"/>
  <c r="E49" i="27"/>
  <c r="I48" i="27"/>
  <c r="K48" i="27" s="1"/>
  <c r="G48" i="27"/>
  <c r="E48" i="27"/>
  <c r="I47" i="27"/>
  <c r="K47" i="27" s="1"/>
  <c r="G47" i="27"/>
  <c r="E47" i="27"/>
  <c r="I46" i="27"/>
  <c r="K46" i="27" s="1"/>
  <c r="G46" i="27"/>
  <c r="E46" i="27"/>
  <c r="I45" i="27"/>
  <c r="K45" i="27" s="1"/>
  <c r="G45" i="27"/>
  <c r="E45" i="27"/>
  <c r="I44" i="27"/>
  <c r="I52" i="27" s="1"/>
  <c r="G44" i="27"/>
  <c r="G52" i="27" s="1"/>
  <c r="D72" i="27" s="1"/>
  <c r="E44" i="27"/>
  <c r="J42" i="27"/>
  <c r="H42" i="27"/>
  <c r="F42" i="27"/>
  <c r="E42" i="27"/>
  <c r="D42" i="27"/>
  <c r="C42" i="27"/>
  <c r="K41" i="27"/>
  <c r="I41" i="27"/>
  <c r="G41" i="27"/>
  <c r="E41" i="27"/>
  <c r="K40" i="27"/>
  <c r="I40" i="27"/>
  <c r="G40" i="27"/>
  <c r="E40" i="27"/>
  <c r="I39" i="27"/>
  <c r="I42" i="27" s="1"/>
  <c r="G39" i="27"/>
  <c r="G42" i="27" s="1"/>
  <c r="E39" i="27"/>
  <c r="K37" i="27"/>
  <c r="J37" i="27"/>
  <c r="H37" i="27"/>
  <c r="G37" i="27"/>
  <c r="F37" i="27"/>
  <c r="D37" i="27"/>
  <c r="C37" i="27"/>
  <c r="K36" i="27"/>
  <c r="I36" i="27"/>
  <c r="G36" i="27"/>
  <c r="E36" i="27"/>
  <c r="K35" i="27"/>
  <c r="I35" i="27"/>
  <c r="G35" i="27"/>
  <c r="E35" i="27"/>
  <c r="K34" i="27"/>
  <c r="I34" i="27"/>
  <c r="G34" i="27"/>
  <c r="E34" i="27"/>
  <c r="K33" i="27"/>
  <c r="I33" i="27"/>
  <c r="I37" i="27" s="1"/>
  <c r="G33" i="27"/>
  <c r="E33" i="27"/>
  <c r="E37" i="27" s="1"/>
  <c r="J31" i="27"/>
  <c r="H31" i="27"/>
  <c r="F31" i="27"/>
  <c r="D31" i="27"/>
  <c r="C31" i="27"/>
  <c r="I30" i="27"/>
  <c r="K30" i="27" s="1"/>
  <c r="G30" i="27"/>
  <c r="E30" i="27"/>
  <c r="I29" i="27"/>
  <c r="K29" i="27" s="1"/>
  <c r="G29" i="27"/>
  <c r="E29" i="27"/>
  <c r="I28" i="27"/>
  <c r="K28" i="27" s="1"/>
  <c r="G28" i="27"/>
  <c r="G31" i="27" s="1"/>
  <c r="E28" i="27"/>
  <c r="E31" i="27" s="1"/>
  <c r="J26" i="27"/>
  <c r="H26" i="27"/>
  <c r="F26" i="27"/>
  <c r="E26" i="27"/>
  <c r="D26" i="27"/>
  <c r="C26" i="27"/>
  <c r="I25" i="27"/>
  <c r="K25" i="27" s="1"/>
  <c r="G25" i="27"/>
  <c r="E25" i="27"/>
  <c r="I24" i="27"/>
  <c r="K24" i="27" s="1"/>
  <c r="G24" i="27"/>
  <c r="E24" i="27"/>
  <c r="I23" i="27"/>
  <c r="K23" i="27" s="1"/>
  <c r="G23" i="27"/>
  <c r="E23" i="27"/>
  <c r="I22" i="27"/>
  <c r="K22" i="27" s="1"/>
  <c r="G22" i="27"/>
  <c r="E22" i="27"/>
  <c r="I21" i="27"/>
  <c r="K21" i="27" s="1"/>
  <c r="G21" i="27"/>
  <c r="E21" i="27"/>
  <c r="I20" i="27"/>
  <c r="K20" i="27" s="1"/>
  <c r="G20" i="27"/>
  <c r="E20" i="27"/>
  <c r="I19" i="27"/>
  <c r="K19" i="27" s="1"/>
  <c r="G19" i="27"/>
  <c r="E19" i="27"/>
  <c r="I18" i="27"/>
  <c r="K18" i="27" s="1"/>
  <c r="G18" i="27"/>
  <c r="E18" i="27"/>
  <c r="I17" i="27"/>
  <c r="K17" i="27" s="1"/>
  <c r="G17" i="27"/>
  <c r="E17" i="27"/>
  <c r="I16" i="27"/>
  <c r="K16" i="27" s="1"/>
  <c r="G16" i="27"/>
  <c r="E16" i="27"/>
  <c r="I15" i="27"/>
  <c r="K15" i="27" s="1"/>
  <c r="G15" i="27"/>
  <c r="E15" i="27"/>
  <c r="I14" i="27"/>
  <c r="I26" i="27" s="1"/>
  <c r="G14" i="27"/>
  <c r="G26" i="27" s="1"/>
  <c r="E14" i="27"/>
  <c r="J12" i="27"/>
  <c r="G61" i="27" s="1"/>
  <c r="H12" i="27"/>
  <c r="G66" i="27" s="1"/>
  <c r="G69" i="27" s="1"/>
  <c r="F12" i="27"/>
  <c r="D12" i="27"/>
  <c r="I11" i="27"/>
  <c r="K11" i="27" s="1"/>
  <c r="G11" i="27"/>
  <c r="E11" i="27"/>
  <c r="G62" i="26"/>
  <c r="J58" i="26"/>
  <c r="G63" i="26" s="1"/>
  <c r="H58" i="26"/>
  <c r="G68" i="26" s="1"/>
  <c r="F58" i="26"/>
  <c r="D58" i="26"/>
  <c r="C58" i="26"/>
  <c r="D63" i="26" s="1"/>
  <c r="I57" i="26"/>
  <c r="K57" i="26" s="1"/>
  <c r="G57" i="26"/>
  <c r="E57" i="26"/>
  <c r="I56" i="26"/>
  <c r="K56" i="26" s="1"/>
  <c r="G56" i="26"/>
  <c r="E56" i="26"/>
  <c r="I55" i="26"/>
  <c r="K55" i="26" s="1"/>
  <c r="G55" i="26"/>
  <c r="E55" i="26"/>
  <c r="I54" i="26"/>
  <c r="K54" i="26" s="1"/>
  <c r="G54" i="26"/>
  <c r="G58" i="26" s="1"/>
  <c r="D73" i="26" s="1"/>
  <c r="E54" i="26"/>
  <c r="E58" i="26" s="1"/>
  <c r="D68" i="26" s="1"/>
  <c r="J52" i="26"/>
  <c r="H52" i="26"/>
  <c r="G67" i="26" s="1"/>
  <c r="F52" i="26"/>
  <c r="E52" i="26"/>
  <c r="D67" i="26" s="1"/>
  <c r="D52" i="26"/>
  <c r="C52" i="26"/>
  <c r="I51" i="26"/>
  <c r="K51" i="26" s="1"/>
  <c r="G51" i="26"/>
  <c r="E51" i="26"/>
  <c r="I50" i="26"/>
  <c r="K50" i="26" s="1"/>
  <c r="G50" i="26"/>
  <c r="E50" i="26"/>
  <c r="I49" i="26"/>
  <c r="K49" i="26" s="1"/>
  <c r="G49" i="26"/>
  <c r="E49" i="26"/>
  <c r="I48" i="26"/>
  <c r="K48" i="26" s="1"/>
  <c r="G48" i="26"/>
  <c r="E48" i="26"/>
  <c r="I47" i="26"/>
  <c r="K47" i="26" s="1"/>
  <c r="G47" i="26"/>
  <c r="E47" i="26"/>
  <c r="I46" i="26"/>
  <c r="K46" i="26" s="1"/>
  <c r="G46" i="26"/>
  <c r="E46" i="26"/>
  <c r="I45" i="26"/>
  <c r="K45" i="26" s="1"/>
  <c r="G45" i="26"/>
  <c r="E45" i="26"/>
  <c r="I44" i="26"/>
  <c r="I52" i="26" s="1"/>
  <c r="G44" i="26"/>
  <c r="G52" i="26" s="1"/>
  <c r="D72" i="26" s="1"/>
  <c r="E44" i="26"/>
  <c r="J42" i="26"/>
  <c r="H42" i="26"/>
  <c r="F42" i="26"/>
  <c r="D42" i="26"/>
  <c r="C42" i="26"/>
  <c r="K41" i="26"/>
  <c r="I41" i="26"/>
  <c r="G41" i="26"/>
  <c r="E41" i="26"/>
  <c r="K40" i="26"/>
  <c r="I40" i="26"/>
  <c r="G40" i="26"/>
  <c r="E40" i="26"/>
  <c r="I39" i="26"/>
  <c r="I42" i="26" s="1"/>
  <c r="G39" i="26"/>
  <c r="G42" i="26" s="1"/>
  <c r="E39" i="26"/>
  <c r="E42" i="26" s="1"/>
  <c r="K37" i="26"/>
  <c r="J37" i="26"/>
  <c r="H37" i="26"/>
  <c r="G37" i="26"/>
  <c r="F37" i="26"/>
  <c r="D37" i="26"/>
  <c r="C37" i="26"/>
  <c r="K36" i="26"/>
  <c r="I36" i="26"/>
  <c r="G36" i="26"/>
  <c r="E36" i="26"/>
  <c r="K35" i="26"/>
  <c r="I35" i="26"/>
  <c r="G35" i="26"/>
  <c r="E35" i="26"/>
  <c r="K34" i="26"/>
  <c r="I34" i="26"/>
  <c r="G34" i="26"/>
  <c r="E34" i="26"/>
  <c r="K33" i="26"/>
  <c r="I33" i="26"/>
  <c r="I37" i="26" s="1"/>
  <c r="G33" i="26"/>
  <c r="E33" i="26"/>
  <c r="E37" i="26" s="1"/>
  <c r="J31" i="26"/>
  <c r="H31" i="26"/>
  <c r="F31" i="26"/>
  <c r="D31" i="26"/>
  <c r="C31" i="26"/>
  <c r="I30" i="26"/>
  <c r="K30" i="26" s="1"/>
  <c r="G30" i="26"/>
  <c r="E30" i="26"/>
  <c r="I29" i="26"/>
  <c r="K29" i="26" s="1"/>
  <c r="G29" i="26"/>
  <c r="E29" i="26"/>
  <c r="I28" i="26"/>
  <c r="K28" i="26" s="1"/>
  <c r="G28" i="26"/>
  <c r="G31" i="26" s="1"/>
  <c r="E28" i="26"/>
  <c r="E31" i="26" s="1"/>
  <c r="J26" i="26"/>
  <c r="H26" i="26"/>
  <c r="F26" i="26"/>
  <c r="E26" i="26"/>
  <c r="D26" i="26"/>
  <c r="C26" i="26"/>
  <c r="I25" i="26"/>
  <c r="K25" i="26" s="1"/>
  <c r="G25" i="26"/>
  <c r="E25" i="26"/>
  <c r="I24" i="26"/>
  <c r="K24" i="26" s="1"/>
  <c r="G24" i="26"/>
  <c r="E24" i="26"/>
  <c r="I23" i="26"/>
  <c r="K23" i="26" s="1"/>
  <c r="G23" i="26"/>
  <c r="E23" i="26"/>
  <c r="I22" i="26"/>
  <c r="K22" i="26" s="1"/>
  <c r="G22" i="26"/>
  <c r="E22" i="26"/>
  <c r="I21" i="26"/>
  <c r="K21" i="26" s="1"/>
  <c r="G21" i="26"/>
  <c r="E21" i="26"/>
  <c r="I20" i="26"/>
  <c r="K20" i="26" s="1"/>
  <c r="G20" i="26"/>
  <c r="E20" i="26"/>
  <c r="I19" i="26"/>
  <c r="K19" i="26" s="1"/>
  <c r="G19" i="26"/>
  <c r="E19" i="26"/>
  <c r="I18" i="26"/>
  <c r="K18" i="26" s="1"/>
  <c r="G18" i="26"/>
  <c r="E18" i="26"/>
  <c r="I17" i="26"/>
  <c r="K17" i="26" s="1"/>
  <c r="G17" i="26"/>
  <c r="E17" i="26"/>
  <c r="I16" i="26"/>
  <c r="K16" i="26" s="1"/>
  <c r="G16" i="26"/>
  <c r="E16" i="26"/>
  <c r="I15" i="26"/>
  <c r="K15" i="26" s="1"/>
  <c r="G15" i="26"/>
  <c r="E15" i="26"/>
  <c r="I14" i="26"/>
  <c r="K14" i="26" s="1"/>
  <c r="G14" i="26"/>
  <c r="G26" i="26" s="1"/>
  <c r="E14" i="26"/>
  <c r="J12" i="26"/>
  <c r="G61" i="26" s="1"/>
  <c r="H12" i="26"/>
  <c r="G66" i="26" s="1"/>
  <c r="F12" i="26"/>
  <c r="D12" i="26"/>
  <c r="I11" i="26"/>
  <c r="K11" i="26" s="1"/>
  <c r="G11" i="26"/>
  <c r="E11" i="26"/>
  <c r="G62" i="25"/>
  <c r="J58" i="25"/>
  <c r="G63" i="25" s="1"/>
  <c r="H58" i="25"/>
  <c r="G68" i="25" s="1"/>
  <c r="F58" i="25"/>
  <c r="D58" i="25"/>
  <c r="C58" i="25"/>
  <c r="D63" i="25" s="1"/>
  <c r="I57" i="25"/>
  <c r="K57" i="25" s="1"/>
  <c r="G57" i="25"/>
  <c r="E57" i="25"/>
  <c r="I56" i="25"/>
  <c r="K56" i="25" s="1"/>
  <c r="G56" i="25"/>
  <c r="E56" i="25"/>
  <c r="I55" i="25"/>
  <c r="K55" i="25" s="1"/>
  <c r="G55" i="25"/>
  <c r="E55" i="25"/>
  <c r="I54" i="25"/>
  <c r="K54" i="25" s="1"/>
  <c r="G54" i="25"/>
  <c r="G58" i="25" s="1"/>
  <c r="D73" i="25" s="1"/>
  <c r="E54" i="25"/>
  <c r="E58" i="25" s="1"/>
  <c r="D68" i="25" s="1"/>
  <c r="J52" i="25"/>
  <c r="H52" i="25"/>
  <c r="G67" i="25" s="1"/>
  <c r="F52" i="25"/>
  <c r="E52" i="25"/>
  <c r="D67" i="25" s="1"/>
  <c r="D52" i="25"/>
  <c r="C52" i="25"/>
  <c r="I51" i="25"/>
  <c r="K51" i="25" s="1"/>
  <c r="G51" i="25"/>
  <c r="E51" i="25"/>
  <c r="I50" i="25"/>
  <c r="K50" i="25" s="1"/>
  <c r="G50" i="25"/>
  <c r="E50" i="25"/>
  <c r="I49" i="25"/>
  <c r="K49" i="25" s="1"/>
  <c r="G49" i="25"/>
  <c r="E49" i="25"/>
  <c r="I48" i="25"/>
  <c r="K48" i="25" s="1"/>
  <c r="G48" i="25"/>
  <c r="E48" i="25"/>
  <c r="I47" i="25"/>
  <c r="K47" i="25" s="1"/>
  <c r="G47" i="25"/>
  <c r="E47" i="25"/>
  <c r="I46" i="25"/>
  <c r="K46" i="25" s="1"/>
  <c r="G46" i="25"/>
  <c r="E46" i="25"/>
  <c r="I45" i="25"/>
  <c r="K45" i="25" s="1"/>
  <c r="G45" i="25"/>
  <c r="E45" i="25"/>
  <c r="I44" i="25"/>
  <c r="K44" i="25" s="1"/>
  <c r="G44" i="25"/>
  <c r="G52" i="25" s="1"/>
  <c r="D72" i="25" s="1"/>
  <c r="E44" i="25"/>
  <c r="J42" i="25"/>
  <c r="H42" i="25"/>
  <c r="F42" i="25"/>
  <c r="D42" i="25"/>
  <c r="C42" i="25"/>
  <c r="K41" i="25"/>
  <c r="I41" i="25"/>
  <c r="G41" i="25"/>
  <c r="E41" i="25"/>
  <c r="K40" i="25"/>
  <c r="I40" i="25"/>
  <c r="G40" i="25"/>
  <c r="E40" i="25"/>
  <c r="I39" i="25"/>
  <c r="I42" i="25" s="1"/>
  <c r="G39" i="25"/>
  <c r="G42" i="25" s="1"/>
  <c r="E39" i="25"/>
  <c r="E42" i="25" s="1"/>
  <c r="K37" i="25"/>
  <c r="J37" i="25"/>
  <c r="H37" i="25"/>
  <c r="G37" i="25"/>
  <c r="F37" i="25"/>
  <c r="D37" i="25"/>
  <c r="C37" i="25"/>
  <c r="K36" i="25"/>
  <c r="I36" i="25"/>
  <c r="G36" i="25"/>
  <c r="E36" i="25"/>
  <c r="K35" i="25"/>
  <c r="I35" i="25"/>
  <c r="G35" i="25"/>
  <c r="E35" i="25"/>
  <c r="K34" i="25"/>
  <c r="I34" i="25"/>
  <c r="G34" i="25"/>
  <c r="E34" i="25"/>
  <c r="K33" i="25"/>
  <c r="I33" i="25"/>
  <c r="I37" i="25" s="1"/>
  <c r="G33" i="25"/>
  <c r="E33" i="25"/>
  <c r="E37" i="25" s="1"/>
  <c r="J31" i="25"/>
  <c r="H31" i="25"/>
  <c r="F31" i="25"/>
  <c r="D31" i="25"/>
  <c r="C31" i="25"/>
  <c r="I30" i="25"/>
  <c r="K30" i="25" s="1"/>
  <c r="G30" i="25"/>
  <c r="E30" i="25"/>
  <c r="I29" i="25"/>
  <c r="K29" i="25" s="1"/>
  <c r="G29" i="25"/>
  <c r="E29" i="25"/>
  <c r="I28" i="25"/>
  <c r="K28" i="25" s="1"/>
  <c r="G28" i="25"/>
  <c r="G31" i="25" s="1"/>
  <c r="E28" i="25"/>
  <c r="E31" i="25" s="1"/>
  <c r="J26" i="25"/>
  <c r="H26" i="25"/>
  <c r="F26" i="25"/>
  <c r="E26" i="25"/>
  <c r="D26" i="25"/>
  <c r="C26" i="25"/>
  <c r="I25" i="25"/>
  <c r="K25" i="25" s="1"/>
  <c r="G25" i="25"/>
  <c r="E25" i="25"/>
  <c r="I24" i="25"/>
  <c r="K24" i="25" s="1"/>
  <c r="G24" i="25"/>
  <c r="E24" i="25"/>
  <c r="I23" i="25"/>
  <c r="K23" i="25" s="1"/>
  <c r="G23" i="25"/>
  <c r="E23" i="25"/>
  <c r="I22" i="25"/>
  <c r="K22" i="25" s="1"/>
  <c r="G22" i="25"/>
  <c r="E22" i="25"/>
  <c r="I21" i="25"/>
  <c r="K21" i="25" s="1"/>
  <c r="G21" i="25"/>
  <c r="E21" i="25"/>
  <c r="I20" i="25"/>
  <c r="K20" i="25" s="1"/>
  <c r="G20" i="25"/>
  <c r="E20" i="25"/>
  <c r="I19" i="25"/>
  <c r="K19" i="25" s="1"/>
  <c r="G19" i="25"/>
  <c r="E19" i="25"/>
  <c r="I18" i="25"/>
  <c r="K18" i="25" s="1"/>
  <c r="G18" i="25"/>
  <c r="E18" i="25"/>
  <c r="I17" i="25"/>
  <c r="K17" i="25" s="1"/>
  <c r="G17" i="25"/>
  <c r="E17" i="25"/>
  <c r="I16" i="25"/>
  <c r="K16" i="25" s="1"/>
  <c r="G16" i="25"/>
  <c r="E16" i="25"/>
  <c r="I15" i="25"/>
  <c r="K15" i="25" s="1"/>
  <c r="G15" i="25"/>
  <c r="E15" i="25"/>
  <c r="I14" i="25"/>
  <c r="I26" i="25" s="1"/>
  <c r="G14" i="25"/>
  <c r="G26" i="25" s="1"/>
  <c r="E14" i="25"/>
  <c r="J12" i="25"/>
  <c r="G61" i="25" s="1"/>
  <c r="H12" i="25"/>
  <c r="G66" i="25" s="1"/>
  <c r="G69" i="25" s="1"/>
  <c r="F12" i="25"/>
  <c r="D12" i="25"/>
  <c r="K11" i="25"/>
  <c r="I11" i="25"/>
  <c r="G11" i="25"/>
  <c r="E11" i="25"/>
  <c r="G62" i="24"/>
  <c r="J58" i="24"/>
  <c r="G63" i="24" s="1"/>
  <c r="H58" i="24"/>
  <c r="G68" i="24" s="1"/>
  <c r="F58" i="24"/>
  <c r="D58" i="24"/>
  <c r="C58" i="24"/>
  <c r="D63" i="24" s="1"/>
  <c r="I57" i="24"/>
  <c r="K57" i="24" s="1"/>
  <c r="G57" i="24"/>
  <c r="E57" i="24"/>
  <c r="I56" i="24"/>
  <c r="K56" i="24" s="1"/>
  <c r="G56" i="24"/>
  <c r="E56" i="24"/>
  <c r="I55" i="24"/>
  <c r="K55" i="24" s="1"/>
  <c r="G55" i="24"/>
  <c r="E55" i="24"/>
  <c r="I54" i="24"/>
  <c r="K54" i="24" s="1"/>
  <c r="K58" i="24" s="1"/>
  <c r="K63" i="24" s="1"/>
  <c r="G54" i="24"/>
  <c r="G58" i="24" s="1"/>
  <c r="D73" i="24" s="1"/>
  <c r="E54" i="24"/>
  <c r="E58" i="24" s="1"/>
  <c r="D68" i="24" s="1"/>
  <c r="J52" i="24"/>
  <c r="H52" i="24"/>
  <c r="G67" i="24" s="1"/>
  <c r="F52" i="24"/>
  <c r="E52" i="24"/>
  <c r="D67" i="24" s="1"/>
  <c r="D52" i="24"/>
  <c r="C52" i="24"/>
  <c r="I51" i="24"/>
  <c r="K51" i="24" s="1"/>
  <c r="G51" i="24"/>
  <c r="E51" i="24"/>
  <c r="I50" i="24"/>
  <c r="K50" i="24" s="1"/>
  <c r="G50" i="24"/>
  <c r="E50" i="24"/>
  <c r="I49" i="24"/>
  <c r="K49" i="24" s="1"/>
  <c r="G49" i="24"/>
  <c r="E49" i="24"/>
  <c r="I48" i="24"/>
  <c r="K48" i="24" s="1"/>
  <c r="G48" i="24"/>
  <c r="E48" i="24"/>
  <c r="I47" i="24"/>
  <c r="K47" i="24" s="1"/>
  <c r="G47" i="24"/>
  <c r="E47" i="24"/>
  <c r="I46" i="24"/>
  <c r="K46" i="24" s="1"/>
  <c r="G46" i="24"/>
  <c r="E46" i="24"/>
  <c r="I45" i="24"/>
  <c r="K45" i="24" s="1"/>
  <c r="G45" i="24"/>
  <c r="E45" i="24"/>
  <c r="I44" i="24"/>
  <c r="I52" i="24" s="1"/>
  <c r="G44" i="24"/>
  <c r="G52" i="24" s="1"/>
  <c r="D72" i="24" s="1"/>
  <c r="E44" i="24"/>
  <c r="J42" i="24"/>
  <c r="H42" i="24"/>
  <c r="F42" i="24"/>
  <c r="D42" i="24"/>
  <c r="C42" i="24"/>
  <c r="K41" i="24"/>
  <c r="I41" i="24"/>
  <c r="G41" i="24"/>
  <c r="E41" i="24"/>
  <c r="K40" i="24"/>
  <c r="I40" i="24"/>
  <c r="G40" i="24"/>
  <c r="E40" i="24"/>
  <c r="I39" i="24"/>
  <c r="I42" i="24" s="1"/>
  <c r="G39" i="24"/>
  <c r="G42" i="24" s="1"/>
  <c r="E39" i="24"/>
  <c r="E42" i="24" s="1"/>
  <c r="J37" i="24"/>
  <c r="H37" i="24"/>
  <c r="G37" i="24"/>
  <c r="F37" i="24"/>
  <c r="D37" i="24"/>
  <c r="C37" i="24"/>
  <c r="I36" i="24"/>
  <c r="K36" i="24" s="1"/>
  <c r="G36" i="24"/>
  <c r="E36" i="24"/>
  <c r="I35" i="24"/>
  <c r="K35" i="24" s="1"/>
  <c r="G35" i="24"/>
  <c r="E35" i="24"/>
  <c r="I34" i="24"/>
  <c r="K34" i="24" s="1"/>
  <c r="G34" i="24"/>
  <c r="E34" i="24"/>
  <c r="I33" i="24"/>
  <c r="K33" i="24" s="1"/>
  <c r="G33" i="24"/>
  <c r="E33" i="24"/>
  <c r="E37" i="24" s="1"/>
  <c r="J31" i="24"/>
  <c r="H31" i="24"/>
  <c r="F31" i="24"/>
  <c r="D31" i="24"/>
  <c r="C31" i="24"/>
  <c r="K30" i="24"/>
  <c r="I30" i="24"/>
  <c r="G30" i="24"/>
  <c r="E30" i="24"/>
  <c r="K29" i="24"/>
  <c r="I29" i="24"/>
  <c r="G29" i="24"/>
  <c r="E29" i="24"/>
  <c r="K28" i="24"/>
  <c r="K31" i="24" s="1"/>
  <c r="I28" i="24"/>
  <c r="I31" i="24" s="1"/>
  <c r="G28" i="24"/>
  <c r="G31" i="24" s="1"/>
  <c r="E28" i="24"/>
  <c r="E31" i="24" s="1"/>
  <c r="J26" i="24"/>
  <c r="H26" i="24"/>
  <c r="G26" i="24"/>
  <c r="F26" i="24"/>
  <c r="E26" i="24"/>
  <c r="D26" i="24"/>
  <c r="C26" i="24"/>
  <c r="I25" i="24"/>
  <c r="K25" i="24" s="1"/>
  <c r="G25" i="24"/>
  <c r="E25" i="24"/>
  <c r="I24" i="24"/>
  <c r="K24" i="24" s="1"/>
  <c r="G24" i="24"/>
  <c r="E24" i="24"/>
  <c r="I23" i="24"/>
  <c r="K23" i="24" s="1"/>
  <c r="G23" i="24"/>
  <c r="E23" i="24"/>
  <c r="I22" i="24"/>
  <c r="K22" i="24" s="1"/>
  <c r="G22" i="24"/>
  <c r="E22" i="24"/>
  <c r="I21" i="24"/>
  <c r="K21" i="24" s="1"/>
  <c r="G21" i="24"/>
  <c r="E21" i="24"/>
  <c r="I20" i="24"/>
  <c r="K20" i="24" s="1"/>
  <c r="G20" i="24"/>
  <c r="E20" i="24"/>
  <c r="I19" i="24"/>
  <c r="K19" i="24" s="1"/>
  <c r="G19" i="24"/>
  <c r="E19" i="24"/>
  <c r="I18" i="24"/>
  <c r="K18" i="24" s="1"/>
  <c r="G18" i="24"/>
  <c r="E18" i="24"/>
  <c r="I17" i="24"/>
  <c r="K17" i="24" s="1"/>
  <c r="G17" i="24"/>
  <c r="E17" i="24"/>
  <c r="I16" i="24"/>
  <c r="K16" i="24" s="1"/>
  <c r="G16" i="24"/>
  <c r="E16" i="24"/>
  <c r="I15" i="24"/>
  <c r="K15" i="24" s="1"/>
  <c r="G15" i="24"/>
  <c r="E15" i="24"/>
  <c r="I14" i="24"/>
  <c r="K14" i="24" s="1"/>
  <c r="G14" i="24"/>
  <c r="E14" i="24"/>
  <c r="J12" i="24"/>
  <c r="G61" i="24" s="1"/>
  <c r="H12" i="24"/>
  <c r="G66" i="24" s="1"/>
  <c r="F12" i="24"/>
  <c r="D12" i="24"/>
  <c r="I11" i="24"/>
  <c r="K11" i="24" s="1"/>
  <c r="G11" i="24"/>
  <c r="E11" i="24"/>
  <c r="G62" i="23"/>
  <c r="J58" i="23"/>
  <c r="G63" i="23" s="1"/>
  <c r="H58" i="23"/>
  <c r="G68" i="23" s="1"/>
  <c r="F58" i="23"/>
  <c r="D58" i="23"/>
  <c r="C58" i="23"/>
  <c r="D63" i="23" s="1"/>
  <c r="I57" i="23"/>
  <c r="K57" i="23" s="1"/>
  <c r="G57" i="23"/>
  <c r="E57" i="23"/>
  <c r="I56" i="23"/>
  <c r="K56" i="23" s="1"/>
  <c r="G56" i="23"/>
  <c r="E56" i="23"/>
  <c r="I55" i="23"/>
  <c r="K55" i="23" s="1"/>
  <c r="G55" i="23"/>
  <c r="E55" i="23"/>
  <c r="I54" i="23"/>
  <c r="K54" i="23" s="1"/>
  <c r="G54" i="23"/>
  <c r="G58" i="23" s="1"/>
  <c r="D73" i="23" s="1"/>
  <c r="E54" i="23"/>
  <c r="E58" i="23" s="1"/>
  <c r="D68" i="23" s="1"/>
  <c r="J52" i="23"/>
  <c r="H52" i="23"/>
  <c r="G67" i="23" s="1"/>
  <c r="F52" i="23"/>
  <c r="E52" i="23"/>
  <c r="D67" i="23" s="1"/>
  <c r="D52" i="23"/>
  <c r="C52" i="23"/>
  <c r="I51" i="23"/>
  <c r="K51" i="23" s="1"/>
  <c r="G51" i="23"/>
  <c r="E51" i="23"/>
  <c r="I50" i="23"/>
  <c r="K50" i="23" s="1"/>
  <c r="G50" i="23"/>
  <c r="E50" i="23"/>
  <c r="I49" i="23"/>
  <c r="K49" i="23" s="1"/>
  <c r="G49" i="23"/>
  <c r="E49" i="23"/>
  <c r="I48" i="23"/>
  <c r="K48" i="23" s="1"/>
  <c r="G48" i="23"/>
  <c r="E48" i="23"/>
  <c r="I47" i="23"/>
  <c r="K47" i="23" s="1"/>
  <c r="G47" i="23"/>
  <c r="E47" i="23"/>
  <c r="I46" i="23"/>
  <c r="K46" i="23" s="1"/>
  <c r="G46" i="23"/>
  <c r="E46" i="23"/>
  <c r="I45" i="23"/>
  <c r="K45" i="23" s="1"/>
  <c r="G45" i="23"/>
  <c r="E45" i="23"/>
  <c r="I44" i="23"/>
  <c r="I52" i="23" s="1"/>
  <c r="G44" i="23"/>
  <c r="G52" i="23" s="1"/>
  <c r="D72" i="23" s="1"/>
  <c r="E44" i="23"/>
  <c r="J42" i="23"/>
  <c r="H42" i="23"/>
  <c r="F42" i="23"/>
  <c r="D42" i="23"/>
  <c r="C42" i="23"/>
  <c r="K41" i="23"/>
  <c r="I41" i="23"/>
  <c r="G41" i="23"/>
  <c r="E41" i="23"/>
  <c r="K40" i="23"/>
  <c r="I40" i="23"/>
  <c r="G40" i="23"/>
  <c r="E40" i="23"/>
  <c r="E42" i="23" s="1"/>
  <c r="I39" i="23"/>
  <c r="I42" i="23" s="1"/>
  <c r="G39" i="23"/>
  <c r="E39" i="23"/>
  <c r="K37" i="23"/>
  <c r="J37" i="23"/>
  <c r="H37" i="23"/>
  <c r="G37" i="23"/>
  <c r="F37" i="23"/>
  <c r="D37" i="23"/>
  <c r="C37" i="23"/>
  <c r="K36" i="23"/>
  <c r="I36" i="23"/>
  <c r="G36" i="23"/>
  <c r="E36" i="23"/>
  <c r="K35" i="23"/>
  <c r="I35" i="23"/>
  <c r="G35" i="23"/>
  <c r="E35" i="23"/>
  <c r="K34" i="23"/>
  <c r="I34" i="23"/>
  <c r="G34" i="23"/>
  <c r="E34" i="23"/>
  <c r="K33" i="23"/>
  <c r="I33" i="23"/>
  <c r="I37" i="23" s="1"/>
  <c r="G33" i="23"/>
  <c r="E33" i="23"/>
  <c r="E37" i="23" s="1"/>
  <c r="J31" i="23"/>
  <c r="H31" i="23"/>
  <c r="F31" i="23"/>
  <c r="D31" i="23"/>
  <c r="C31" i="23"/>
  <c r="I30" i="23"/>
  <c r="K30" i="23" s="1"/>
  <c r="G30" i="23"/>
  <c r="E30" i="23"/>
  <c r="I29" i="23"/>
  <c r="K29" i="23" s="1"/>
  <c r="G29" i="23"/>
  <c r="E29" i="23"/>
  <c r="I28" i="23"/>
  <c r="K28" i="23" s="1"/>
  <c r="G28" i="23"/>
  <c r="G31" i="23" s="1"/>
  <c r="E28" i="23"/>
  <c r="E31" i="23" s="1"/>
  <c r="J26" i="23"/>
  <c r="H26" i="23"/>
  <c r="F26" i="23"/>
  <c r="E26" i="23"/>
  <c r="D26" i="23"/>
  <c r="C26" i="23"/>
  <c r="I25" i="23"/>
  <c r="K25" i="23" s="1"/>
  <c r="G25" i="23"/>
  <c r="E25" i="23"/>
  <c r="I24" i="23"/>
  <c r="K24" i="23" s="1"/>
  <c r="G24" i="23"/>
  <c r="E24" i="23"/>
  <c r="I23" i="23"/>
  <c r="K23" i="23" s="1"/>
  <c r="G23" i="23"/>
  <c r="E23" i="23"/>
  <c r="I22" i="23"/>
  <c r="K22" i="23" s="1"/>
  <c r="G22" i="23"/>
  <c r="E22" i="23"/>
  <c r="I21" i="23"/>
  <c r="K21" i="23" s="1"/>
  <c r="G21" i="23"/>
  <c r="E21" i="23"/>
  <c r="I20" i="23"/>
  <c r="K20" i="23" s="1"/>
  <c r="G20" i="23"/>
  <c r="E20" i="23"/>
  <c r="I19" i="23"/>
  <c r="K19" i="23" s="1"/>
  <c r="G19" i="23"/>
  <c r="E19" i="23"/>
  <c r="I18" i="23"/>
  <c r="K18" i="23" s="1"/>
  <c r="G18" i="23"/>
  <c r="E18" i="23"/>
  <c r="I17" i="23"/>
  <c r="K17" i="23" s="1"/>
  <c r="G17" i="23"/>
  <c r="E17" i="23"/>
  <c r="I16" i="23"/>
  <c r="K16" i="23" s="1"/>
  <c r="G16" i="23"/>
  <c r="E16" i="23"/>
  <c r="I15" i="23"/>
  <c r="K15" i="23" s="1"/>
  <c r="G15" i="23"/>
  <c r="I14" i="23"/>
  <c r="G14" i="23"/>
  <c r="J12" i="23"/>
  <c r="G61" i="23" s="1"/>
  <c r="H12" i="23"/>
  <c r="G66" i="23" s="1"/>
  <c r="G69" i="23" s="1"/>
  <c r="F12" i="23"/>
  <c r="D12" i="23"/>
  <c r="K11" i="23"/>
  <c r="I11" i="23"/>
  <c r="G11" i="23"/>
  <c r="E11" i="23"/>
  <c r="G63" i="22"/>
  <c r="G62" i="22"/>
  <c r="J58" i="22"/>
  <c r="H58" i="22"/>
  <c r="G68" i="22" s="1"/>
  <c r="F58" i="22"/>
  <c r="D58" i="22"/>
  <c r="C58" i="22"/>
  <c r="D63" i="22" s="1"/>
  <c r="I57" i="22"/>
  <c r="K57" i="22" s="1"/>
  <c r="G57" i="22"/>
  <c r="E57" i="22"/>
  <c r="I56" i="22"/>
  <c r="K56" i="22" s="1"/>
  <c r="G56" i="22"/>
  <c r="E56" i="22"/>
  <c r="I55" i="22"/>
  <c r="K55" i="22" s="1"/>
  <c r="G55" i="22"/>
  <c r="E55" i="22"/>
  <c r="I54" i="22"/>
  <c r="K54" i="22" s="1"/>
  <c r="G54" i="22"/>
  <c r="G58" i="22" s="1"/>
  <c r="D73" i="22" s="1"/>
  <c r="E54" i="22"/>
  <c r="J52" i="22"/>
  <c r="H52" i="22"/>
  <c r="G67" i="22" s="1"/>
  <c r="F52" i="22"/>
  <c r="E52" i="22"/>
  <c r="D67" i="22" s="1"/>
  <c r="D52" i="22"/>
  <c r="C52" i="22"/>
  <c r="I51" i="22"/>
  <c r="K51" i="22" s="1"/>
  <c r="G51" i="22"/>
  <c r="E51" i="22"/>
  <c r="I50" i="22"/>
  <c r="K50" i="22" s="1"/>
  <c r="G50" i="22"/>
  <c r="E50" i="22"/>
  <c r="I49" i="22"/>
  <c r="K49" i="22" s="1"/>
  <c r="G49" i="22"/>
  <c r="E49" i="22"/>
  <c r="I48" i="22"/>
  <c r="K48" i="22" s="1"/>
  <c r="G48" i="22"/>
  <c r="E48" i="22"/>
  <c r="I47" i="22"/>
  <c r="K47" i="22" s="1"/>
  <c r="G47" i="22"/>
  <c r="E47" i="22"/>
  <c r="I46" i="22"/>
  <c r="K46" i="22" s="1"/>
  <c r="G46" i="22"/>
  <c r="E46" i="22"/>
  <c r="I45" i="22"/>
  <c r="K45" i="22" s="1"/>
  <c r="G45" i="22"/>
  <c r="E45" i="22"/>
  <c r="I44" i="22"/>
  <c r="I52" i="22" s="1"/>
  <c r="G44" i="22"/>
  <c r="G52" i="22" s="1"/>
  <c r="D72" i="22" s="1"/>
  <c r="E44" i="22"/>
  <c r="J42" i="22"/>
  <c r="H42" i="22"/>
  <c r="F42" i="22"/>
  <c r="D42" i="22"/>
  <c r="C42" i="22"/>
  <c r="K41" i="22"/>
  <c r="I41" i="22"/>
  <c r="G41" i="22"/>
  <c r="E41" i="22"/>
  <c r="K40" i="22"/>
  <c r="I40" i="22"/>
  <c r="G40" i="22"/>
  <c r="E40" i="22"/>
  <c r="I39" i="22"/>
  <c r="I42" i="22" s="1"/>
  <c r="G39" i="22"/>
  <c r="G42" i="22" s="1"/>
  <c r="E39" i="22"/>
  <c r="E42" i="22" s="1"/>
  <c r="K37" i="22"/>
  <c r="J37" i="22"/>
  <c r="H37" i="22"/>
  <c r="G37" i="22"/>
  <c r="F37" i="22"/>
  <c r="D37" i="22"/>
  <c r="C37" i="22"/>
  <c r="K36" i="22"/>
  <c r="I36" i="22"/>
  <c r="G36" i="22"/>
  <c r="E36" i="22"/>
  <c r="K35" i="22"/>
  <c r="I35" i="22"/>
  <c r="G35" i="22"/>
  <c r="E35" i="22"/>
  <c r="K34" i="22"/>
  <c r="I34" i="22"/>
  <c r="G34" i="22"/>
  <c r="E34" i="22"/>
  <c r="K33" i="22"/>
  <c r="I33" i="22"/>
  <c r="I37" i="22" s="1"/>
  <c r="G33" i="22"/>
  <c r="E33" i="22"/>
  <c r="E37" i="22" s="1"/>
  <c r="J31" i="22"/>
  <c r="H31" i="22"/>
  <c r="F31" i="22"/>
  <c r="D31" i="22"/>
  <c r="C31" i="22"/>
  <c r="I30" i="22"/>
  <c r="K30" i="22" s="1"/>
  <c r="G30" i="22"/>
  <c r="E30" i="22"/>
  <c r="I29" i="22"/>
  <c r="K29" i="22" s="1"/>
  <c r="G29" i="22"/>
  <c r="E29" i="22"/>
  <c r="I28" i="22"/>
  <c r="K28" i="22" s="1"/>
  <c r="K31" i="22" s="1"/>
  <c r="G28" i="22"/>
  <c r="G31" i="22" s="1"/>
  <c r="E28" i="22"/>
  <c r="E31" i="22" s="1"/>
  <c r="J26" i="22"/>
  <c r="H26" i="22"/>
  <c r="F26" i="22"/>
  <c r="E26" i="22"/>
  <c r="D26" i="22"/>
  <c r="C26" i="22"/>
  <c r="I25" i="22"/>
  <c r="K25" i="22" s="1"/>
  <c r="G25" i="22"/>
  <c r="E25" i="22"/>
  <c r="I24" i="22"/>
  <c r="K24" i="22" s="1"/>
  <c r="G24" i="22"/>
  <c r="E24" i="22"/>
  <c r="I23" i="22"/>
  <c r="K23" i="22" s="1"/>
  <c r="G23" i="22"/>
  <c r="E23" i="22"/>
  <c r="I22" i="22"/>
  <c r="K22" i="22" s="1"/>
  <c r="G22" i="22"/>
  <c r="E22" i="22"/>
  <c r="I21" i="22"/>
  <c r="K21" i="22" s="1"/>
  <c r="G21" i="22"/>
  <c r="E21" i="22"/>
  <c r="I20" i="22"/>
  <c r="K20" i="22" s="1"/>
  <c r="G20" i="22"/>
  <c r="E20" i="22"/>
  <c r="I19" i="22"/>
  <c r="K19" i="22" s="1"/>
  <c r="G19" i="22"/>
  <c r="E19" i="22"/>
  <c r="I18" i="22"/>
  <c r="K18" i="22" s="1"/>
  <c r="G18" i="22"/>
  <c r="E18" i="22"/>
  <c r="I17" i="22"/>
  <c r="K17" i="22" s="1"/>
  <c r="G17" i="22"/>
  <c r="E17" i="22"/>
  <c r="I16" i="22"/>
  <c r="K16" i="22" s="1"/>
  <c r="G16" i="22"/>
  <c r="E16" i="22"/>
  <c r="I15" i="22"/>
  <c r="K15" i="22" s="1"/>
  <c r="G15" i="22"/>
  <c r="I14" i="22"/>
  <c r="G14" i="22"/>
  <c r="J12" i="22"/>
  <c r="G61" i="22" s="1"/>
  <c r="H12" i="22"/>
  <c r="G66" i="22" s="1"/>
  <c r="F12" i="22"/>
  <c r="D12" i="22"/>
  <c r="K11" i="22"/>
  <c r="I11" i="22"/>
  <c r="G11" i="22"/>
  <c r="E11" i="22"/>
  <c r="G62" i="21"/>
  <c r="J58" i="21"/>
  <c r="G63" i="21" s="1"/>
  <c r="H58" i="21"/>
  <c r="G68" i="21" s="1"/>
  <c r="F58" i="21"/>
  <c r="D58" i="21"/>
  <c r="C58" i="21"/>
  <c r="D63" i="21" s="1"/>
  <c r="I57" i="21"/>
  <c r="K57" i="21" s="1"/>
  <c r="G57" i="21"/>
  <c r="E57" i="21"/>
  <c r="I56" i="21"/>
  <c r="K56" i="21" s="1"/>
  <c r="G56" i="21"/>
  <c r="E56" i="21"/>
  <c r="I55" i="21"/>
  <c r="K55" i="21" s="1"/>
  <c r="G55" i="21"/>
  <c r="E55" i="21"/>
  <c r="I54" i="21"/>
  <c r="K54" i="21" s="1"/>
  <c r="K58" i="21" s="1"/>
  <c r="K63" i="21" s="1"/>
  <c r="G54" i="21"/>
  <c r="G58" i="21" s="1"/>
  <c r="D73" i="21" s="1"/>
  <c r="E54" i="21"/>
  <c r="E58" i="21" s="1"/>
  <c r="D68" i="21" s="1"/>
  <c r="J52" i="21"/>
  <c r="H52" i="21"/>
  <c r="G67" i="21" s="1"/>
  <c r="F52" i="21"/>
  <c r="E52" i="21"/>
  <c r="D67" i="21" s="1"/>
  <c r="D52" i="21"/>
  <c r="C52" i="21"/>
  <c r="I51" i="21"/>
  <c r="K51" i="21" s="1"/>
  <c r="G51" i="21"/>
  <c r="E51" i="21"/>
  <c r="I50" i="21"/>
  <c r="K50" i="21" s="1"/>
  <c r="G50" i="21"/>
  <c r="E50" i="21"/>
  <c r="I49" i="21"/>
  <c r="K49" i="21" s="1"/>
  <c r="G49" i="21"/>
  <c r="E49" i="21"/>
  <c r="I48" i="21"/>
  <c r="K48" i="21" s="1"/>
  <c r="G48" i="21"/>
  <c r="E48" i="21"/>
  <c r="I47" i="21"/>
  <c r="K47" i="21" s="1"/>
  <c r="G47" i="21"/>
  <c r="E47" i="21"/>
  <c r="I46" i="21"/>
  <c r="K46" i="21" s="1"/>
  <c r="G46" i="21"/>
  <c r="E46" i="21"/>
  <c r="I45" i="21"/>
  <c r="K45" i="21" s="1"/>
  <c r="G45" i="21"/>
  <c r="E45" i="21"/>
  <c r="I44" i="21"/>
  <c r="I52" i="21" s="1"/>
  <c r="G44" i="21"/>
  <c r="G52" i="21" s="1"/>
  <c r="D72" i="21" s="1"/>
  <c r="E44" i="21"/>
  <c r="J42" i="21"/>
  <c r="H42" i="21"/>
  <c r="F42" i="21"/>
  <c r="D42" i="21"/>
  <c r="C42" i="21"/>
  <c r="K41" i="21"/>
  <c r="I41" i="21"/>
  <c r="G41" i="21"/>
  <c r="E41" i="21"/>
  <c r="K40" i="21"/>
  <c r="I40" i="21"/>
  <c r="G40" i="21"/>
  <c r="E40" i="21"/>
  <c r="K39" i="21"/>
  <c r="K42" i="21" s="1"/>
  <c r="I39" i="21"/>
  <c r="I42" i="21" s="1"/>
  <c r="G39" i="21"/>
  <c r="G42" i="21" s="1"/>
  <c r="E39" i="21"/>
  <c r="E42" i="21" s="1"/>
  <c r="J37" i="21"/>
  <c r="H37" i="21"/>
  <c r="G37" i="21"/>
  <c r="F37" i="21"/>
  <c r="D37" i="21"/>
  <c r="C37" i="21"/>
  <c r="I36" i="21"/>
  <c r="K36" i="21" s="1"/>
  <c r="G36" i="21"/>
  <c r="E36" i="21"/>
  <c r="I35" i="21"/>
  <c r="K35" i="21" s="1"/>
  <c r="G35" i="21"/>
  <c r="E35" i="21"/>
  <c r="I34" i="21"/>
  <c r="K34" i="21" s="1"/>
  <c r="G34" i="21"/>
  <c r="E34" i="21"/>
  <c r="I33" i="21"/>
  <c r="K33" i="21" s="1"/>
  <c r="G33" i="21"/>
  <c r="E33" i="21"/>
  <c r="E37" i="21" s="1"/>
  <c r="J31" i="21"/>
  <c r="H31" i="21"/>
  <c r="F31" i="21"/>
  <c r="D31" i="21"/>
  <c r="C31" i="21"/>
  <c r="I30" i="21"/>
  <c r="K30" i="21" s="1"/>
  <c r="G30" i="21"/>
  <c r="E30" i="21"/>
  <c r="I29" i="21"/>
  <c r="K29" i="21" s="1"/>
  <c r="G29" i="21"/>
  <c r="E29" i="21"/>
  <c r="I28" i="21"/>
  <c r="K28" i="21" s="1"/>
  <c r="G31" i="21"/>
  <c r="E28" i="21"/>
  <c r="E31" i="21" s="1"/>
  <c r="J26" i="21"/>
  <c r="H26" i="21"/>
  <c r="F26" i="21"/>
  <c r="D26" i="21"/>
  <c r="C26" i="21"/>
  <c r="I25" i="21"/>
  <c r="K25" i="21" s="1"/>
  <c r="G25" i="21"/>
  <c r="E25" i="21"/>
  <c r="I24" i="21"/>
  <c r="K24" i="21" s="1"/>
  <c r="G24" i="21"/>
  <c r="E24" i="21"/>
  <c r="I23" i="21"/>
  <c r="K23" i="21" s="1"/>
  <c r="G23" i="21"/>
  <c r="E23" i="21"/>
  <c r="I22" i="21"/>
  <c r="K22" i="21" s="1"/>
  <c r="G22" i="21"/>
  <c r="E22" i="21"/>
  <c r="I21" i="21"/>
  <c r="K21" i="21" s="1"/>
  <c r="G21" i="21"/>
  <c r="E21" i="21"/>
  <c r="I20" i="21"/>
  <c r="K20" i="21" s="1"/>
  <c r="G20" i="21"/>
  <c r="E20" i="21"/>
  <c r="I19" i="21"/>
  <c r="K19" i="21" s="1"/>
  <c r="G19" i="21"/>
  <c r="E19" i="21"/>
  <c r="I18" i="21"/>
  <c r="K18" i="21" s="1"/>
  <c r="G18" i="21"/>
  <c r="E18" i="21"/>
  <c r="I17" i="21"/>
  <c r="K17" i="21" s="1"/>
  <c r="G17" i="21"/>
  <c r="E17" i="21"/>
  <c r="I16" i="21"/>
  <c r="K16" i="21" s="1"/>
  <c r="G16" i="21"/>
  <c r="E16" i="21"/>
  <c r="I15" i="21"/>
  <c r="K15" i="21" s="1"/>
  <c r="G15" i="21"/>
  <c r="E15" i="21"/>
  <c r="I14" i="21"/>
  <c r="K14" i="21" s="1"/>
  <c r="G14" i="21"/>
  <c r="E14" i="21"/>
  <c r="J12" i="21"/>
  <c r="G61" i="21" s="1"/>
  <c r="G64" i="21" s="1"/>
  <c r="H12" i="21"/>
  <c r="F12" i="21"/>
  <c r="D12" i="21"/>
  <c r="K11" i="21"/>
  <c r="I11" i="21"/>
  <c r="G11" i="21"/>
  <c r="E11" i="21"/>
  <c r="G62" i="20"/>
  <c r="J58" i="20"/>
  <c r="G63" i="20" s="1"/>
  <c r="H58" i="20"/>
  <c r="G68" i="20" s="1"/>
  <c r="F58" i="20"/>
  <c r="D58" i="20"/>
  <c r="C58" i="20"/>
  <c r="D63" i="20" s="1"/>
  <c r="I57" i="20"/>
  <c r="K57" i="20" s="1"/>
  <c r="G57" i="20"/>
  <c r="E57" i="20"/>
  <c r="I56" i="20"/>
  <c r="K56" i="20" s="1"/>
  <c r="G56" i="20"/>
  <c r="E56" i="20"/>
  <c r="I55" i="20"/>
  <c r="K55" i="20" s="1"/>
  <c r="G55" i="20"/>
  <c r="E55" i="20"/>
  <c r="I54" i="20"/>
  <c r="K54" i="20" s="1"/>
  <c r="G54" i="20"/>
  <c r="G58" i="20" s="1"/>
  <c r="D73" i="20" s="1"/>
  <c r="E54" i="20"/>
  <c r="E58" i="20" s="1"/>
  <c r="D68" i="20" s="1"/>
  <c r="J52" i="20"/>
  <c r="H52" i="20"/>
  <c r="G67" i="20" s="1"/>
  <c r="F52" i="20"/>
  <c r="E52" i="20"/>
  <c r="D67" i="20" s="1"/>
  <c r="D52" i="20"/>
  <c r="C52" i="20"/>
  <c r="I51" i="20"/>
  <c r="K51" i="20" s="1"/>
  <c r="G51" i="20"/>
  <c r="E51" i="20"/>
  <c r="I50" i="20"/>
  <c r="K50" i="20" s="1"/>
  <c r="G50" i="20"/>
  <c r="E50" i="20"/>
  <c r="I49" i="20"/>
  <c r="K49" i="20" s="1"/>
  <c r="G49" i="20"/>
  <c r="E49" i="20"/>
  <c r="I48" i="20"/>
  <c r="K48" i="20" s="1"/>
  <c r="G48" i="20"/>
  <c r="E48" i="20"/>
  <c r="I47" i="20"/>
  <c r="K47" i="20" s="1"/>
  <c r="G47" i="20"/>
  <c r="E47" i="20"/>
  <c r="I46" i="20"/>
  <c r="K46" i="20" s="1"/>
  <c r="G46" i="20"/>
  <c r="E46" i="20"/>
  <c r="I45" i="20"/>
  <c r="K45" i="20" s="1"/>
  <c r="G45" i="20"/>
  <c r="E45" i="20"/>
  <c r="I44" i="20"/>
  <c r="I52" i="20" s="1"/>
  <c r="G44" i="20"/>
  <c r="G52" i="20" s="1"/>
  <c r="D72" i="20" s="1"/>
  <c r="E44" i="20"/>
  <c r="J42" i="20"/>
  <c r="H42" i="20"/>
  <c r="F42" i="20"/>
  <c r="D42" i="20"/>
  <c r="C42" i="20"/>
  <c r="K41" i="20"/>
  <c r="I41" i="20"/>
  <c r="G41" i="20"/>
  <c r="E41" i="20"/>
  <c r="K40" i="20"/>
  <c r="I40" i="20"/>
  <c r="G40" i="20"/>
  <c r="E40" i="20"/>
  <c r="K39" i="20"/>
  <c r="K42" i="20" s="1"/>
  <c r="I39" i="20"/>
  <c r="I42" i="20" s="1"/>
  <c r="G39" i="20"/>
  <c r="G42" i="20" s="1"/>
  <c r="E39" i="20"/>
  <c r="E42" i="20" s="1"/>
  <c r="J37" i="20"/>
  <c r="H37" i="20"/>
  <c r="G37" i="20"/>
  <c r="F37" i="20"/>
  <c r="D37" i="20"/>
  <c r="C37" i="20"/>
  <c r="I36" i="20"/>
  <c r="K36" i="20" s="1"/>
  <c r="G36" i="20"/>
  <c r="E36" i="20"/>
  <c r="I35" i="20"/>
  <c r="K35" i="20" s="1"/>
  <c r="G35" i="20"/>
  <c r="E35" i="20"/>
  <c r="I34" i="20"/>
  <c r="K34" i="20" s="1"/>
  <c r="G34" i="20"/>
  <c r="E34" i="20"/>
  <c r="I33" i="20"/>
  <c r="K33" i="20" s="1"/>
  <c r="K37" i="20" s="1"/>
  <c r="G33" i="20"/>
  <c r="E33" i="20"/>
  <c r="E37" i="20" s="1"/>
  <c r="J31" i="20"/>
  <c r="H31" i="20"/>
  <c r="F31" i="20"/>
  <c r="D31" i="20"/>
  <c r="C31" i="20"/>
  <c r="I30" i="20"/>
  <c r="K30" i="20" s="1"/>
  <c r="G30" i="20"/>
  <c r="E30" i="20"/>
  <c r="I29" i="20"/>
  <c r="K29" i="20" s="1"/>
  <c r="G29" i="20"/>
  <c r="E29" i="20"/>
  <c r="I28" i="20"/>
  <c r="K28" i="20" s="1"/>
  <c r="G28" i="20"/>
  <c r="G31" i="20" s="1"/>
  <c r="E28" i="20"/>
  <c r="E31" i="20" s="1"/>
  <c r="J26" i="20"/>
  <c r="H26" i="20"/>
  <c r="F26" i="20"/>
  <c r="E26" i="20"/>
  <c r="D26" i="20"/>
  <c r="C26" i="20"/>
  <c r="I25" i="20"/>
  <c r="K25" i="20" s="1"/>
  <c r="G25" i="20"/>
  <c r="E25" i="20"/>
  <c r="I24" i="20"/>
  <c r="K24" i="20" s="1"/>
  <c r="G24" i="20"/>
  <c r="E24" i="20"/>
  <c r="I23" i="20"/>
  <c r="K23" i="20" s="1"/>
  <c r="G23" i="20"/>
  <c r="E23" i="20"/>
  <c r="I22" i="20"/>
  <c r="K22" i="20" s="1"/>
  <c r="G22" i="20"/>
  <c r="E22" i="20"/>
  <c r="I21" i="20"/>
  <c r="K21" i="20" s="1"/>
  <c r="G21" i="20"/>
  <c r="E21" i="20"/>
  <c r="I20" i="20"/>
  <c r="K20" i="20" s="1"/>
  <c r="G20" i="20"/>
  <c r="E20" i="20"/>
  <c r="I19" i="20"/>
  <c r="K19" i="20" s="1"/>
  <c r="G19" i="20"/>
  <c r="E19" i="20"/>
  <c r="I18" i="20"/>
  <c r="K18" i="20" s="1"/>
  <c r="G18" i="20"/>
  <c r="E18" i="20"/>
  <c r="I17" i="20"/>
  <c r="K17" i="20" s="1"/>
  <c r="G17" i="20"/>
  <c r="E17" i="20"/>
  <c r="I16" i="20"/>
  <c r="K16" i="20" s="1"/>
  <c r="G16" i="20"/>
  <c r="E16" i="20"/>
  <c r="I15" i="20"/>
  <c r="K15" i="20" s="1"/>
  <c r="G15" i="20"/>
  <c r="E15" i="20"/>
  <c r="I14" i="20"/>
  <c r="K14" i="20" s="1"/>
  <c r="K26" i="20" s="1"/>
  <c r="G14" i="20"/>
  <c r="G26" i="20" s="1"/>
  <c r="E14" i="20"/>
  <c r="J12" i="20"/>
  <c r="G61" i="20" s="1"/>
  <c r="G64" i="20" s="1"/>
  <c r="H12" i="20"/>
  <c r="G66" i="20" s="1"/>
  <c r="F12" i="20"/>
  <c r="D12" i="20"/>
  <c r="I11" i="20"/>
  <c r="K11" i="20" s="1"/>
  <c r="G11" i="20"/>
  <c r="E11" i="20"/>
  <c r="G62" i="19"/>
  <c r="J58" i="19"/>
  <c r="G63" i="19" s="1"/>
  <c r="H58" i="19"/>
  <c r="G68" i="19" s="1"/>
  <c r="F58" i="19"/>
  <c r="D58" i="19"/>
  <c r="C58" i="19"/>
  <c r="D63" i="19" s="1"/>
  <c r="I57" i="19"/>
  <c r="K57" i="19" s="1"/>
  <c r="G57" i="19"/>
  <c r="E57" i="19"/>
  <c r="I56" i="19"/>
  <c r="K56" i="19" s="1"/>
  <c r="G56" i="19"/>
  <c r="E56" i="19"/>
  <c r="I55" i="19"/>
  <c r="K55" i="19" s="1"/>
  <c r="G55" i="19"/>
  <c r="E55" i="19"/>
  <c r="I54" i="19"/>
  <c r="K54" i="19" s="1"/>
  <c r="G54" i="19"/>
  <c r="G58" i="19" s="1"/>
  <c r="D73" i="19" s="1"/>
  <c r="E54" i="19"/>
  <c r="E58" i="19" s="1"/>
  <c r="D68" i="19" s="1"/>
  <c r="J52" i="19"/>
  <c r="H52" i="19"/>
  <c r="G67" i="19" s="1"/>
  <c r="F52" i="19"/>
  <c r="E52" i="19"/>
  <c r="D67" i="19" s="1"/>
  <c r="D52" i="19"/>
  <c r="C52" i="19"/>
  <c r="I51" i="19"/>
  <c r="K51" i="19" s="1"/>
  <c r="G51" i="19"/>
  <c r="E51" i="19"/>
  <c r="I50" i="19"/>
  <c r="K50" i="19" s="1"/>
  <c r="G50" i="19"/>
  <c r="E50" i="19"/>
  <c r="I49" i="19"/>
  <c r="K49" i="19" s="1"/>
  <c r="G49" i="19"/>
  <c r="E49" i="19"/>
  <c r="I48" i="19"/>
  <c r="K48" i="19" s="1"/>
  <c r="G48" i="19"/>
  <c r="E48" i="19"/>
  <c r="I47" i="19"/>
  <c r="K47" i="19" s="1"/>
  <c r="G47" i="19"/>
  <c r="E47" i="19"/>
  <c r="I46" i="19"/>
  <c r="K46" i="19" s="1"/>
  <c r="G46" i="19"/>
  <c r="E46" i="19"/>
  <c r="I45" i="19"/>
  <c r="K45" i="19" s="1"/>
  <c r="G45" i="19"/>
  <c r="E45" i="19"/>
  <c r="I44" i="19"/>
  <c r="K44" i="19" s="1"/>
  <c r="G44" i="19"/>
  <c r="G52" i="19" s="1"/>
  <c r="D72" i="19" s="1"/>
  <c r="E44" i="19"/>
  <c r="J42" i="19"/>
  <c r="H42" i="19"/>
  <c r="F42" i="19"/>
  <c r="E42" i="19"/>
  <c r="D42" i="19"/>
  <c r="C42" i="19"/>
  <c r="K41" i="19"/>
  <c r="I41" i="19"/>
  <c r="G41" i="19"/>
  <c r="E41" i="19"/>
  <c r="K40" i="19"/>
  <c r="I40" i="19"/>
  <c r="G40" i="19"/>
  <c r="E40" i="19"/>
  <c r="K39" i="19"/>
  <c r="K42" i="19" s="1"/>
  <c r="I39" i="19"/>
  <c r="I42" i="19" s="1"/>
  <c r="G39" i="19"/>
  <c r="G42" i="19" s="1"/>
  <c r="E39" i="19"/>
  <c r="K37" i="19"/>
  <c r="J37" i="19"/>
  <c r="H37" i="19"/>
  <c r="G37" i="19"/>
  <c r="F37" i="19"/>
  <c r="D37" i="19"/>
  <c r="C37" i="19"/>
  <c r="K36" i="19"/>
  <c r="I36" i="19"/>
  <c r="G36" i="19"/>
  <c r="E36" i="19"/>
  <c r="K35" i="19"/>
  <c r="I35" i="19"/>
  <c r="G35" i="19"/>
  <c r="E35" i="19"/>
  <c r="K34" i="19"/>
  <c r="I34" i="19"/>
  <c r="G34" i="19"/>
  <c r="E34" i="19"/>
  <c r="K33" i="19"/>
  <c r="I33" i="19"/>
  <c r="I37" i="19" s="1"/>
  <c r="G33" i="19"/>
  <c r="E33" i="19"/>
  <c r="E37" i="19" s="1"/>
  <c r="J31" i="19"/>
  <c r="H31" i="19"/>
  <c r="F31" i="19"/>
  <c r="D31" i="19"/>
  <c r="C31" i="19"/>
  <c r="I30" i="19"/>
  <c r="K30" i="19" s="1"/>
  <c r="G30" i="19"/>
  <c r="E30" i="19"/>
  <c r="I29" i="19"/>
  <c r="K29" i="19" s="1"/>
  <c r="G29" i="19"/>
  <c r="E29" i="19"/>
  <c r="I28" i="19"/>
  <c r="K28" i="19" s="1"/>
  <c r="G28" i="19"/>
  <c r="G31" i="19" s="1"/>
  <c r="E28" i="19"/>
  <c r="E31" i="19" s="1"/>
  <c r="J26" i="19"/>
  <c r="H26" i="19"/>
  <c r="F26" i="19"/>
  <c r="D26" i="19"/>
  <c r="C26" i="19"/>
  <c r="I25" i="19"/>
  <c r="K25" i="19" s="1"/>
  <c r="G25" i="19"/>
  <c r="E25" i="19"/>
  <c r="I24" i="19"/>
  <c r="K24" i="19" s="1"/>
  <c r="G24" i="19"/>
  <c r="E24" i="19"/>
  <c r="I23" i="19"/>
  <c r="K23" i="19" s="1"/>
  <c r="G23" i="19"/>
  <c r="E23" i="19"/>
  <c r="I22" i="19"/>
  <c r="K22" i="19" s="1"/>
  <c r="G22" i="19"/>
  <c r="E22" i="19"/>
  <c r="I21" i="19"/>
  <c r="K21" i="19" s="1"/>
  <c r="G21" i="19"/>
  <c r="E21" i="19"/>
  <c r="I20" i="19"/>
  <c r="K20" i="19" s="1"/>
  <c r="G20" i="19"/>
  <c r="E20" i="19"/>
  <c r="I19" i="19"/>
  <c r="K19" i="19" s="1"/>
  <c r="G19" i="19"/>
  <c r="E19" i="19"/>
  <c r="I18" i="19"/>
  <c r="K18" i="19" s="1"/>
  <c r="G18" i="19"/>
  <c r="E18" i="19"/>
  <c r="I17" i="19"/>
  <c r="K17" i="19" s="1"/>
  <c r="G17" i="19"/>
  <c r="E17" i="19"/>
  <c r="I16" i="19"/>
  <c r="K16" i="19" s="1"/>
  <c r="G16" i="19"/>
  <c r="E16" i="19"/>
  <c r="I15" i="19"/>
  <c r="K15" i="19" s="1"/>
  <c r="G15" i="19"/>
  <c r="E15" i="19"/>
  <c r="I14" i="19"/>
  <c r="K14" i="19" s="1"/>
  <c r="K26" i="19" s="1"/>
  <c r="G14" i="19"/>
  <c r="G26" i="19" s="1"/>
  <c r="E14" i="19"/>
  <c r="E26" i="19" s="1"/>
  <c r="J12" i="19"/>
  <c r="H12" i="19"/>
  <c r="G66" i="19" s="1"/>
  <c r="G69" i="19" s="1"/>
  <c r="F12" i="19"/>
  <c r="D12" i="19"/>
  <c r="I11" i="19"/>
  <c r="K11" i="19" s="1"/>
  <c r="G11" i="19"/>
  <c r="E11" i="19"/>
  <c r="G62" i="18"/>
  <c r="J58" i="18"/>
  <c r="G63" i="18" s="1"/>
  <c r="H58" i="18"/>
  <c r="G68" i="18" s="1"/>
  <c r="F58" i="18"/>
  <c r="D58" i="18"/>
  <c r="C58" i="18"/>
  <c r="D63" i="18" s="1"/>
  <c r="I57" i="18"/>
  <c r="K57" i="18" s="1"/>
  <c r="G57" i="18"/>
  <c r="E57" i="18"/>
  <c r="I56" i="18"/>
  <c r="K56" i="18" s="1"/>
  <c r="G56" i="18"/>
  <c r="E56" i="18"/>
  <c r="I55" i="18"/>
  <c r="K55" i="18" s="1"/>
  <c r="G55" i="18"/>
  <c r="E55" i="18"/>
  <c r="I54" i="18"/>
  <c r="K54" i="18" s="1"/>
  <c r="G54" i="18"/>
  <c r="G58" i="18" s="1"/>
  <c r="D73" i="18" s="1"/>
  <c r="E54" i="18"/>
  <c r="E58" i="18" s="1"/>
  <c r="D68" i="18" s="1"/>
  <c r="J52" i="18"/>
  <c r="H52" i="18"/>
  <c r="G67" i="18" s="1"/>
  <c r="F52" i="18"/>
  <c r="E52" i="18"/>
  <c r="D67" i="18" s="1"/>
  <c r="D52" i="18"/>
  <c r="C52" i="18"/>
  <c r="I51" i="18"/>
  <c r="K51" i="18" s="1"/>
  <c r="G51" i="18"/>
  <c r="E51" i="18"/>
  <c r="I50" i="18"/>
  <c r="K50" i="18" s="1"/>
  <c r="G50" i="18"/>
  <c r="E50" i="18"/>
  <c r="I49" i="18"/>
  <c r="K49" i="18" s="1"/>
  <c r="G49" i="18"/>
  <c r="E49" i="18"/>
  <c r="I48" i="18"/>
  <c r="K48" i="18" s="1"/>
  <c r="G48" i="18"/>
  <c r="E48" i="18"/>
  <c r="I47" i="18"/>
  <c r="K47" i="18" s="1"/>
  <c r="G47" i="18"/>
  <c r="E47" i="18"/>
  <c r="I46" i="18"/>
  <c r="K46" i="18" s="1"/>
  <c r="G46" i="18"/>
  <c r="E46" i="18"/>
  <c r="I45" i="18"/>
  <c r="K45" i="18" s="1"/>
  <c r="G45" i="18"/>
  <c r="E45" i="18"/>
  <c r="I44" i="18"/>
  <c r="K44" i="18" s="1"/>
  <c r="G44" i="18"/>
  <c r="G52" i="18" s="1"/>
  <c r="D72" i="18" s="1"/>
  <c r="E44" i="18"/>
  <c r="J42" i="18"/>
  <c r="H42" i="18"/>
  <c r="F42" i="18"/>
  <c r="E42" i="18"/>
  <c r="D42" i="18"/>
  <c r="C42" i="18"/>
  <c r="K41" i="18"/>
  <c r="I41" i="18"/>
  <c r="G41" i="18"/>
  <c r="E41" i="18"/>
  <c r="K40" i="18"/>
  <c r="I40" i="18"/>
  <c r="G40" i="18"/>
  <c r="E40" i="18"/>
  <c r="K39" i="18"/>
  <c r="K42" i="18" s="1"/>
  <c r="I39" i="18"/>
  <c r="I42" i="18" s="1"/>
  <c r="G39" i="18"/>
  <c r="G42" i="18" s="1"/>
  <c r="E39" i="18"/>
  <c r="K37" i="18"/>
  <c r="J37" i="18"/>
  <c r="H37" i="18"/>
  <c r="G37" i="18"/>
  <c r="F37" i="18"/>
  <c r="D37" i="18"/>
  <c r="C37" i="18"/>
  <c r="K36" i="18"/>
  <c r="I36" i="18"/>
  <c r="G36" i="18"/>
  <c r="E36" i="18"/>
  <c r="K35" i="18"/>
  <c r="I35" i="18"/>
  <c r="G35" i="18"/>
  <c r="E35" i="18"/>
  <c r="K34" i="18"/>
  <c r="I34" i="18"/>
  <c r="G34" i="18"/>
  <c r="E34" i="18"/>
  <c r="K33" i="18"/>
  <c r="I33" i="18"/>
  <c r="I37" i="18" s="1"/>
  <c r="G33" i="18"/>
  <c r="E33" i="18"/>
  <c r="E37" i="18" s="1"/>
  <c r="J31" i="18"/>
  <c r="H31" i="18"/>
  <c r="F31" i="18"/>
  <c r="D31" i="18"/>
  <c r="C31" i="18"/>
  <c r="I30" i="18"/>
  <c r="K30" i="18" s="1"/>
  <c r="G30" i="18"/>
  <c r="E30" i="18"/>
  <c r="I29" i="18"/>
  <c r="K29" i="18" s="1"/>
  <c r="G29" i="18"/>
  <c r="E29" i="18"/>
  <c r="I28" i="18"/>
  <c r="K28" i="18" s="1"/>
  <c r="G28" i="18"/>
  <c r="G31" i="18" s="1"/>
  <c r="E28" i="18"/>
  <c r="E31" i="18" s="1"/>
  <c r="J26" i="18"/>
  <c r="H26" i="18"/>
  <c r="F26" i="18"/>
  <c r="D26" i="18"/>
  <c r="C26" i="18"/>
  <c r="I25" i="18"/>
  <c r="K25" i="18" s="1"/>
  <c r="G25" i="18"/>
  <c r="E25" i="18"/>
  <c r="I24" i="18"/>
  <c r="K24" i="18" s="1"/>
  <c r="G24" i="18"/>
  <c r="E24" i="18"/>
  <c r="I23" i="18"/>
  <c r="K23" i="18" s="1"/>
  <c r="G23" i="18"/>
  <c r="E23" i="18"/>
  <c r="I22" i="18"/>
  <c r="K22" i="18" s="1"/>
  <c r="G22" i="18"/>
  <c r="E22" i="18"/>
  <c r="I21" i="18"/>
  <c r="K21" i="18" s="1"/>
  <c r="G21" i="18"/>
  <c r="E21" i="18"/>
  <c r="I20" i="18"/>
  <c r="K20" i="18" s="1"/>
  <c r="G20" i="18"/>
  <c r="E20" i="18"/>
  <c r="I19" i="18"/>
  <c r="K19" i="18" s="1"/>
  <c r="G19" i="18"/>
  <c r="E19" i="18"/>
  <c r="I18" i="18"/>
  <c r="K18" i="18" s="1"/>
  <c r="G18" i="18"/>
  <c r="E18" i="18"/>
  <c r="I17" i="18"/>
  <c r="K17" i="18" s="1"/>
  <c r="G17" i="18"/>
  <c r="E17" i="18"/>
  <c r="I16" i="18"/>
  <c r="K16" i="18" s="1"/>
  <c r="G16" i="18"/>
  <c r="E16" i="18"/>
  <c r="I15" i="18"/>
  <c r="K15" i="18" s="1"/>
  <c r="G15" i="18"/>
  <c r="E15" i="18"/>
  <c r="I14" i="18"/>
  <c r="K14" i="18" s="1"/>
  <c r="G14" i="18"/>
  <c r="E14" i="18"/>
  <c r="J12" i="18"/>
  <c r="G61" i="18" s="1"/>
  <c r="H12" i="18"/>
  <c r="F12" i="18"/>
  <c r="D12" i="18"/>
  <c r="I11" i="18"/>
  <c r="K11" i="18" s="1"/>
  <c r="G11" i="18"/>
  <c r="E11" i="18"/>
  <c r="G63" i="17"/>
  <c r="G62" i="17"/>
  <c r="J58" i="17"/>
  <c r="H58" i="17"/>
  <c r="G68" i="17" s="1"/>
  <c r="F58" i="17"/>
  <c r="D58" i="17"/>
  <c r="C58" i="17"/>
  <c r="D63" i="17" s="1"/>
  <c r="I57" i="17"/>
  <c r="K57" i="17" s="1"/>
  <c r="G57" i="17"/>
  <c r="E57" i="17"/>
  <c r="I56" i="17"/>
  <c r="K56" i="17" s="1"/>
  <c r="G56" i="17"/>
  <c r="E56" i="17"/>
  <c r="I55" i="17"/>
  <c r="K55" i="17" s="1"/>
  <c r="G55" i="17"/>
  <c r="E55" i="17"/>
  <c r="I54" i="17"/>
  <c r="K54" i="17" s="1"/>
  <c r="G54" i="17"/>
  <c r="G58" i="17" s="1"/>
  <c r="D73" i="17" s="1"/>
  <c r="E54" i="17"/>
  <c r="E58" i="17" s="1"/>
  <c r="D68" i="17" s="1"/>
  <c r="J52" i="17"/>
  <c r="H52" i="17"/>
  <c r="G67" i="17" s="1"/>
  <c r="F52" i="17"/>
  <c r="E52" i="17"/>
  <c r="D67" i="17" s="1"/>
  <c r="D52" i="17"/>
  <c r="C52" i="17"/>
  <c r="I51" i="17"/>
  <c r="K51" i="17" s="1"/>
  <c r="G51" i="17"/>
  <c r="E51" i="17"/>
  <c r="I50" i="17"/>
  <c r="K50" i="17" s="1"/>
  <c r="G50" i="17"/>
  <c r="E50" i="17"/>
  <c r="I49" i="17"/>
  <c r="K49" i="17" s="1"/>
  <c r="G49" i="17"/>
  <c r="E49" i="17"/>
  <c r="I48" i="17"/>
  <c r="K48" i="17" s="1"/>
  <c r="G48" i="17"/>
  <c r="E48" i="17"/>
  <c r="I47" i="17"/>
  <c r="K47" i="17" s="1"/>
  <c r="G47" i="17"/>
  <c r="E47" i="17"/>
  <c r="I46" i="17"/>
  <c r="K46" i="17" s="1"/>
  <c r="G46" i="17"/>
  <c r="E46" i="17"/>
  <c r="I45" i="17"/>
  <c r="K45" i="17" s="1"/>
  <c r="G45" i="17"/>
  <c r="E45" i="17"/>
  <c r="I44" i="17"/>
  <c r="K44" i="17" s="1"/>
  <c r="G44" i="17"/>
  <c r="G52" i="17" s="1"/>
  <c r="D72" i="17" s="1"/>
  <c r="E44" i="17"/>
  <c r="J42" i="17"/>
  <c r="H42" i="17"/>
  <c r="F42" i="17"/>
  <c r="E42" i="17"/>
  <c r="D42" i="17"/>
  <c r="C42" i="17"/>
  <c r="K41" i="17"/>
  <c r="I41" i="17"/>
  <c r="G41" i="17"/>
  <c r="E41" i="17"/>
  <c r="K40" i="17"/>
  <c r="I40" i="17"/>
  <c r="G40" i="17"/>
  <c r="E40" i="17"/>
  <c r="K39" i="17"/>
  <c r="K42" i="17" s="1"/>
  <c r="I39" i="17"/>
  <c r="I42" i="17" s="1"/>
  <c r="G39" i="17"/>
  <c r="G42" i="17" s="1"/>
  <c r="E39" i="17"/>
  <c r="K37" i="17"/>
  <c r="J37" i="17"/>
  <c r="H37" i="17"/>
  <c r="G37" i="17"/>
  <c r="F37" i="17"/>
  <c r="D37" i="17"/>
  <c r="C37" i="17"/>
  <c r="K36" i="17"/>
  <c r="I36" i="17"/>
  <c r="G36" i="17"/>
  <c r="E36" i="17"/>
  <c r="K35" i="17"/>
  <c r="I35" i="17"/>
  <c r="G35" i="17"/>
  <c r="E35" i="17"/>
  <c r="K34" i="17"/>
  <c r="I34" i="17"/>
  <c r="G34" i="17"/>
  <c r="E34" i="17"/>
  <c r="K33" i="17"/>
  <c r="I33" i="17"/>
  <c r="I37" i="17" s="1"/>
  <c r="G33" i="17"/>
  <c r="E33" i="17"/>
  <c r="E37" i="17" s="1"/>
  <c r="J31" i="17"/>
  <c r="H31" i="17"/>
  <c r="F31" i="17"/>
  <c r="D31" i="17"/>
  <c r="C31" i="17"/>
  <c r="I30" i="17"/>
  <c r="K30" i="17" s="1"/>
  <c r="G30" i="17"/>
  <c r="E30" i="17"/>
  <c r="I29" i="17"/>
  <c r="K29" i="17" s="1"/>
  <c r="G29" i="17"/>
  <c r="E29" i="17"/>
  <c r="I28" i="17"/>
  <c r="K28" i="17" s="1"/>
  <c r="G28" i="17"/>
  <c r="G31" i="17" s="1"/>
  <c r="E28" i="17"/>
  <c r="E31" i="17" s="1"/>
  <c r="J26" i="17"/>
  <c r="H26" i="17"/>
  <c r="F26" i="17"/>
  <c r="E26" i="17"/>
  <c r="D26" i="17"/>
  <c r="C26" i="17"/>
  <c r="I25" i="17"/>
  <c r="K25" i="17" s="1"/>
  <c r="G25" i="17"/>
  <c r="E25" i="17"/>
  <c r="I24" i="17"/>
  <c r="K24" i="17" s="1"/>
  <c r="G24" i="17"/>
  <c r="E24" i="17"/>
  <c r="I23" i="17"/>
  <c r="K23" i="17" s="1"/>
  <c r="G23" i="17"/>
  <c r="E23" i="17"/>
  <c r="I22" i="17"/>
  <c r="K22" i="17" s="1"/>
  <c r="G22" i="17"/>
  <c r="E22" i="17"/>
  <c r="I21" i="17"/>
  <c r="K21" i="17" s="1"/>
  <c r="G21" i="17"/>
  <c r="E21" i="17"/>
  <c r="I20" i="17"/>
  <c r="K20" i="17" s="1"/>
  <c r="G20" i="17"/>
  <c r="E20" i="17"/>
  <c r="I19" i="17"/>
  <c r="K19" i="17" s="1"/>
  <c r="G19" i="17"/>
  <c r="E19" i="17"/>
  <c r="I18" i="17"/>
  <c r="K18" i="17" s="1"/>
  <c r="G18" i="17"/>
  <c r="E18" i="17"/>
  <c r="I17" i="17"/>
  <c r="K17" i="17" s="1"/>
  <c r="G17" i="17"/>
  <c r="E17" i="17"/>
  <c r="I16" i="17"/>
  <c r="K16" i="17" s="1"/>
  <c r="G16" i="17"/>
  <c r="E16" i="17"/>
  <c r="I15" i="17"/>
  <c r="K15" i="17" s="1"/>
  <c r="G15" i="17"/>
  <c r="E15" i="17"/>
  <c r="I14" i="17"/>
  <c r="K14" i="17" s="1"/>
  <c r="K26" i="17" s="1"/>
  <c r="G14" i="17"/>
  <c r="G26" i="17" s="1"/>
  <c r="E14" i="17"/>
  <c r="J12" i="17"/>
  <c r="G61" i="17" s="1"/>
  <c r="H12" i="17"/>
  <c r="G66" i="17" s="1"/>
  <c r="G69" i="17" s="1"/>
  <c r="F12" i="17"/>
  <c r="D12" i="17"/>
  <c r="I11" i="17"/>
  <c r="K11" i="17" s="1"/>
  <c r="G11" i="17"/>
  <c r="E11" i="17"/>
  <c r="G62" i="16"/>
  <c r="J58" i="16"/>
  <c r="G63" i="16" s="1"/>
  <c r="H58" i="16"/>
  <c r="G68" i="16" s="1"/>
  <c r="F58" i="16"/>
  <c r="D58" i="16"/>
  <c r="C58" i="16"/>
  <c r="D63" i="16" s="1"/>
  <c r="I57" i="16"/>
  <c r="K57" i="16" s="1"/>
  <c r="G57" i="16"/>
  <c r="E57" i="16"/>
  <c r="I56" i="16"/>
  <c r="K56" i="16" s="1"/>
  <c r="G56" i="16"/>
  <c r="E56" i="16"/>
  <c r="I55" i="16"/>
  <c r="K55" i="16" s="1"/>
  <c r="G55" i="16"/>
  <c r="E55" i="16"/>
  <c r="I54" i="16"/>
  <c r="K54" i="16" s="1"/>
  <c r="K58" i="16" s="1"/>
  <c r="K63" i="16" s="1"/>
  <c r="G54" i="16"/>
  <c r="G58" i="16" s="1"/>
  <c r="D73" i="16" s="1"/>
  <c r="E54" i="16"/>
  <c r="E58" i="16" s="1"/>
  <c r="D68" i="16" s="1"/>
  <c r="J52" i="16"/>
  <c r="H52" i="16"/>
  <c r="G67" i="16" s="1"/>
  <c r="F52" i="16"/>
  <c r="E52" i="16"/>
  <c r="D67" i="16" s="1"/>
  <c r="D52" i="16"/>
  <c r="C52" i="16"/>
  <c r="I51" i="16"/>
  <c r="K51" i="16" s="1"/>
  <c r="G51" i="16"/>
  <c r="E51" i="16"/>
  <c r="I50" i="16"/>
  <c r="K50" i="16" s="1"/>
  <c r="G50" i="16"/>
  <c r="E50" i="16"/>
  <c r="I49" i="16"/>
  <c r="K49" i="16" s="1"/>
  <c r="G49" i="16"/>
  <c r="E49" i="16"/>
  <c r="I48" i="16"/>
  <c r="K48" i="16" s="1"/>
  <c r="G48" i="16"/>
  <c r="E48" i="16"/>
  <c r="I47" i="16"/>
  <c r="K47" i="16" s="1"/>
  <c r="G47" i="16"/>
  <c r="E47" i="16"/>
  <c r="I46" i="16"/>
  <c r="K46" i="16" s="1"/>
  <c r="G46" i="16"/>
  <c r="E46" i="16"/>
  <c r="I45" i="16"/>
  <c r="K45" i="16" s="1"/>
  <c r="G45" i="16"/>
  <c r="E45" i="16"/>
  <c r="I44" i="16"/>
  <c r="K44" i="16" s="1"/>
  <c r="G44" i="16"/>
  <c r="G52" i="16" s="1"/>
  <c r="D72" i="16" s="1"/>
  <c r="E44" i="16"/>
  <c r="J42" i="16"/>
  <c r="H42" i="16"/>
  <c r="F42" i="16"/>
  <c r="D42" i="16"/>
  <c r="C42" i="16"/>
  <c r="K41" i="16"/>
  <c r="I41" i="16"/>
  <c r="G41" i="16"/>
  <c r="E41" i="16"/>
  <c r="K40" i="16"/>
  <c r="I40" i="16"/>
  <c r="G40" i="16"/>
  <c r="E40" i="16"/>
  <c r="K39" i="16"/>
  <c r="K42" i="16" s="1"/>
  <c r="I39" i="16"/>
  <c r="I42" i="16" s="1"/>
  <c r="G39" i="16"/>
  <c r="G42" i="16" s="1"/>
  <c r="E39" i="16"/>
  <c r="E42" i="16" s="1"/>
  <c r="K37" i="16"/>
  <c r="J37" i="16"/>
  <c r="H37" i="16"/>
  <c r="G37" i="16"/>
  <c r="F37" i="16"/>
  <c r="D37" i="16"/>
  <c r="C37" i="16"/>
  <c r="K36" i="16"/>
  <c r="I36" i="16"/>
  <c r="G36" i="16"/>
  <c r="E36" i="16"/>
  <c r="K35" i="16"/>
  <c r="I35" i="16"/>
  <c r="G35" i="16"/>
  <c r="E35" i="16"/>
  <c r="K34" i="16"/>
  <c r="I34" i="16"/>
  <c r="G34" i="16"/>
  <c r="E34" i="16"/>
  <c r="K33" i="16"/>
  <c r="I33" i="16"/>
  <c r="I37" i="16" s="1"/>
  <c r="G33" i="16"/>
  <c r="E33" i="16"/>
  <c r="E37" i="16" s="1"/>
  <c r="J31" i="16"/>
  <c r="H31" i="16"/>
  <c r="F31" i="16"/>
  <c r="D31" i="16"/>
  <c r="C31" i="16"/>
  <c r="I30" i="16"/>
  <c r="K30" i="16" s="1"/>
  <c r="G30" i="16"/>
  <c r="E30" i="16"/>
  <c r="I29" i="16"/>
  <c r="K29" i="16" s="1"/>
  <c r="G29" i="16"/>
  <c r="E29" i="16"/>
  <c r="I28" i="16"/>
  <c r="K28" i="16" s="1"/>
  <c r="K31" i="16" s="1"/>
  <c r="G28" i="16"/>
  <c r="G31" i="16" s="1"/>
  <c r="E28" i="16"/>
  <c r="E31" i="16" s="1"/>
  <c r="J26" i="16"/>
  <c r="H26" i="16"/>
  <c r="F26" i="16"/>
  <c r="E26" i="16"/>
  <c r="D26" i="16"/>
  <c r="C26" i="16"/>
  <c r="I25" i="16"/>
  <c r="K25" i="16" s="1"/>
  <c r="G25" i="16"/>
  <c r="E25" i="16"/>
  <c r="I24" i="16"/>
  <c r="K24" i="16" s="1"/>
  <c r="G24" i="16"/>
  <c r="E24" i="16"/>
  <c r="I23" i="16"/>
  <c r="K23" i="16" s="1"/>
  <c r="G23" i="16"/>
  <c r="E23" i="16"/>
  <c r="I22" i="16"/>
  <c r="K22" i="16" s="1"/>
  <c r="G22" i="16"/>
  <c r="E22" i="16"/>
  <c r="I21" i="16"/>
  <c r="K21" i="16" s="1"/>
  <c r="G21" i="16"/>
  <c r="E21" i="16"/>
  <c r="I20" i="16"/>
  <c r="K20" i="16" s="1"/>
  <c r="G20" i="16"/>
  <c r="E20" i="16"/>
  <c r="I19" i="16"/>
  <c r="K19" i="16" s="1"/>
  <c r="G19" i="16"/>
  <c r="E19" i="16"/>
  <c r="I18" i="16"/>
  <c r="K18" i="16" s="1"/>
  <c r="G18" i="16"/>
  <c r="E18" i="16"/>
  <c r="I17" i="16"/>
  <c r="K17" i="16" s="1"/>
  <c r="G17" i="16"/>
  <c r="E17" i="16"/>
  <c r="I16" i="16"/>
  <c r="K16" i="16" s="1"/>
  <c r="G16" i="16"/>
  <c r="E16" i="16"/>
  <c r="I15" i="16"/>
  <c r="K15" i="16" s="1"/>
  <c r="G15" i="16"/>
  <c r="E15" i="16"/>
  <c r="I14" i="16"/>
  <c r="I26" i="16" s="1"/>
  <c r="G14" i="16"/>
  <c r="G26" i="16" s="1"/>
  <c r="E14" i="16"/>
  <c r="J12" i="16"/>
  <c r="G61" i="16" s="1"/>
  <c r="H12" i="16"/>
  <c r="F12" i="16"/>
  <c r="D12" i="16"/>
  <c r="K11" i="16"/>
  <c r="I11" i="16"/>
  <c r="G11" i="16"/>
  <c r="E11" i="16"/>
  <c r="I10" i="16"/>
  <c r="K10" i="16" s="1"/>
  <c r="C10" i="17" s="1"/>
  <c r="G10" i="16"/>
  <c r="E10" i="16"/>
  <c r="G62" i="15"/>
  <c r="J58" i="15"/>
  <c r="G63" i="15" s="1"/>
  <c r="H58" i="15"/>
  <c r="G68" i="15" s="1"/>
  <c r="F58" i="15"/>
  <c r="D58" i="15"/>
  <c r="C58" i="15"/>
  <c r="D63" i="15" s="1"/>
  <c r="I57" i="15"/>
  <c r="K57" i="15" s="1"/>
  <c r="G57" i="15"/>
  <c r="E57" i="15"/>
  <c r="I56" i="15"/>
  <c r="K56" i="15" s="1"/>
  <c r="G56" i="15"/>
  <c r="E56" i="15"/>
  <c r="I55" i="15"/>
  <c r="K55" i="15" s="1"/>
  <c r="G55" i="15"/>
  <c r="E55" i="15"/>
  <c r="I54" i="15"/>
  <c r="K54" i="15" s="1"/>
  <c r="K58" i="15" s="1"/>
  <c r="K63" i="15" s="1"/>
  <c r="G54" i="15"/>
  <c r="G58" i="15" s="1"/>
  <c r="D73" i="15" s="1"/>
  <c r="E54" i="15"/>
  <c r="E58" i="15" s="1"/>
  <c r="D68" i="15" s="1"/>
  <c r="J52" i="15"/>
  <c r="H52" i="15"/>
  <c r="G67" i="15" s="1"/>
  <c r="F52" i="15"/>
  <c r="E52" i="15"/>
  <c r="D67" i="15" s="1"/>
  <c r="D52" i="15"/>
  <c r="C52" i="15"/>
  <c r="I51" i="15"/>
  <c r="K51" i="15" s="1"/>
  <c r="G51" i="15"/>
  <c r="E51" i="15"/>
  <c r="I50" i="15"/>
  <c r="K50" i="15" s="1"/>
  <c r="G50" i="15"/>
  <c r="E50" i="15"/>
  <c r="I49" i="15"/>
  <c r="K49" i="15" s="1"/>
  <c r="G49" i="15"/>
  <c r="E49" i="15"/>
  <c r="I48" i="15"/>
  <c r="K48" i="15" s="1"/>
  <c r="G48" i="15"/>
  <c r="E48" i="15"/>
  <c r="I47" i="15"/>
  <c r="K47" i="15" s="1"/>
  <c r="G47" i="15"/>
  <c r="E47" i="15"/>
  <c r="I46" i="15"/>
  <c r="K46" i="15" s="1"/>
  <c r="G46" i="15"/>
  <c r="E46" i="15"/>
  <c r="I45" i="15"/>
  <c r="K45" i="15" s="1"/>
  <c r="G45" i="15"/>
  <c r="E45" i="15"/>
  <c r="I44" i="15"/>
  <c r="I52" i="15" s="1"/>
  <c r="G44" i="15"/>
  <c r="G52" i="15" s="1"/>
  <c r="D72" i="15" s="1"/>
  <c r="E44" i="15"/>
  <c r="J42" i="15"/>
  <c r="H42" i="15"/>
  <c r="F42" i="15"/>
  <c r="D42" i="15"/>
  <c r="C42" i="15"/>
  <c r="K41" i="15"/>
  <c r="I41" i="15"/>
  <c r="G41" i="15"/>
  <c r="E41" i="15"/>
  <c r="K40" i="15"/>
  <c r="I40" i="15"/>
  <c r="G40" i="15"/>
  <c r="E40" i="15"/>
  <c r="K39" i="15"/>
  <c r="K42" i="15" s="1"/>
  <c r="I39" i="15"/>
  <c r="I42" i="15" s="1"/>
  <c r="G39" i="15"/>
  <c r="G42" i="15" s="1"/>
  <c r="E39" i="15"/>
  <c r="E42" i="15" s="1"/>
  <c r="J37" i="15"/>
  <c r="H37" i="15"/>
  <c r="G37" i="15"/>
  <c r="F37" i="15"/>
  <c r="D37" i="15"/>
  <c r="C37" i="15"/>
  <c r="I36" i="15"/>
  <c r="K36" i="15" s="1"/>
  <c r="G36" i="15"/>
  <c r="E36" i="15"/>
  <c r="I35" i="15"/>
  <c r="K35" i="15" s="1"/>
  <c r="G35" i="15"/>
  <c r="E35" i="15"/>
  <c r="I34" i="15"/>
  <c r="K34" i="15" s="1"/>
  <c r="G34" i="15"/>
  <c r="E34" i="15"/>
  <c r="I33" i="15"/>
  <c r="K33" i="15" s="1"/>
  <c r="G33" i="15"/>
  <c r="E33" i="15"/>
  <c r="E37" i="15" s="1"/>
  <c r="J31" i="15"/>
  <c r="H31" i="15"/>
  <c r="F31" i="15"/>
  <c r="D31" i="15"/>
  <c r="C31" i="15"/>
  <c r="I30" i="15"/>
  <c r="K30" i="15" s="1"/>
  <c r="G30" i="15"/>
  <c r="E30" i="15"/>
  <c r="I29" i="15"/>
  <c r="K29" i="15" s="1"/>
  <c r="G29" i="15"/>
  <c r="E29" i="15"/>
  <c r="I28" i="15"/>
  <c r="K28" i="15" s="1"/>
  <c r="G28" i="15"/>
  <c r="G31" i="15" s="1"/>
  <c r="E28" i="15"/>
  <c r="E31" i="15" s="1"/>
  <c r="J26" i="15"/>
  <c r="H26" i="15"/>
  <c r="F26" i="15"/>
  <c r="E26" i="15"/>
  <c r="D26" i="15"/>
  <c r="C26" i="15"/>
  <c r="I25" i="15"/>
  <c r="K25" i="15" s="1"/>
  <c r="G25" i="15"/>
  <c r="E25" i="15"/>
  <c r="I24" i="15"/>
  <c r="K24" i="15" s="1"/>
  <c r="G24" i="15"/>
  <c r="E24" i="15"/>
  <c r="I23" i="15"/>
  <c r="K23" i="15" s="1"/>
  <c r="G23" i="15"/>
  <c r="E23" i="15"/>
  <c r="I22" i="15"/>
  <c r="K22" i="15" s="1"/>
  <c r="G22" i="15"/>
  <c r="E22" i="15"/>
  <c r="I21" i="15"/>
  <c r="K21" i="15" s="1"/>
  <c r="G21" i="15"/>
  <c r="E21" i="15"/>
  <c r="I20" i="15"/>
  <c r="K20" i="15" s="1"/>
  <c r="G20" i="15"/>
  <c r="E20" i="15"/>
  <c r="I19" i="15"/>
  <c r="K19" i="15" s="1"/>
  <c r="G19" i="15"/>
  <c r="E19" i="15"/>
  <c r="I18" i="15"/>
  <c r="K18" i="15" s="1"/>
  <c r="G18" i="15"/>
  <c r="E18" i="15"/>
  <c r="I17" i="15"/>
  <c r="K17" i="15" s="1"/>
  <c r="G17" i="15"/>
  <c r="E17" i="15"/>
  <c r="I16" i="15"/>
  <c r="K16" i="15" s="1"/>
  <c r="G16" i="15"/>
  <c r="E16" i="15"/>
  <c r="I15" i="15"/>
  <c r="K15" i="15" s="1"/>
  <c r="G15" i="15"/>
  <c r="E15" i="15"/>
  <c r="I14" i="15"/>
  <c r="I26" i="15" s="1"/>
  <c r="G14" i="15"/>
  <c r="G26" i="15" s="1"/>
  <c r="E14" i="15"/>
  <c r="J12" i="15"/>
  <c r="G61" i="15" s="1"/>
  <c r="G64" i="15" s="1"/>
  <c r="H12" i="15"/>
  <c r="G66" i="15" s="1"/>
  <c r="F12" i="15"/>
  <c r="D12" i="15"/>
  <c r="K11" i="15"/>
  <c r="I11" i="15"/>
  <c r="G11" i="15"/>
  <c r="E11" i="15"/>
  <c r="K10" i="15"/>
  <c r="I10" i="15"/>
  <c r="G10" i="15"/>
  <c r="E10" i="15"/>
  <c r="G62" i="14"/>
  <c r="J58" i="14"/>
  <c r="G63" i="14" s="1"/>
  <c r="H58" i="14"/>
  <c r="G68" i="14" s="1"/>
  <c r="F58" i="14"/>
  <c r="D58" i="14"/>
  <c r="C58" i="14"/>
  <c r="D63" i="14" s="1"/>
  <c r="I57" i="14"/>
  <c r="K57" i="14" s="1"/>
  <c r="G57" i="14"/>
  <c r="E57" i="14"/>
  <c r="I56" i="14"/>
  <c r="K56" i="14" s="1"/>
  <c r="G56" i="14"/>
  <c r="E56" i="14"/>
  <c r="I55" i="14"/>
  <c r="K55" i="14" s="1"/>
  <c r="G55" i="14"/>
  <c r="E55" i="14"/>
  <c r="I54" i="14"/>
  <c r="K54" i="14" s="1"/>
  <c r="K58" i="14" s="1"/>
  <c r="K63" i="14" s="1"/>
  <c r="G54" i="14"/>
  <c r="G58" i="14" s="1"/>
  <c r="D73" i="14" s="1"/>
  <c r="E54" i="14"/>
  <c r="E58" i="14" s="1"/>
  <c r="D68" i="14" s="1"/>
  <c r="J52" i="14"/>
  <c r="H52" i="14"/>
  <c r="G67" i="14" s="1"/>
  <c r="F52" i="14"/>
  <c r="E52" i="14"/>
  <c r="D67" i="14" s="1"/>
  <c r="D52" i="14"/>
  <c r="C52" i="14"/>
  <c r="I51" i="14"/>
  <c r="K51" i="14" s="1"/>
  <c r="G51" i="14"/>
  <c r="E51" i="14"/>
  <c r="I50" i="14"/>
  <c r="K50" i="14" s="1"/>
  <c r="G50" i="14"/>
  <c r="E50" i="14"/>
  <c r="I49" i="14"/>
  <c r="K49" i="14" s="1"/>
  <c r="G49" i="14"/>
  <c r="E49" i="14"/>
  <c r="I48" i="14"/>
  <c r="K48" i="14" s="1"/>
  <c r="G48" i="14"/>
  <c r="E48" i="14"/>
  <c r="I47" i="14"/>
  <c r="K47" i="14" s="1"/>
  <c r="G47" i="14"/>
  <c r="E47" i="14"/>
  <c r="I46" i="14"/>
  <c r="K46" i="14" s="1"/>
  <c r="G46" i="14"/>
  <c r="E46" i="14"/>
  <c r="I45" i="14"/>
  <c r="K45" i="14" s="1"/>
  <c r="G45" i="14"/>
  <c r="E45" i="14"/>
  <c r="I44" i="14"/>
  <c r="I52" i="14" s="1"/>
  <c r="G44" i="14"/>
  <c r="G52" i="14" s="1"/>
  <c r="D72" i="14" s="1"/>
  <c r="E44" i="14"/>
  <c r="J42" i="14"/>
  <c r="H42" i="14"/>
  <c r="F42" i="14"/>
  <c r="D42" i="14"/>
  <c r="C42" i="14"/>
  <c r="K41" i="14"/>
  <c r="I41" i="14"/>
  <c r="G41" i="14"/>
  <c r="E41" i="14"/>
  <c r="K40" i="14"/>
  <c r="I40" i="14"/>
  <c r="G40" i="14"/>
  <c r="E40" i="14"/>
  <c r="K39" i="14"/>
  <c r="K42" i="14" s="1"/>
  <c r="I39" i="14"/>
  <c r="I42" i="14" s="1"/>
  <c r="G39" i="14"/>
  <c r="G42" i="14" s="1"/>
  <c r="E39" i="14"/>
  <c r="E42" i="14" s="1"/>
  <c r="K37" i="14"/>
  <c r="J37" i="14"/>
  <c r="H37" i="14"/>
  <c r="G37" i="14"/>
  <c r="F37" i="14"/>
  <c r="D37" i="14"/>
  <c r="C37" i="14"/>
  <c r="K36" i="14"/>
  <c r="I36" i="14"/>
  <c r="G36" i="14"/>
  <c r="E36" i="14"/>
  <c r="K35" i="14"/>
  <c r="I35" i="14"/>
  <c r="G35" i="14"/>
  <c r="E35" i="14"/>
  <c r="K34" i="14"/>
  <c r="I34" i="14"/>
  <c r="G34" i="14"/>
  <c r="E34" i="14"/>
  <c r="K33" i="14"/>
  <c r="I33" i="14"/>
  <c r="I37" i="14" s="1"/>
  <c r="G33" i="14"/>
  <c r="E33" i="14"/>
  <c r="E37" i="14" s="1"/>
  <c r="J31" i="14"/>
  <c r="H31" i="14"/>
  <c r="F31" i="14"/>
  <c r="D31" i="14"/>
  <c r="C31" i="14"/>
  <c r="I30" i="14"/>
  <c r="K30" i="14" s="1"/>
  <c r="G30" i="14"/>
  <c r="E30" i="14"/>
  <c r="I29" i="14"/>
  <c r="K29" i="14" s="1"/>
  <c r="G29" i="14"/>
  <c r="E29" i="14"/>
  <c r="I28" i="14"/>
  <c r="K28" i="14" s="1"/>
  <c r="K31" i="14" s="1"/>
  <c r="G28" i="14"/>
  <c r="G31" i="14" s="1"/>
  <c r="E28" i="14"/>
  <c r="E31" i="14" s="1"/>
  <c r="J26" i="14"/>
  <c r="H26" i="14"/>
  <c r="F26" i="14"/>
  <c r="E26" i="14"/>
  <c r="D26" i="14"/>
  <c r="C26" i="14"/>
  <c r="I25" i="14"/>
  <c r="K25" i="14" s="1"/>
  <c r="G25" i="14"/>
  <c r="E25" i="14"/>
  <c r="I24" i="14"/>
  <c r="K24" i="14" s="1"/>
  <c r="G24" i="14"/>
  <c r="E24" i="14"/>
  <c r="I23" i="14"/>
  <c r="K23" i="14" s="1"/>
  <c r="G23" i="14"/>
  <c r="E23" i="14"/>
  <c r="I22" i="14"/>
  <c r="K22" i="14" s="1"/>
  <c r="G22" i="14"/>
  <c r="E22" i="14"/>
  <c r="I21" i="14"/>
  <c r="K21" i="14" s="1"/>
  <c r="G21" i="14"/>
  <c r="E21" i="14"/>
  <c r="I20" i="14"/>
  <c r="K20" i="14" s="1"/>
  <c r="G20" i="14"/>
  <c r="E20" i="14"/>
  <c r="I19" i="14"/>
  <c r="K19" i="14" s="1"/>
  <c r="G19" i="14"/>
  <c r="E19" i="14"/>
  <c r="I18" i="14"/>
  <c r="K18" i="14" s="1"/>
  <c r="G18" i="14"/>
  <c r="E18" i="14"/>
  <c r="I17" i="14"/>
  <c r="K17" i="14" s="1"/>
  <c r="G17" i="14"/>
  <c r="E17" i="14"/>
  <c r="I16" i="14"/>
  <c r="K16" i="14" s="1"/>
  <c r="G16" i="14"/>
  <c r="E16" i="14"/>
  <c r="I15" i="14"/>
  <c r="K15" i="14" s="1"/>
  <c r="G15" i="14"/>
  <c r="E15" i="14"/>
  <c r="I14" i="14"/>
  <c r="K14" i="14" s="1"/>
  <c r="G14" i="14"/>
  <c r="G26" i="14" s="1"/>
  <c r="E14" i="14"/>
  <c r="J12" i="14"/>
  <c r="G61" i="14" s="1"/>
  <c r="G64" i="14" s="1"/>
  <c r="H12" i="14"/>
  <c r="G66" i="14" s="1"/>
  <c r="F12" i="14"/>
  <c r="D12" i="14"/>
  <c r="I11" i="14"/>
  <c r="K11" i="14" s="1"/>
  <c r="G11" i="14"/>
  <c r="E11" i="14"/>
  <c r="I10" i="14"/>
  <c r="K10" i="14" s="1"/>
  <c r="G10" i="14"/>
  <c r="E10" i="14"/>
  <c r="G62" i="13"/>
  <c r="J58" i="13"/>
  <c r="G63" i="13" s="1"/>
  <c r="H58" i="13"/>
  <c r="G68" i="13" s="1"/>
  <c r="F58" i="13"/>
  <c r="D58" i="13"/>
  <c r="C58" i="13"/>
  <c r="D63" i="13" s="1"/>
  <c r="I57" i="13"/>
  <c r="K57" i="13" s="1"/>
  <c r="G57" i="13"/>
  <c r="E57" i="13"/>
  <c r="I56" i="13"/>
  <c r="K56" i="13" s="1"/>
  <c r="G56" i="13"/>
  <c r="E56" i="13"/>
  <c r="I55" i="13"/>
  <c r="K55" i="13" s="1"/>
  <c r="G55" i="13"/>
  <c r="E55" i="13"/>
  <c r="I54" i="13"/>
  <c r="K54" i="13" s="1"/>
  <c r="G54" i="13"/>
  <c r="G58" i="13" s="1"/>
  <c r="D73" i="13" s="1"/>
  <c r="E54" i="13"/>
  <c r="E58" i="13" s="1"/>
  <c r="D68" i="13" s="1"/>
  <c r="J52" i="13"/>
  <c r="H52" i="13"/>
  <c r="G67" i="13" s="1"/>
  <c r="F52" i="13"/>
  <c r="E52" i="13"/>
  <c r="D67" i="13" s="1"/>
  <c r="D52" i="13"/>
  <c r="C52" i="13"/>
  <c r="I51" i="13"/>
  <c r="K51" i="13" s="1"/>
  <c r="G51" i="13"/>
  <c r="E51" i="13"/>
  <c r="I50" i="13"/>
  <c r="K50" i="13" s="1"/>
  <c r="G50" i="13"/>
  <c r="E50" i="13"/>
  <c r="I49" i="13"/>
  <c r="K49" i="13" s="1"/>
  <c r="G49" i="13"/>
  <c r="E49" i="13"/>
  <c r="I48" i="13"/>
  <c r="K48" i="13" s="1"/>
  <c r="G48" i="13"/>
  <c r="E48" i="13"/>
  <c r="I47" i="13"/>
  <c r="K47" i="13" s="1"/>
  <c r="G47" i="13"/>
  <c r="E47" i="13"/>
  <c r="I46" i="13"/>
  <c r="K46" i="13" s="1"/>
  <c r="G46" i="13"/>
  <c r="E46" i="13"/>
  <c r="I45" i="13"/>
  <c r="K45" i="13" s="1"/>
  <c r="G45" i="13"/>
  <c r="E45" i="13"/>
  <c r="I44" i="13"/>
  <c r="K44" i="13" s="1"/>
  <c r="G44" i="13"/>
  <c r="G52" i="13" s="1"/>
  <c r="D72" i="13" s="1"/>
  <c r="E44" i="13"/>
  <c r="J42" i="13"/>
  <c r="H42" i="13"/>
  <c r="F42" i="13"/>
  <c r="E42" i="13"/>
  <c r="D42" i="13"/>
  <c r="C42" i="13"/>
  <c r="K41" i="13"/>
  <c r="I41" i="13"/>
  <c r="G41" i="13"/>
  <c r="E41" i="13"/>
  <c r="K40" i="13"/>
  <c r="I40" i="13"/>
  <c r="G40" i="13"/>
  <c r="E40" i="13"/>
  <c r="K39" i="13"/>
  <c r="K42" i="13" s="1"/>
  <c r="I39" i="13"/>
  <c r="I42" i="13" s="1"/>
  <c r="G39" i="13"/>
  <c r="G42" i="13" s="1"/>
  <c r="E39" i="13"/>
  <c r="K37" i="13"/>
  <c r="J37" i="13"/>
  <c r="H37" i="13"/>
  <c r="G37" i="13"/>
  <c r="F37" i="13"/>
  <c r="D37" i="13"/>
  <c r="C37" i="13"/>
  <c r="K36" i="13"/>
  <c r="I36" i="13"/>
  <c r="G36" i="13"/>
  <c r="E36" i="13"/>
  <c r="K35" i="13"/>
  <c r="I35" i="13"/>
  <c r="G35" i="13"/>
  <c r="E35" i="13"/>
  <c r="K34" i="13"/>
  <c r="I34" i="13"/>
  <c r="G34" i="13"/>
  <c r="E34" i="13"/>
  <c r="K33" i="13"/>
  <c r="I33" i="13"/>
  <c r="I37" i="13" s="1"/>
  <c r="G33" i="13"/>
  <c r="E33" i="13"/>
  <c r="E37" i="13" s="1"/>
  <c r="J31" i="13"/>
  <c r="H31" i="13"/>
  <c r="F31" i="13"/>
  <c r="D31" i="13"/>
  <c r="C31" i="13"/>
  <c r="I30" i="13"/>
  <c r="K30" i="13" s="1"/>
  <c r="G30" i="13"/>
  <c r="E30" i="13"/>
  <c r="I29" i="13"/>
  <c r="K29" i="13" s="1"/>
  <c r="G29" i="13"/>
  <c r="E29" i="13"/>
  <c r="I28" i="13"/>
  <c r="K28" i="13" s="1"/>
  <c r="G28" i="13"/>
  <c r="G31" i="13" s="1"/>
  <c r="E28" i="13"/>
  <c r="E31" i="13" s="1"/>
  <c r="J26" i="13"/>
  <c r="H26" i="13"/>
  <c r="F26" i="13"/>
  <c r="E26" i="13"/>
  <c r="D26" i="13"/>
  <c r="C26" i="13"/>
  <c r="I25" i="13"/>
  <c r="K25" i="13" s="1"/>
  <c r="G25" i="13"/>
  <c r="E25" i="13"/>
  <c r="I24" i="13"/>
  <c r="K24" i="13" s="1"/>
  <c r="G24" i="13"/>
  <c r="E24" i="13"/>
  <c r="I23" i="13"/>
  <c r="K23" i="13" s="1"/>
  <c r="G23" i="13"/>
  <c r="E23" i="13"/>
  <c r="I22" i="13"/>
  <c r="K22" i="13" s="1"/>
  <c r="G22" i="13"/>
  <c r="E22" i="13"/>
  <c r="I21" i="13"/>
  <c r="K21" i="13" s="1"/>
  <c r="G21" i="13"/>
  <c r="E21" i="13"/>
  <c r="I20" i="13"/>
  <c r="K20" i="13" s="1"/>
  <c r="G20" i="13"/>
  <c r="E20" i="13"/>
  <c r="I19" i="13"/>
  <c r="K19" i="13" s="1"/>
  <c r="G19" i="13"/>
  <c r="E19" i="13"/>
  <c r="I18" i="13"/>
  <c r="K18" i="13" s="1"/>
  <c r="G18" i="13"/>
  <c r="E18" i="13"/>
  <c r="I17" i="13"/>
  <c r="K17" i="13" s="1"/>
  <c r="G17" i="13"/>
  <c r="E17" i="13"/>
  <c r="I16" i="13"/>
  <c r="K16" i="13" s="1"/>
  <c r="G16" i="13"/>
  <c r="E16" i="13"/>
  <c r="I15" i="13"/>
  <c r="K15" i="13" s="1"/>
  <c r="G15" i="13"/>
  <c r="E15" i="13"/>
  <c r="I14" i="13"/>
  <c r="I26" i="13" s="1"/>
  <c r="G14" i="13"/>
  <c r="G26" i="13" s="1"/>
  <c r="E14" i="13"/>
  <c r="J12" i="13"/>
  <c r="G61" i="13" s="1"/>
  <c r="H12" i="13"/>
  <c r="G66" i="13" s="1"/>
  <c r="G69" i="13" s="1"/>
  <c r="F12" i="13"/>
  <c r="D12" i="13"/>
  <c r="I11" i="13"/>
  <c r="K11" i="13" s="1"/>
  <c r="G11" i="13"/>
  <c r="E11" i="13"/>
  <c r="I10" i="13"/>
  <c r="K10" i="13" s="1"/>
  <c r="G10" i="13"/>
  <c r="E10" i="13"/>
  <c r="G62" i="12"/>
  <c r="J58" i="12"/>
  <c r="G63" i="12" s="1"/>
  <c r="H58" i="12"/>
  <c r="G68" i="12" s="1"/>
  <c r="F58" i="12"/>
  <c r="D58" i="12"/>
  <c r="C58" i="12"/>
  <c r="D63" i="12" s="1"/>
  <c r="I57" i="12"/>
  <c r="K57" i="12" s="1"/>
  <c r="G57" i="12"/>
  <c r="E57" i="12"/>
  <c r="I56" i="12"/>
  <c r="K56" i="12" s="1"/>
  <c r="G56" i="12"/>
  <c r="E56" i="12"/>
  <c r="I55" i="12"/>
  <c r="K55" i="12" s="1"/>
  <c r="G55" i="12"/>
  <c r="E55" i="12"/>
  <c r="I54" i="12"/>
  <c r="K54" i="12" s="1"/>
  <c r="K58" i="12" s="1"/>
  <c r="K63" i="12" s="1"/>
  <c r="G54" i="12"/>
  <c r="G58" i="12" s="1"/>
  <c r="D73" i="12" s="1"/>
  <c r="E54" i="12"/>
  <c r="E58" i="12" s="1"/>
  <c r="D68" i="12" s="1"/>
  <c r="J52" i="12"/>
  <c r="H52" i="12"/>
  <c r="G67" i="12" s="1"/>
  <c r="F52" i="12"/>
  <c r="E52" i="12"/>
  <c r="D67" i="12" s="1"/>
  <c r="D52" i="12"/>
  <c r="C52" i="12"/>
  <c r="I51" i="12"/>
  <c r="K51" i="12" s="1"/>
  <c r="G51" i="12"/>
  <c r="E51" i="12"/>
  <c r="I50" i="12"/>
  <c r="K50" i="12" s="1"/>
  <c r="G50" i="12"/>
  <c r="E50" i="12"/>
  <c r="I49" i="12"/>
  <c r="K49" i="12" s="1"/>
  <c r="G49" i="12"/>
  <c r="E49" i="12"/>
  <c r="I48" i="12"/>
  <c r="K48" i="12" s="1"/>
  <c r="G48" i="12"/>
  <c r="E48" i="12"/>
  <c r="I47" i="12"/>
  <c r="K47" i="12" s="1"/>
  <c r="G47" i="12"/>
  <c r="E47" i="12"/>
  <c r="I46" i="12"/>
  <c r="K46" i="12" s="1"/>
  <c r="G46" i="12"/>
  <c r="E46" i="12"/>
  <c r="I45" i="12"/>
  <c r="K45" i="12" s="1"/>
  <c r="G45" i="12"/>
  <c r="E45" i="12"/>
  <c r="I44" i="12"/>
  <c r="K44" i="12" s="1"/>
  <c r="G44" i="12"/>
  <c r="G52" i="12" s="1"/>
  <c r="D72" i="12" s="1"/>
  <c r="E44" i="12"/>
  <c r="J42" i="12"/>
  <c r="H42" i="12"/>
  <c r="F42" i="12"/>
  <c r="D42" i="12"/>
  <c r="C42" i="12"/>
  <c r="K41" i="12"/>
  <c r="I41" i="12"/>
  <c r="G41" i="12"/>
  <c r="E41" i="12"/>
  <c r="K40" i="12"/>
  <c r="I40" i="12"/>
  <c r="G40" i="12"/>
  <c r="E40" i="12"/>
  <c r="K39" i="12"/>
  <c r="K42" i="12" s="1"/>
  <c r="I39" i="12"/>
  <c r="I42" i="12" s="1"/>
  <c r="G39" i="12"/>
  <c r="G42" i="12" s="1"/>
  <c r="E39" i="12"/>
  <c r="E42" i="12" s="1"/>
  <c r="K37" i="12"/>
  <c r="J37" i="12"/>
  <c r="H37" i="12"/>
  <c r="G37" i="12"/>
  <c r="F37" i="12"/>
  <c r="D37" i="12"/>
  <c r="C37" i="12"/>
  <c r="K36" i="12"/>
  <c r="I36" i="12"/>
  <c r="G36" i="12"/>
  <c r="E36" i="12"/>
  <c r="K35" i="12"/>
  <c r="I35" i="12"/>
  <c r="G35" i="12"/>
  <c r="E35" i="12"/>
  <c r="K34" i="12"/>
  <c r="I34" i="12"/>
  <c r="G34" i="12"/>
  <c r="E34" i="12"/>
  <c r="K33" i="12"/>
  <c r="I33" i="12"/>
  <c r="I37" i="12" s="1"/>
  <c r="G33" i="12"/>
  <c r="E33" i="12"/>
  <c r="E37" i="12" s="1"/>
  <c r="J31" i="12"/>
  <c r="H31" i="12"/>
  <c r="F31" i="12"/>
  <c r="D31" i="12"/>
  <c r="C31" i="12"/>
  <c r="I30" i="12"/>
  <c r="K30" i="12" s="1"/>
  <c r="G30" i="12"/>
  <c r="E30" i="12"/>
  <c r="I29" i="12"/>
  <c r="K29" i="12" s="1"/>
  <c r="G29" i="12"/>
  <c r="E29" i="12"/>
  <c r="I28" i="12"/>
  <c r="K28" i="12" s="1"/>
  <c r="K31" i="12" s="1"/>
  <c r="G28" i="12"/>
  <c r="G31" i="12" s="1"/>
  <c r="E28" i="12"/>
  <c r="E31" i="12" s="1"/>
  <c r="J26" i="12"/>
  <c r="H26" i="12"/>
  <c r="F26" i="12"/>
  <c r="D26" i="12"/>
  <c r="C26" i="12"/>
  <c r="I25" i="12"/>
  <c r="K25" i="12" s="1"/>
  <c r="G25" i="12"/>
  <c r="E25" i="12"/>
  <c r="I24" i="12"/>
  <c r="K24" i="12" s="1"/>
  <c r="G24" i="12"/>
  <c r="E24" i="12"/>
  <c r="I23" i="12"/>
  <c r="K23" i="12" s="1"/>
  <c r="G23" i="12"/>
  <c r="E23" i="12"/>
  <c r="I22" i="12"/>
  <c r="K22" i="12" s="1"/>
  <c r="G22" i="12"/>
  <c r="E22" i="12"/>
  <c r="I21" i="12"/>
  <c r="K21" i="12" s="1"/>
  <c r="G21" i="12"/>
  <c r="E21" i="12"/>
  <c r="I20" i="12"/>
  <c r="K20" i="12" s="1"/>
  <c r="G20" i="12"/>
  <c r="E20" i="12"/>
  <c r="I19" i="12"/>
  <c r="K19" i="12" s="1"/>
  <c r="G19" i="12"/>
  <c r="E19" i="12"/>
  <c r="I18" i="12"/>
  <c r="K18" i="12" s="1"/>
  <c r="G18" i="12"/>
  <c r="E18" i="12"/>
  <c r="I17" i="12"/>
  <c r="K17" i="12" s="1"/>
  <c r="G17" i="12"/>
  <c r="E17" i="12"/>
  <c r="I16" i="12"/>
  <c r="K16" i="12" s="1"/>
  <c r="G16" i="12"/>
  <c r="E16" i="12"/>
  <c r="I15" i="12"/>
  <c r="K15" i="12" s="1"/>
  <c r="G15" i="12"/>
  <c r="E15" i="12"/>
  <c r="I14" i="12"/>
  <c r="I26" i="12" s="1"/>
  <c r="G14" i="12"/>
  <c r="G26" i="12" s="1"/>
  <c r="E14" i="12"/>
  <c r="E26" i="12" s="1"/>
  <c r="J12" i="12"/>
  <c r="G61" i="12" s="1"/>
  <c r="G64" i="12" s="1"/>
  <c r="H12" i="12"/>
  <c r="F12" i="12"/>
  <c r="D12" i="12"/>
  <c r="I11" i="12"/>
  <c r="K11" i="12" s="1"/>
  <c r="G11" i="12"/>
  <c r="E11" i="12"/>
  <c r="I10" i="12"/>
  <c r="K10" i="12" s="1"/>
  <c r="G10" i="12"/>
  <c r="E10" i="12"/>
  <c r="G62" i="11"/>
  <c r="J58" i="11"/>
  <c r="G63" i="11" s="1"/>
  <c r="H58" i="11"/>
  <c r="G68" i="11" s="1"/>
  <c r="F58" i="11"/>
  <c r="D58" i="11"/>
  <c r="C58" i="11"/>
  <c r="D63" i="11" s="1"/>
  <c r="I57" i="11"/>
  <c r="K57" i="11" s="1"/>
  <c r="G57" i="11"/>
  <c r="E57" i="11"/>
  <c r="I56" i="11"/>
  <c r="K56" i="11" s="1"/>
  <c r="G56" i="11"/>
  <c r="E56" i="11"/>
  <c r="I55" i="11"/>
  <c r="K55" i="11" s="1"/>
  <c r="G55" i="11"/>
  <c r="E55" i="11"/>
  <c r="I54" i="11"/>
  <c r="K54" i="11" s="1"/>
  <c r="G54" i="11"/>
  <c r="E54" i="11"/>
  <c r="E58" i="11" s="1"/>
  <c r="D68" i="11" s="1"/>
  <c r="J52" i="11"/>
  <c r="H52" i="11"/>
  <c r="G67" i="11" s="1"/>
  <c r="F52" i="11"/>
  <c r="E52" i="11"/>
  <c r="D67" i="11" s="1"/>
  <c r="D52" i="11"/>
  <c r="C52" i="11"/>
  <c r="I51" i="11"/>
  <c r="K51" i="11" s="1"/>
  <c r="G51" i="11"/>
  <c r="E51" i="11"/>
  <c r="I50" i="11"/>
  <c r="K50" i="11" s="1"/>
  <c r="G50" i="11"/>
  <c r="E50" i="11"/>
  <c r="I49" i="11"/>
  <c r="K49" i="11" s="1"/>
  <c r="G49" i="11"/>
  <c r="E49" i="11"/>
  <c r="I48" i="11"/>
  <c r="K48" i="11" s="1"/>
  <c r="G48" i="11"/>
  <c r="E48" i="11"/>
  <c r="I47" i="11"/>
  <c r="K47" i="11" s="1"/>
  <c r="G47" i="11"/>
  <c r="E47" i="11"/>
  <c r="I46" i="11"/>
  <c r="K46" i="11" s="1"/>
  <c r="G46" i="11"/>
  <c r="E46" i="11"/>
  <c r="I45" i="11"/>
  <c r="K45" i="11" s="1"/>
  <c r="G45" i="11"/>
  <c r="E45" i="11"/>
  <c r="I44" i="11"/>
  <c r="I52" i="11" s="1"/>
  <c r="G44" i="11"/>
  <c r="G52" i="11" s="1"/>
  <c r="D72" i="11" s="1"/>
  <c r="E44" i="11"/>
  <c r="J42" i="11"/>
  <c r="H42" i="11"/>
  <c r="G42" i="11"/>
  <c r="F42" i="11"/>
  <c r="D42" i="11"/>
  <c r="C42" i="11"/>
  <c r="K41" i="11"/>
  <c r="I41" i="11"/>
  <c r="G41" i="11"/>
  <c r="E41" i="11"/>
  <c r="K40" i="11"/>
  <c r="I40" i="11"/>
  <c r="G40" i="11"/>
  <c r="E40" i="11"/>
  <c r="K39" i="11"/>
  <c r="K42" i="11" s="1"/>
  <c r="I39" i="11"/>
  <c r="I42" i="11" s="1"/>
  <c r="G39" i="11"/>
  <c r="E39" i="11"/>
  <c r="E42" i="11" s="1"/>
  <c r="K37" i="11"/>
  <c r="J37" i="11"/>
  <c r="H37" i="11"/>
  <c r="G37" i="11"/>
  <c r="F37" i="11"/>
  <c r="D37" i="11"/>
  <c r="C37" i="11"/>
  <c r="K36" i="11"/>
  <c r="I36" i="11"/>
  <c r="G36" i="11"/>
  <c r="E36" i="11"/>
  <c r="K35" i="11"/>
  <c r="I35" i="11"/>
  <c r="G35" i="11"/>
  <c r="E35" i="11"/>
  <c r="K34" i="11"/>
  <c r="I34" i="11"/>
  <c r="G34" i="11"/>
  <c r="E34" i="11"/>
  <c r="K33" i="11"/>
  <c r="I33" i="11"/>
  <c r="I37" i="11" s="1"/>
  <c r="G33" i="11"/>
  <c r="E33" i="11"/>
  <c r="E37" i="11" s="1"/>
  <c r="J31" i="11"/>
  <c r="H31" i="11"/>
  <c r="F31" i="11"/>
  <c r="D31" i="11"/>
  <c r="C31" i="11"/>
  <c r="I30" i="11"/>
  <c r="K30" i="11" s="1"/>
  <c r="G30" i="11"/>
  <c r="E30" i="11"/>
  <c r="I29" i="11"/>
  <c r="K29" i="11" s="1"/>
  <c r="G29" i="11"/>
  <c r="E29" i="11"/>
  <c r="I28" i="11"/>
  <c r="K28" i="11" s="1"/>
  <c r="K31" i="11" s="1"/>
  <c r="G28" i="11"/>
  <c r="G31" i="11" s="1"/>
  <c r="E28" i="11"/>
  <c r="E31" i="11" s="1"/>
  <c r="J26" i="11"/>
  <c r="H26" i="11"/>
  <c r="F26" i="11"/>
  <c r="E26" i="11"/>
  <c r="D26" i="11"/>
  <c r="C26" i="11"/>
  <c r="I25" i="11"/>
  <c r="K25" i="11" s="1"/>
  <c r="G25" i="11"/>
  <c r="E25" i="11"/>
  <c r="I24" i="11"/>
  <c r="K24" i="11" s="1"/>
  <c r="G24" i="11"/>
  <c r="E24" i="11"/>
  <c r="I23" i="11"/>
  <c r="K23" i="11" s="1"/>
  <c r="G23" i="11"/>
  <c r="E23" i="11"/>
  <c r="I22" i="11"/>
  <c r="K22" i="11" s="1"/>
  <c r="G22" i="11"/>
  <c r="E22" i="11"/>
  <c r="I21" i="11"/>
  <c r="K21" i="11" s="1"/>
  <c r="G21" i="11"/>
  <c r="E21" i="11"/>
  <c r="I20" i="11"/>
  <c r="K20" i="11" s="1"/>
  <c r="G20" i="11"/>
  <c r="E20" i="11"/>
  <c r="I19" i="11"/>
  <c r="K19" i="11" s="1"/>
  <c r="G19" i="11"/>
  <c r="E19" i="11"/>
  <c r="I18" i="11"/>
  <c r="K18" i="11" s="1"/>
  <c r="G18" i="11"/>
  <c r="E18" i="11"/>
  <c r="I17" i="11"/>
  <c r="K17" i="11" s="1"/>
  <c r="G17" i="11"/>
  <c r="E17" i="11"/>
  <c r="I16" i="11"/>
  <c r="K16" i="11" s="1"/>
  <c r="G16" i="11"/>
  <c r="E16" i="11"/>
  <c r="I15" i="11"/>
  <c r="K15" i="11" s="1"/>
  <c r="G15" i="11"/>
  <c r="E15" i="11"/>
  <c r="I14" i="11"/>
  <c r="I26" i="11" s="1"/>
  <c r="G14" i="11"/>
  <c r="G26" i="11" s="1"/>
  <c r="E14" i="11"/>
  <c r="J12" i="11"/>
  <c r="G61" i="11" s="1"/>
  <c r="H12" i="11"/>
  <c r="G66" i="11" s="1"/>
  <c r="F12" i="11"/>
  <c r="D12" i="11"/>
  <c r="K11" i="11"/>
  <c r="I11" i="11"/>
  <c r="G11" i="11"/>
  <c r="E11" i="11"/>
  <c r="K10" i="11"/>
  <c r="I10" i="11"/>
  <c r="G10" i="11"/>
  <c r="E10" i="11"/>
  <c r="G63" i="10"/>
  <c r="G62" i="10"/>
  <c r="J58" i="10"/>
  <c r="H58" i="10"/>
  <c r="G68" i="10" s="1"/>
  <c r="F58" i="10"/>
  <c r="D58" i="10"/>
  <c r="C58" i="10"/>
  <c r="D63" i="10" s="1"/>
  <c r="I57" i="10"/>
  <c r="K57" i="10" s="1"/>
  <c r="G57" i="10"/>
  <c r="E57" i="10"/>
  <c r="I56" i="10"/>
  <c r="K56" i="10" s="1"/>
  <c r="G56" i="10"/>
  <c r="E56" i="10"/>
  <c r="I55" i="10"/>
  <c r="K55" i="10" s="1"/>
  <c r="G55" i="10"/>
  <c r="E55" i="10"/>
  <c r="I54" i="10"/>
  <c r="K54" i="10" s="1"/>
  <c r="G54" i="10"/>
  <c r="G58" i="10" s="1"/>
  <c r="D73" i="10" s="1"/>
  <c r="E54" i="10"/>
  <c r="E58" i="10" s="1"/>
  <c r="D68" i="10" s="1"/>
  <c r="J52" i="10"/>
  <c r="H52" i="10"/>
  <c r="G67" i="10" s="1"/>
  <c r="F52" i="10"/>
  <c r="E52" i="10"/>
  <c r="D67" i="10" s="1"/>
  <c r="D52" i="10"/>
  <c r="C52" i="10"/>
  <c r="I51" i="10"/>
  <c r="K51" i="10" s="1"/>
  <c r="G51" i="10"/>
  <c r="E51" i="10"/>
  <c r="I50" i="10"/>
  <c r="K50" i="10" s="1"/>
  <c r="G50" i="10"/>
  <c r="E50" i="10"/>
  <c r="I49" i="10"/>
  <c r="K49" i="10" s="1"/>
  <c r="G49" i="10"/>
  <c r="E49" i="10"/>
  <c r="I48" i="10"/>
  <c r="K48" i="10" s="1"/>
  <c r="G48" i="10"/>
  <c r="E48" i="10"/>
  <c r="I47" i="10"/>
  <c r="K47" i="10" s="1"/>
  <c r="G47" i="10"/>
  <c r="E47" i="10"/>
  <c r="I46" i="10"/>
  <c r="K46" i="10" s="1"/>
  <c r="G46" i="10"/>
  <c r="E46" i="10"/>
  <c r="I45" i="10"/>
  <c r="K45" i="10" s="1"/>
  <c r="G45" i="10"/>
  <c r="E45" i="10"/>
  <c r="I44" i="10"/>
  <c r="I52" i="10" s="1"/>
  <c r="G44" i="10"/>
  <c r="G52" i="10" s="1"/>
  <c r="D72" i="10" s="1"/>
  <c r="E44" i="10"/>
  <c r="J42" i="10"/>
  <c r="H42" i="10"/>
  <c r="F42" i="10"/>
  <c r="E42" i="10"/>
  <c r="D42" i="10"/>
  <c r="C42" i="10"/>
  <c r="K41" i="10"/>
  <c r="I41" i="10"/>
  <c r="G41" i="10"/>
  <c r="E41" i="10"/>
  <c r="K40" i="10"/>
  <c r="I40" i="10"/>
  <c r="G40" i="10"/>
  <c r="E40" i="10"/>
  <c r="K39" i="10"/>
  <c r="K42" i="10" s="1"/>
  <c r="I39" i="10"/>
  <c r="I42" i="10" s="1"/>
  <c r="G39" i="10"/>
  <c r="G42" i="10" s="1"/>
  <c r="E39" i="10"/>
  <c r="K37" i="10"/>
  <c r="J37" i="10"/>
  <c r="H37" i="10"/>
  <c r="G37" i="10"/>
  <c r="F37" i="10"/>
  <c r="D37" i="10"/>
  <c r="C37" i="10"/>
  <c r="K36" i="10"/>
  <c r="I36" i="10"/>
  <c r="G36" i="10"/>
  <c r="E36" i="10"/>
  <c r="K35" i="10"/>
  <c r="I35" i="10"/>
  <c r="G35" i="10"/>
  <c r="E35" i="10"/>
  <c r="K34" i="10"/>
  <c r="I34" i="10"/>
  <c r="G34" i="10"/>
  <c r="E34" i="10"/>
  <c r="K33" i="10"/>
  <c r="I33" i="10"/>
  <c r="I37" i="10" s="1"/>
  <c r="G33" i="10"/>
  <c r="E33" i="10"/>
  <c r="E37" i="10" s="1"/>
  <c r="J31" i="10"/>
  <c r="H31" i="10"/>
  <c r="F31" i="10"/>
  <c r="D31" i="10"/>
  <c r="C31" i="10"/>
  <c r="I30" i="10"/>
  <c r="K30" i="10" s="1"/>
  <c r="G30" i="10"/>
  <c r="E30" i="10"/>
  <c r="I29" i="10"/>
  <c r="K29" i="10" s="1"/>
  <c r="G29" i="10"/>
  <c r="E29" i="10"/>
  <c r="I28" i="10"/>
  <c r="K28" i="10" s="1"/>
  <c r="G28" i="10"/>
  <c r="G31" i="10" s="1"/>
  <c r="E28" i="10"/>
  <c r="E31" i="10" s="1"/>
  <c r="J26" i="10"/>
  <c r="H26" i="10"/>
  <c r="F26" i="10"/>
  <c r="E26" i="10"/>
  <c r="D26" i="10"/>
  <c r="C26" i="10"/>
  <c r="I25" i="10"/>
  <c r="K25" i="10" s="1"/>
  <c r="G25" i="10"/>
  <c r="E25" i="10"/>
  <c r="I24" i="10"/>
  <c r="K24" i="10" s="1"/>
  <c r="G24" i="10"/>
  <c r="E24" i="10"/>
  <c r="I23" i="10"/>
  <c r="K23" i="10" s="1"/>
  <c r="G23" i="10"/>
  <c r="E23" i="10"/>
  <c r="I22" i="10"/>
  <c r="K22" i="10" s="1"/>
  <c r="G22" i="10"/>
  <c r="E22" i="10"/>
  <c r="I21" i="10"/>
  <c r="K21" i="10" s="1"/>
  <c r="G21" i="10"/>
  <c r="E21" i="10"/>
  <c r="I20" i="10"/>
  <c r="K20" i="10" s="1"/>
  <c r="G20" i="10"/>
  <c r="E20" i="10"/>
  <c r="I19" i="10"/>
  <c r="K19" i="10" s="1"/>
  <c r="G19" i="10"/>
  <c r="E19" i="10"/>
  <c r="I18" i="10"/>
  <c r="K18" i="10" s="1"/>
  <c r="G18" i="10"/>
  <c r="E18" i="10"/>
  <c r="I17" i="10"/>
  <c r="K17" i="10" s="1"/>
  <c r="G17" i="10"/>
  <c r="E17" i="10"/>
  <c r="I16" i="10"/>
  <c r="K16" i="10" s="1"/>
  <c r="G16" i="10"/>
  <c r="E16" i="10"/>
  <c r="I15" i="10"/>
  <c r="K15" i="10" s="1"/>
  <c r="G15" i="10"/>
  <c r="E15" i="10"/>
  <c r="I14" i="10"/>
  <c r="I26" i="10" s="1"/>
  <c r="G14" i="10"/>
  <c r="G26" i="10" s="1"/>
  <c r="E14" i="10"/>
  <c r="J12" i="10"/>
  <c r="G61" i="10" s="1"/>
  <c r="H12" i="10"/>
  <c r="G66" i="10" s="1"/>
  <c r="G69" i="10" s="1"/>
  <c r="F12" i="10"/>
  <c r="D12" i="10"/>
  <c r="I11" i="10"/>
  <c r="K11" i="10" s="1"/>
  <c r="G11" i="10"/>
  <c r="E11" i="10"/>
  <c r="I10" i="10"/>
  <c r="K10" i="10" s="1"/>
  <c r="G10" i="10"/>
  <c r="E10" i="10"/>
  <c r="G62" i="9"/>
  <c r="J58" i="9"/>
  <c r="G63" i="9" s="1"/>
  <c r="H58" i="9"/>
  <c r="G68" i="9" s="1"/>
  <c r="F58" i="9"/>
  <c r="D58" i="9"/>
  <c r="C58" i="9"/>
  <c r="D63" i="9" s="1"/>
  <c r="I57" i="9"/>
  <c r="K57" i="9" s="1"/>
  <c r="G57" i="9"/>
  <c r="E57" i="9"/>
  <c r="I56" i="9"/>
  <c r="K56" i="9" s="1"/>
  <c r="G56" i="9"/>
  <c r="E56" i="9"/>
  <c r="I55" i="9"/>
  <c r="K55" i="9" s="1"/>
  <c r="G55" i="9"/>
  <c r="E55" i="9"/>
  <c r="I54" i="9"/>
  <c r="K54" i="9" s="1"/>
  <c r="K58" i="9" s="1"/>
  <c r="K63" i="9" s="1"/>
  <c r="G54" i="9"/>
  <c r="G58" i="9" s="1"/>
  <c r="D73" i="9" s="1"/>
  <c r="E54" i="9"/>
  <c r="E58" i="9" s="1"/>
  <c r="D68" i="9" s="1"/>
  <c r="J52" i="9"/>
  <c r="H52" i="9"/>
  <c r="G67" i="9" s="1"/>
  <c r="F52" i="9"/>
  <c r="E52" i="9"/>
  <c r="D67" i="9" s="1"/>
  <c r="D52" i="9"/>
  <c r="C52" i="9"/>
  <c r="I51" i="9"/>
  <c r="K51" i="9" s="1"/>
  <c r="G51" i="9"/>
  <c r="E51" i="9"/>
  <c r="I50" i="9"/>
  <c r="K50" i="9" s="1"/>
  <c r="G50" i="9"/>
  <c r="E50" i="9"/>
  <c r="I49" i="9"/>
  <c r="K49" i="9" s="1"/>
  <c r="G49" i="9"/>
  <c r="E49" i="9"/>
  <c r="I48" i="9"/>
  <c r="K48" i="9" s="1"/>
  <c r="G48" i="9"/>
  <c r="E48" i="9"/>
  <c r="I47" i="9"/>
  <c r="K47" i="9" s="1"/>
  <c r="G47" i="9"/>
  <c r="E47" i="9"/>
  <c r="I46" i="9"/>
  <c r="K46" i="9" s="1"/>
  <c r="G46" i="9"/>
  <c r="E46" i="9"/>
  <c r="I45" i="9"/>
  <c r="K45" i="9" s="1"/>
  <c r="G45" i="9"/>
  <c r="E45" i="9"/>
  <c r="I44" i="9"/>
  <c r="K44" i="9" s="1"/>
  <c r="G44" i="9"/>
  <c r="G52" i="9" s="1"/>
  <c r="D72" i="9" s="1"/>
  <c r="E44" i="9"/>
  <c r="J42" i="9"/>
  <c r="H42" i="9"/>
  <c r="G42" i="9"/>
  <c r="F42" i="9"/>
  <c r="D42" i="9"/>
  <c r="C42" i="9"/>
  <c r="K41" i="9"/>
  <c r="I41" i="9"/>
  <c r="G41" i="9"/>
  <c r="E41" i="9"/>
  <c r="K40" i="9"/>
  <c r="I40" i="9"/>
  <c r="G40" i="9"/>
  <c r="E40" i="9"/>
  <c r="K39" i="9"/>
  <c r="K42" i="9" s="1"/>
  <c r="I39" i="9"/>
  <c r="I42" i="9" s="1"/>
  <c r="G39" i="9"/>
  <c r="E39" i="9"/>
  <c r="E42" i="9" s="1"/>
  <c r="K37" i="9"/>
  <c r="J37" i="9"/>
  <c r="H37" i="9"/>
  <c r="G37" i="9"/>
  <c r="F37" i="9"/>
  <c r="D37" i="9"/>
  <c r="C37" i="9"/>
  <c r="K36" i="9"/>
  <c r="I36" i="9"/>
  <c r="G36" i="9"/>
  <c r="E36" i="9"/>
  <c r="K35" i="9"/>
  <c r="I35" i="9"/>
  <c r="G35" i="9"/>
  <c r="E35" i="9"/>
  <c r="K34" i="9"/>
  <c r="I34" i="9"/>
  <c r="G34" i="9"/>
  <c r="E34" i="9"/>
  <c r="K33" i="9"/>
  <c r="I33" i="9"/>
  <c r="I37" i="9" s="1"/>
  <c r="G33" i="9"/>
  <c r="E33" i="9"/>
  <c r="E37" i="9" s="1"/>
  <c r="J31" i="9"/>
  <c r="H31" i="9"/>
  <c r="F31" i="9"/>
  <c r="D31" i="9"/>
  <c r="C31" i="9"/>
  <c r="I30" i="9"/>
  <c r="K30" i="9" s="1"/>
  <c r="G30" i="9"/>
  <c r="E30" i="9"/>
  <c r="I29" i="9"/>
  <c r="K29" i="9" s="1"/>
  <c r="G29" i="9"/>
  <c r="E29" i="9"/>
  <c r="I28" i="9"/>
  <c r="K28" i="9" s="1"/>
  <c r="K31" i="9" s="1"/>
  <c r="G28" i="9"/>
  <c r="G31" i="9" s="1"/>
  <c r="E28" i="9"/>
  <c r="E31" i="9" s="1"/>
  <c r="J26" i="9"/>
  <c r="H26" i="9"/>
  <c r="F26" i="9"/>
  <c r="E26" i="9"/>
  <c r="D26" i="9"/>
  <c r="C26" i="9"/>
  <c r="I25" i="9"/>
  <c r="K25" i="9" s="1"/>
  <c r="G25" i="9"/>
  <c r="E25" i="9"/>
  <c r="I24" i="9"/>
  <c r="K24" i="9" s="1"/>
  <c r="G24" i="9"/>
  <c r="E24" i="9"/>
  <c r="I23" i="9"/>
  <c r="K23" i="9" s="1"/>
  <c r="G23" i="9"/>
  <c r="E23" i="9"/>
  <c r="I22" i="9"/>
  <c r="K22" i="9" s="1"/>
  <c r="G22" i="9"/>
  <c r="E22" i="9"/>
  <c r="I21" i="9"/>
  <c r="K21" i="9" s="1"/>
  <c r="G21" i="9"/>
  <c r="E21" i="9"/>
  <c r="I20" i="9"/>
  <c r="K20" i="9" s="1"/>
  <c r="G20" i="9"/>
  <c r="E20" i="9"/>
  <c r="I19" i="9"/>
  <c r="K19" i="9" s="1"/>
  <c r="G19" i="9"/>
  <c r="E19" i="9"/>
  <c r="I18" i="9"/>
  <c r="K18" i="9" s="1"/>
  <c r="G18" i="9"/>
  <c r="E18" i="9"/>
  <c r="I17" i="9"/>
  <c r="K17" i="9" s="1"/>
  <c r="G17" i="9"/>
  <c r="E17" i="9"/>
  <c r="I16" i="9"/>
  <c r="K16" i="9" s="1"/>
  <c r="G16" i="9"/>
  <c r="E16" i="9"/>
  <c r="I15" i="9"/>
  <c r="K15" i="9" s="1"/>
  <c r="G15" i="9"/>
  <c r="E15" i="9"/>
  <c r="I14" i="9"/>
  <c r="K14" i="9" s="1"/>
  <c r="G14" i="9"/>
  <c r="G26" i="9" s="1"/>
  <c r="E14" i="9"/>
  <c r="J12" i="9"/>
  <c r="G61" i="9" s="1"/>
  <c r="G64" i="9" s="1"/>
  <c r="H12" i="9"/>
  <c r="G66" i="9" s="1"/>
  <c r="F12" i="9"/>
  <c r="D12" i="9"/>
  <c r="I11" i="9"/>
  <c r="K11" i="9" s="1"/>
  <c r="G11" i="9"/>
  <c r="E11" i="9"/>
  <c r="I10" i="9"/>
  <c r="K10" i="9" s="1"/>
  <c r="G10" i="9"/>
  <c r="E10" i="9"/>
  <c r="G62" i="8"/>
  <c r="J58" i="8"/>
  <c r="G63" i="8" s="1"/>
  <c r="H58" i="8"/>
  <c r="G68" i="8" s="1"/>
  <c r="F58" i="8"/>
  <c r="D58" i="8"/>
  <c r="C58" i="8"/>
  <c r="D63" i="8" s="1"/>
  <c r="I57" i="8"/>
  <c r="K57" i="8" s="1"/>
  <c r="G57" i="8"/>
  <c r="E57" i="8"/>
  <c r="I56" i="8"/>
  <c r="K56" i="8" s="1"/>
  <c r="G56" i="8"/>
  <c r="E56" i="8"/>
  <c r="I55" i="8"/>
  <c r="K55" i="8" s="1"/>
  <c r="G55" i="8"/>
  <c r="E55" i="8"/>
  <c r="I54" i="8"/>
  <c r="K54" i="8" s="1"/>
  <c r="G54" i="8"/>
  <c r="G58" i="8" s="1"/>
  <c r="D73" i="8" s="1"/>
  <c r="E54" i="8"/>
  <c r="E58" i="8" s="1"/>
  <c r="D68" i="8" s="1"/>
  <c r="J52" i="8"/>
  <c r="H52" i="8"/>
  <c r="G67" i="8" s="1"/>
  <c r="F52" i="8"/>
  <c r="E52" i="8"/>
  <c r="D67" i="8" s="1"/>
  <c r="D52" i="8"/>
  <c r="C52" i="8"/>
  <c r="I51" i="8"/>
  <c r="K51" i="8" s="1"/>
  <c r="G51" i="8"/>
  <c r="E51" i="8"/>
  <c r="I50" i="8"/>
  <c r="K50" i="8" s="1"/>
  <c r="G50" i="8"/>
  <c r="E50" i="8"/>
  <c r="I49" i="8"/>
  <c r="K49" i="8" s="1"/>
  <c r="G49" i="8"/>
  <c r="E49" i="8"/>
  <c r="I48" i="8"/>
  <c r="K48" i="8" s="1"/>
  <c r="G48" i="8"/>
  <c r="E48" i="8"/>
  <c r="I47" i="8"/>
  <c r="K47" i="8" s="1"/>
  <c r="G47" i="8"/>
  <c r="E47" i="8"/>
  <c r="I46" i="8"/>
  <c r="K46" i="8" s="1"/>
  <c r="G46" i="8"/>
  <c r="E46" i="8"/>
  <c r="I45" i="8"/>
  <c r="K45" i="8" s="1"/>
  <c r="G45" i="8"/>
  <c r="E45" i="8"/>
  <c r="I44" i="8"/>
  <c r="K44" i="8" s="1"/>
  <c r="K52" i="8" s="1"/>
  <c r="G44" i="8"/>
  <c r="G52" i="8" s="1"/>
  <c r="D72" i="8" s="1"/>
  <c r="E44" i="8"/>
  <c r="J42" i="8"/>
  <c r="H42" i="8"/>
  <c r="F42" i="8"/>
  <c r="D42" i="8"/>
  <c r="C42" i="8"/>
  <c r="K41" i="8"/>
  <c r="I41" i="8"/>
  <c r="G41" i="8"/>
  <c r="E41" i="8"/>
  <c r="K40" i="8"/>
  <c r="I40" i="8"/>
  <c r="G40" i="8"/>
  <c r="E40" i="8"/>
  <c r="K39" i="8"/>
  <c r="K42" i="8" s="1"/>
  <c r="I39" i="8"/>
  <c r="I42" i="8" s="1"/>
  <c r="G39" i="8"/>
  <c r="G42" i="8" s="1"/>
  <c r="E39" i="8"/>
  <c r="E42" i="8" s="1"/>
  <c r="K37" i="8"/>
  <c r="J37" i="8"/>
  <c r="H37" i="8"/>
  <c r="G37" i="8"/>
  <c r="F37" i="8"/>
  <c r="D37" i="8"/>
  <c r="C37" i="8"/>
  <c r="K36" i="8"/>
  <c r="I36" i="8"/>
  <c r="G36" i="8"/>
  <c r="E36" i="8"/>
  <c r="K35" i="8"/>
  <c r="I35" i="8"/>
  <c r="G35" i="8"/>
  <c r="E35" i="8"/>
  <c r="K34" i="8"/>
  <c r="I34" i="8"/>
  <c r="G34" i="8"/>
  <c r="E34" i="8"/>
  <c r="K33" i="8"/>
  <c r="I33" i="8"/>
  <c r="I37" i="8" s="1"/>
  <c r="G33" i="8"/>
  <c r="E33" i="8"/>
  <c r="E37" i="8" s="1"/>
  <c r="J31" i="8"/>
  <c r="H31" i="8"/>
  <c r="F31" i="8"/>
  <c r="D31" i="8"/>
  <c r="C31" i="8"/>
  <c r="I30" i="8"/>
  <c r="K30" i="8" s="1"/>
  <c r="G30" i="8"/>
  <c r="E30" i="8"/>
  <c r="I29" i="8"/>
  <c r="K29" i="8" s="1"/>
  <c r="G29" i="8"/>
  <c r="E29" i="8"/>
  <c r="I28" i="8"/>
  <c r="K28" i="8" s="1"/>
  <c r="G28" i="8"/>
  <c r="G31" i="8" s="1"/>
  <c r="E28" i="8"/>
  <c r="E31" i="8" s="1"/>
  <c r="J26" i="8"/>
  <c r="H26" i="8"/>
  <c r="F26" i="8"/>
  <c r="E26" i="8"/>
  <c r="D26" i="8"/>
  <c r="C26" i="8"/>
  <c r="I25" i="8"/>
  <c r="K25" i="8" s="1"/>
  <c r="G25" i="8"/>
  <c r="E25" i="8"/>
  <c r="I24" i="8"/>
  <c r="K24" i="8" s="1"/>
  <c r="G24" i="8"/>
  <c r="E24" i="8"/>
  <c r="I23" i="8"/>
  <c r="K23" i="8" s="1"/>
  <c r="G23" i="8"/>
  <c r="E23" i="8"/>
  <c r="I22" i="8"/>
  <c r="K22" i="8" s="1"/>
  <c r="G22" i="8"/>
  <c r="E22" i="8"/>
  <c r="I21" i="8"/>
  <c r="K21" i="8" s="1"/>
  <c r="G21" i="8"/>
  <c r="E21" i="8"/>
  <c r="I20" i="8"/>
  <c r="K20" i="8" s="1"/>
  <c r="G20" i="8"/>
  <c r="E20" i="8"/>
  <c r="I19" i="8"/>
  <c r="K19" i="8" s="1"/>
  <c r="G19" i="8"/>
  <c r="E19" i="8"/>
  <c r="I18" i="8"/>
  <c r="K18" i="8" s="1"/>
  <c r="G18" i="8"/>
  <c r="E18" i="8"/>
  <c r="I17" i="8"/>
  <c r="K17" i="8" s="1"/>
  <c r="G17" i="8"/>
  <c r="E17" i="8"/>
  <c r="I16" i="8"/>
  <c r="K16" i="8" s="1"/>
  <c r="G16" i="8"/>
  <c r="E16" i="8"/>
  <c r="I15" i="8"/>
  <c r="K15" i="8" s="1"/>
  <c r="G15" i="8"/>
  <c r="E15" i="8"/>
  <c r="I14" i="8"/>
  <c r="K14" i="8" s="1"/>
  <c r="K26" i="8" s="1"/>
  <c r="G14" i="8"/>
  <c r="G26" i="8" s="1"/>
  <c r="E14" i="8"/>
  <c r="J12" i="8"/>
  <c r="G61" i="8" s="1"/>
  <c r="H12" i="8"/>
  <c r="G66" i="8" s="1"/>
  <c r="G69" i="8" s="1"/>
  <c r="F12" i="8"/>
  <c r="D12" i="8"/>
  <c r="K11" i="8"/>
  <c r="I11" i="8"/>
  <c r="G11" i="8"/>
  <c r="E11" i="8"/>
  <c r="K10" i="8"/>
  <c r="I10" i="8"/>
  <c r="G10" i="8"/>
  <c r="E10" i="8"/>
  <c r="E6" i="8"/>
  <c r="G62" i="7"/>
  <c r="J58" i="7"/>
  <c r="G63" i="7" s="1"/>
  <c r="H58" i="7"/>
  <c r="G68" i="7" s="1"/>
  <c r="F58" i="7"/>
  <c r="D58" i="7"/>
  <c r="C58" i="7"/>
  <c r="D63" i="7" s="1"/>
  <c r="I57" i="7"/>
  <c r="K57" i="7" s="1"/>
  <c r="G57" i="7"/>
  <c r="E57" i="7"/>
  <c r="I56" i="7"/>
  <c r="K56" i="7" s="1"/>
  <c r="G56" i="7"/>
  <c r="E56" i="7"/>
  <c r="I55" i="7"/>
  <c r="K55" i="7" s="1"/>
  <c r="G55" i="7"/>
  <c r="E55" i="7"/>
  <c r="I54" i="7"/>
  <c r="K54" i="7" s="1"/>
  <c r="K58" i="7" s="1"/>
  <c r="K63" i="7" s="1"/>
  <c r="G54" i="7"/>
  <c r="G58" i="7" s="1"/>
  <c r="D73" i="7" s="1"/>
  <c r="E54" i="7"/>
  <c r="E58" i="7" s="1"/>
  <c r="D68" i="7" s="1"/>
  <c r="J52" i="7"/>
  <c r="H52" i="7"/>
  <c r="G67" i="7" s="1"/>
  <c r="F52" i="7"/>
  <c r="E52" i="7"/>
  <c r="D67" i="7" s="1"/>
  <c r="D52" i="7"/>
  <c r="C52" i="7"/>
  <c r="I51" i="7"/>
  <c r="K51" i="7" s="1"/>
  <c r="G51" i="7"/>
  <c r="E51" i="7"/>
  <c r="I50" i="7"/>
  <c r="K50" i="7" s="1"/>
  <c r="G50" i="7"/>
  <c r="E50" i="7"/>
  <c r="I49" i="7"/>
  <c r="K49" i="7" s="1"/>
  <c r="G49" i="7"/>
  <c r="E49" i="7"/>
  <c r="I48" i="7"/>
  <c r="K48" i="7" s="1"/>
  <c r="G48" i="7"/>
  <c r="E48" i="7"/>
  <c r="I47" i="7"/>
  <c r="K47" i="7" s="1"/>
  <c r="G47" i="7"/>
  <c r="E47" i="7"/>
  <c r="I46" i="7"/>
  <c r="K46" i="7" s="1"/>
  <c r="G46" i="7"/>
  <c r="E46" i="7"/>
  <c r="I45" i="7"/>
  <c r="K45" i="7" s="1"/>
  <c r="G45" i="7"/>
  <c r="E45" i="7"/>
  <c r="I44" i="7"/>
  <c r="I52" i="7" s="1"/>
  <c r="G44" i="7"/>
  <c r="G52" i="7" s="1"/>
  <c r="D72" i="7" s="1"/>
  <c r="E44" i="7"/>
  <c r="J42" i="7"/>
  <c r="H42" i="7"/>
  <c r="F42" i="7"/>
  <c r="D42" i="7"/>
  <c r="C42" i="7"/>
  <c r="K41" i="7"/>
  <c r="I41" i="7"/>
  <c r="G41" i="7"/>
  <c r="E41" i="7"/>
  <c r="K40" i="7"/>
  <c r="I40" i="7"/>
  <c r="G40" i="7"/>
  <c r="E40" i="7"/>
  <c r="K39" i="7"/>
  <c r="K42" i="7" s="1"/>
  <c r="I39" i="7"/>
  <c r="I42" i="7" s="1"/>
  <c r="G39" i="7"/>
  <c r="G42" i="7" s="1"/>
  <c r="E39" i="7"/>
  <c r="E42" i="7" s="1"/>
  <c r="K37" i="7"/>
  <c r="J37" i="7"/>
  <c r="H37" i="7"/>
  <c r="G37" i="7"/>
  <c r="F37" i="7"/>
  <c r="D37" i="7"/>
  <c r="C37" i="7"/>
  <c r="K36" i="7"/>
  <c r="I36" i="7"/>
  <c r="G36" i="7"/>
  <c r="E36" i="7"/>
  <c r="K35" i="7"/>
  <c r="I35" i="7"/>
  <c r="G35" i="7"/>
  <c r="E35" i="7"/>
  <c r="K34" i="7"/>
  <c r="I34" i="7"/>
  <c r="G34" i="7"/>
  <c r="E34" i="7"/>
  <c r="K33" i="7"/>
  <c r="I33" i="7"/>
  <c r="I37" i="7" s="1"/>
  <c r="G33" i="7"/>
  <c r="E33" i="7"/>
  <c r="E37" i="7" s="1"/>
  <c r="J31" i="7"/>
  <c r="H31" i="7"/>
  <c r="F31" i="7"/>
  <c r="D31" i="7"/>
  <c r="C31" i="7"/>
  <c r="I30" i="7"/>
  <c r="K30" i="7" s="1"/>
  <c r="G30" i="7"/>
  <c r="E30" i="7"/>
  <c r="I29" i="7"/>
  <c r="K29" i="7" s="1"/>
  <c r="G29" i="7"/>
  <c r="E29" i="7"/>
  <c r="I28" i="7"/>
  <c r="K28" i="7" s="1"/>
  <c r="K31" i="7" s="1"/>
  <c r="G28" i="7"/>
  <c r="G31" i="7" s="1"/>
  <c r="E28" i="7"/>
  <c r="E31" i="7" s="1"/>
  <c r="J26" i="7"/>
  <c r="H26" i="7"/>
  <c r="F26" i="7"/>
  <c r="E26" i="7"/>
  <c r="D26" i="7"/>
  <c r="C26" i="7"/>
  <c r="I25" i="7"/>
  <c r="K25" i="7" s="1"/>
  <c r="G25" i="7"/>
  <c r="E25" i="7"/>
  <c r="I24" i="7"/>
  <c r="K24" i="7" s="1"/>
  <c r="G24" i="7"/>
  <c r="E24" i="7"/>
  <c r="I23" i="7"/>
  <c r="K23" i="7" s="1"/>
  <c r="G23" i="7"/>
  <c r="E23" i="7"/>
  <c r="I22" i="7"/>
  <c r="K22" i="7" s="1"/>
  <c r="G22" i="7"/>
  <c r="E22" i="7"/>
  <c r="I21" i="7"/>
  <c r="K21" i="7" s="1"/>
  <c r="G21" i="7"/>
  <c r="E21" i="7"/>
  <c r="I20" i="7"/>
  <c r="K20" i="7" s="1"/>
  <c r="G20" i="7"/>
  <c r="E20" i="7"/>
  <c r="I19" i="7"/>
  <c r="K19" i="7" s="1"/>
  <c r="G19" i="7"/>
  <c r="E19" i="7"/>
  <c r="I18" i="7"/>
  <c r="K18" i="7" s="1"/>
  <c r="G18" i="7"/>
  <c r="E18" i="7"/>
  <c r="I17" i="7"/>
  <c r="K17" i="7" s="1"/>
  <c r="G17" i="7"/>
  <c r="E17" i="7"/>
  <c r="I16" i="7"/>
  <c r="K16" i="7" s="1"/>
  <c r="G16" i="7"/>
  <c r="E16" i="7"/>
  <c r="I15" i="7"/>
  <c r="K15" i="7" s="1"/>
  <c r="G15" i="7"/>
  <c r="E15" i="7"/>
  <c r="I14" i="7"/>
  <c r="I26" i="7" s="1"/>
  <c r="G14" i="7"/>
  <c r="G26" i="7" s="1"/>
  <c r="E14" i="7"/>
  <c r="J12" i="7"/>
  <c r="G61" i="7" s="1"/>
  <c r="H12" i="7"/>
  <c r="G66" i="7" s="1"/>
  <c r="F12" i="7"/>
  <c r="D12" i="7"/>
  <c r="I11" i="7"/>
  <c r="K11" i="7" s="1"/>
  <c r="G11" i="7"/>
  <c r="E11" i="7"/>
  <c r="I10" i="7"/>
  <c r="K10" i="7" s="1"/>
  <c r="G10" i="7"/>
  <c r="E10" i="7"/>
  <c r="I6" i="7"/>
  <c r="K6" i="7" s="1"/>
  <c r="C6" i="8" s="1"/>
  <c r="I6" i="8" s="1"/>
  <c r="K6" i="8" s="1"/>
  <c r="C6" i="9" s="1"/>
  <c r="G6" i="7"/>
  <c r="E6" i="7"/>
  <c r="G63" i="6"/>
  <c r="G62" i="6"/>
  <c r="J58" i="6"/>
  <c r="H58" i="6"/>
  <c r="G68" i="6" s="1"/>
  <c r="F58" i="6"/>
  <c r="D58" i="6"/>
  <c r="C58" i="6"/>
  <c r="D63" i="6" s="1"/>
  <c r="I57" i="6"/>
  <c r="K57" i="6" s="1"/>
  <c r="G57" i="6"/>
  <c r="E57" i="6"/>
  <c r="I56" i="6"/>
  <c r="K56" i="6" s="1"/>
  <c r="G56" i="6"/>
  <c r="E56" i="6"/>
  <c r="I55" i="6"/>
  <c r="K55" i="6" s="1"/>
  <c r="G55" i="6"/>
  <c r="E55" i="6"/>
  <c r="I54" i="6"/>
  <c r="K54" i="6" s="1"/>
  <c r="G54" i="6"/>
  <c r="G58" i="6" s="1"/>
  <c r="D73" i="6" s="1"/>
  <c r="E54" i="6"/>
  <c r="E58" i="6" s="1"/>
  <c r="D68" i="6" s="1"/>
  <c r="J52" i="6"/>
  <c r="H52" i="6"/>
  <c r="G67" i="6" s="1"/>
  <c r="F52" i="6"/>
  <c r="E52" i="6"/>
  <c r="D67" i="6" s="1"/>
  <c r="D52" i="6"/>
  <c r="C52" i="6"/>
  <c r="I51" i="6"/>
  <c r="K51" i="6" s="1"/>
  <c r="G51" i="6"/>
  <c r="E51" i="6"/>
  <c r="I50" i="6"/>
  <c r="K50" i="6" s="1"/>
  <c r="G50" i="6"/>
  <c r="E50" i="6"/>
  <c r="I49" i="6"/>
  <c r="K49" i="6" s="1"/>
  <c r="G49" i="6"/>
  <c r="E49" i="6"/>
  <c r="I48" i="6"/>
  <c r="K48" i="6" s="1"/>
  <c r="G48" i="6"/>
  <c r="E48" i="6"/>
  <c r="I47" i="6"/>
  <c r="K47" i="6" s="1"/>
  <c r="G47" i="6"/>
  <c r="E47" i="6"/>
  <c r="I46" i="6"/>
  <c r="K46" i="6" s="1"/>
  <c r="G46" i="6"/>
  <c r="E46" i="6"/>
  <c r="I45" i="6"/>
  <c r="K45" i="6" s="1"/>
  <c r="G45" i="6"/>
  <c r="E45" i="6"/>
  <c r="I44" i="6"/>
  <c r="I52" i="6" s="1"/>
  <c r="G44" i="6"/>
  <c r="G52" i="6" s="1"/>
  <c r="D72" i="6" s="1"/>
  <c r="E44" i="6"/>
  <c r="J42" i="6"/>
  <c r="H42" i="6"/>
  <c r="F42" i="6"/>
  <c r="E42" i="6"/>
  <c r="D42" i="6"/>
  <c r="C42" i="6"/>
  <c r="K41" i="6"/>
  <c r="I41" i="6"/>
  <c r="G41" i="6"/>
  <c r="E41" i="6"/>
  <c r="K40" i="6"/>
  <c r="I40" i="6"/>
  <c r="G40" i="6"/>
  <c r="E40" i="6"/>
  <c r="K39" i="6"/>
  <c r="K42" i="6" s="1"/>
  <c r="I39" i="6"/>
  <c r="I42" i="6" s="1"/>
  <c r="G39" i="6"/>
  <c r="G42" i="6" s="1"/>
  <c r="E39" i="6"/>
  <c r="J37" i="6"/>
  <c r="H37" i="6"/>
  <c r="G37" i="6"/>
  <c r="F37" i="6"/>
  <c r="D37" i="6"/>
  <c r="C37" i="6"/>
  <c r="K36" i="6"/>
  <c r="I36" i="6"/>
  <c r="G36" i="6"/>
  <c r="E36" i="6"/>
  <c r="K35" i="6"/>
  <c r="I35" i="6"/>
  <c r="G35" i="6"/>
  <c r="E35" i="6"/>
  <c r="K34" i="6"/>
  <c r="I34" i="6"/>
  <c r="G34" i="6"/>
  <c r="E34" i="6"/>
  <c r="K33" i="6"/>
  <c r="K37" i="6" s="1"/>
  <c r="I33" i="6"/>
  <c r="I37" i="6" s="1"/>
  <c r="G33" i="6"/>
  <c r="E33" i="6"/>
  <c r="E37" i="6" s="1"/>
  <c r="J31" i="6"/>
  <c r="H31" i="6"/>
  <c r="F31" i="6"/>
  <c r="D31" i="6"/>
  <c r="C31" i="6"/>
  <c r="I30" i="6"/>
  <c r="K30" i="6" s="1"/>
  <c r="G30" i="6"/>
  <c r="E30" i="6"/>
  <c r="I29" i="6"/>
  <c r="K29" i="6" s="1"/>
  <c r="G29" i="6"/>
  <c r="E29" i="6"/>
  <c r="I28" i="6"/>
  <c r="K28" i="6" s="1"/>
  <c r="G28" i="6"/>
  <c r="G31" i="6" s="1"/>
  <c r="E28" i="6"/>
  <c r="E31" i="6" s="1"/>
  <c r="J26" i="6"/>
  <c r="H26" i="6"/>
  <c r="F26" i="6"/>
  <c r="D26" i="6"/>
  <c r="C26" i="6"/>
  <c r="I25" i="6"/>
  <c r="K25" i="6" s="1"/>
  <c r="G25" i="6"/>
  <c r="E25" i="6"/>
  <c r="I24" i="6"/>
  <c r="K24" i="6" s="1"/>
  <c r="G24" i="6"/>
  <c r="E24" i="6"/>
  <c r="I23" i="6"/>
  <c r="K23" i="6" s="1"/>
  <c r="G23" i="6"/>
  <c r="E23" i="6"/>
  <c r="I22" i="6"/>
  <c r="K22" i="6" s="1"/>
  <c r="G22" i="6"/>
  <c r="E22" i="6"/>
  <c r="I21" i="6"/>
  <c r="K21" i="6" s="1"/>
  <c r="G21" i="6"/>
  <c r="E21" i="6"/>
  <c r="I20" i="6"/>
  <c r="K20" i="6" s="1"/>
  <c r="G20" i="6"/>
  <c r="E20" i="6"/>
  <c r="I19" i="6"/>
  <c r="K19" i="6" s="1"/>
  <c r="G19" i="6"/>
  <c r="E19" i="6"/>
  <c r="I18" i="6"/>
  <c r="K18" i="6" s="1"/>
  <c r="G18" i="6"/>
  <c r="E18" i="6"/>
  <c r="I17" i="6"/>
  <c r="K17" i="6" s="1"/>
  <c r="G17" i="6"/>
  <c r="E17" i="6"/>
  <c r="E26" i="6" s="1"/>
  <c r="I16" i="6"/>
  <c r="K16" i="6" s="1"/>
  <c r="G16" i="6"/>
  <c r="E16" i="6"/>
  <c r="I15" i="6"/>
  <c r="K15" i="6" s="1"/>
  <c r="G15" i="6"/>
  <c r="E15" i="6"/>
  <c r="I14" i="6"/>
  <c r="K14" i="6" s="1"/>
  <c r="G14" i="6"/>
  <c r="E14" i="6"/>
  <c r="J12" i="6"/>
  <c r="G61" i="6" s="1"/>
  <c r="H12" i="6"/>
  <c r="G66" i="6" s="1"/>
  <c r="G69" i="6" s="1"/>
  <c r="F12" i="6"/>
  <c r="D12" i="6"/>
  <c r="I11" i="6"/>
  <c r="K11" i="6" s="1"/>
  <c r="G11" i="6"/>
  <c r="E11" i="6"/>
  <c r="I10" i="6"/>
  <c r="K10" i="6" s="1"/>
  <c r="G10" i="6"/>
  <c r="E10" i="6"/>
  <c r="I6" i="6"/>
  <c r="K6" i="6" s="1"/>
  <c r="G6" i="6"/>
  <c r="E6" i="6"/>
  <c r="I5" i="6"/>
  <c r="K5" i="6" s="1"/>
  <c r="C5" i="7" s="1"/>
  <c r="I5" i="7" s="1"/>
  <c r="K5" i="7" s="1"/>
  <c r="C5" i="8" s="1"/>
  <c r="G5" i="6"/>
  <c r="E5" i="6"/>
  <c r="G62" i="5"/>
  <c r="J58" i="5"/>
  <c r="G63" i="5" s="1"/>
  <c r="H58" i="5"/>
  <c r="G68" i="5" s="1"/>
  <c r="F58" i="5"/>
  <c r="D58" i="5"/>
  <c r="C58" i="5"/>
  <c r="D63" i="5" s="1"/>
  <c r="I57" i="5"/>
  <c r="K57" i="5" s="1"/>
  <c r="G57" i="5"/>
  <c r="E57" i="5"/>
  <c r="I56" i="5"/>
  <c r="K56" i="5" s="1"/>
  <c r="G56" i="5"/>
  <c r="E56" i="5"/>
  <c r="I55" i="5"/>
  <c r="K55" i="5" s="1"/>
  <c r="G55" i="5"/>
  <c r="E55" i="5"/>
  <c r="I54" i="5"/>
  <c r="K54" i="5" s="1"/>
  <c r="G54" i="5"/>
  <c r="G58" i="5" s="1"/>
  <c r="D73" i="5" s="1"/>
  <c r="E54" i="5"/>
  <c r="E58" i="5" s="1"/>
  <c r="D68" i="5" s="1"/>
  <c r="J52" i="5"/>
  <c r="H52" i="5"/>
  <c r="G67" i="5" s="1"/>
  <c r="F52" i="5"/>
  <c r="E52" i="5"/>
  <c r="D67" i="5" s="1"/>
  <c r="D52" i="5"/>
  <c r="C52" i="5"/>
  <c r="I51" i="5"/>
  <c r="K51" i="5" s="1"/>
  <c r="G51" i="5"/>
  <c r="E51" i="5"/>
  <c r="I50" i="5"/>
  <c r="K50" i="5" s="1"/>
  <c r="G50" i="5"/>
  <c r="E50" i="5"/>
  <c r="I49" i="5"/>
  <c r="K49" i="5" s="1"/>
  <c r="G49" i="5"/>
  <c r="E49" i="5"/>
  <c r="I48" i="5"/>
  <c r="K48" i="5" s="1"/>
  <c r="G48" i="5"/>
  <c r="E48" i="5"/>
  <c r="I47" i="5"/>
  <c r="K47" i="5" s="1"/>
  <c r="G47" i="5"/>
  <c r="E47" i="5"/>
  <c r="I46" i="5"/>
  <c r="K46" i="5" s="1"/>
  <c r="G46" i="5"/>
  <c r="E46" i="5"/>
  <c r="I45" i="5"/>
  <c r="K45" i="5" s="1"/>
  <c r="G45" i="5"/>
  <c r="E45" i="5"/>
  <c r="I44" i="5"/>
  <c r="K44" i="5" s="1"/>
  <c r="G44" i="5"/>
  <c r="G52" i="5" s="1"/>
  <c r="D72" i="5" s="1"/>
  <c r="E44" i="5"/>
  <c r="J42" i="5"/>
  <c r="H42" i="5"/>
  <c r="G42" i="5"/>
  <c r="F42" i="5"/>
  <c r="D42" i="5"/>
  <c r="C42" i="5"/>
  <c r="K41" i="5"/>
  <c r="I41" i="5"/>
  <c r="G41" i="5"/>
  <c r="E41" i="5"/>
  <c r="K40" i="5"/>
  <c r="I40" i="5"/>
  <c r="G40" i="5"/>
  <c r="E40" i="5"/>
  <c r="K39" i="5"/>
  <c r="K42" i="5" s="1"/>
  <c r="I39" i="5"/>
  <c r="I42" i="5" s="1"/>
  <c r="G39" i="5"/>
  <c r="E39" i="5"/>
  <c r="E42" i="5" s="1"/>
  <c r="K37" i="5"/>
  <c r="J37" i="5"/>
  <c r="H37" i="5"/>
  <c r="G37" i="5"/>
  <c r="F37" i="5"/>
  <c r="D37" i="5"/>
  <c r="C37" i="5"/>
  <c r="K36" i="5"/>
  <c r="I36" i="5"/>
  <c r="G36" i="5"/>
  <c r="E36" i="5"/>
  <c r="K35" i="5"/>
  <c r="I35" i="5"/>
  <c r="G35" i="5"/>
  <c r="E35" i="5"/>
  <c r="K34" i="5"/>
  <c r="I34" i="5"/>
  <c r="G34" i="5"/>
  <c r="E34" i="5"/>
  <c r="K33" i="5"/>
  <c r="I33" i="5"/>
  <c r="I37" i="5" s="1"/>
  <c r="G33" i="5"/>
  <c r="E33" i="5"/>
  <c r="E37" i="5" s="1"/>
  <c r="J31" i="5"/>
  <c r="H31" i="5"/>
  <c r="F31" i="5"/>
  <c r="E31" i="5"/>
  <c r="D31" i="5"/>
  <c r="C31" i="5"/>
  <c r="I30" i="5"/>
  <c r="K30" i="5" s="1"/>
  <c r="G30" i="5"/>
  <c r="E30" i="5"/>
  <c r="I29" i="5"/>
  <c r="K29" i="5" s="1"/>
  <c r="G29" i="5"/>
  <c r="E29" i="5"/>
  <c r="I28" i="5"/>
  <c r="K28" i="5" s="1"/>
  <c r="K31" i="5" s="1"/>
  <c r="G28" i="5"/>
  <c r="G31" i="5" s="1"/>
  <c r="E28" i="5"/>
  <c r="J26" i="5"/>
  <c r="H26" i="5"/>
  <c r="G66" i="5" s="1"/>
  <c r="G69" i="5" s="1"/>
  <c r="F26" i="5"/>
  <c r="E26" i="5"/>
  <c r="D26" i="5"/>
  <c r="C26" i="5"/>
  <c r="I25" i="5"/>
  <c r="K25" i="5" s="1"/>
  <c r="G25" i="5"/>
  <c r="E25" i="5"/>
  <c r="I24" i="5"/>
  <c r="K24" i="5" s="1"/>
  <c r="G24" i="5"/>
  <c r="E24" i="5"/>
  <c r="I23" i="5"/>
  <c r="K23" i="5" s="1"/>
  <c r="G23" i="5"/>
  <c r="E23" i="5"/>
  <c r="I22" i="5"/>
  <c r="K22" i="5" s="1"/>
  <c r="G22" i="5"/>
  <c r="E22" i="5"/>
  <c r="I21" i="5"/>
  <c r="K21" i="5" s="1"/>
  <c r="G21" i="5"/>
  <c r="E21" i="5"/>
  <c r="I20" i="5"/>
  <c r="K20" i="5" s="1"/>
  <c r="G20" i="5"/>
  <c r="E20" i="5"/>
  <c r="I19" i="5"/>
  <c r="K19" i="5" s="1"/>
  <c r="G19" i="5"/>
  <c r="E19" i="5"/>
  <c r="I18" i="5"/>
  <c r="K18" i="5" s="1"/>
  <c r="G18" i="5"/>
  <c r="E18" i="5"/>
  <c r="I17" i="5"/>
  <c r="K17" i="5" s="1"/>
  <c r="G17" i="5"/>
  <c r="E17" i="5"/>
  <c r="I16" i="5"/>
  <c r="K16" i="5" s="1"/>
  <c r="G16" i="5"/>
  <c r="E16" i="5"/>
  <c r="I15" i="5"/>
  <c r="K15" i="5" s="1"/>
  <c r="G15" i="5"/>
  <c r="E15" i="5"/>
  <c r="I14" i="5"/>
  <c r="K14" i="5" s="1"/>
  <c r="G14" i="5"/>
  <c r="G26" i="5" s="1"/>
  <c r="E14" i="5"/>
  <c r="J12" i="5"/>
  <c r="G61" i="5" s="1"/>
  <c r="H12" i="5"/>
  <c r="F12" i="5"/>
  <c r="D12" i="5"/>
  <c r="K11" i="5"/>
  <c r="I11" i="5"/>
  <c r="G11" i="5"/>
  <c r="E11" i="5"/>
  <c r="K10" i="5"/>
  <c r="I10" i="5"/>
  <c r="G10" i="5"/>
  <c r="E10" i="5"/>
  <c r="I6" i="5"/>
  <c r="K6" i="5" s="1"/>
  <c r="G6" i="5"/>
  <c r="E6" i="5"/>
  <c r="I5" i="5"/>
  <c r="K5" i="5" s="1"/>
  <c r="G5" i="5"/>
  <c r="E5" i="5"/>
  <c r="G62" i="4"/>
  <c r="J58" i="4"/>
  <c r="G63" i="4" s="1"/>
  <c r="H58" i="4"/>
  <c r="G68" i="4" s="1"/>
  <c r="F58" i="4"/>
  <c r="D58" i="4"/>
  <c r="C58" i="4"/>
  <c r="D63" i="4" s="1"/>
  <c r="I57" i="4"/>
  <c r="K57" i="4" s="1"/>
  <c r="G57" i="4"/>
  <c r="E57" i="4"/>
  <c r="I56" i="4"/>
  <c r="K56" i="4" s="1"/>
  <c r="G56" i="4"/>
  <c r="E56" i="4"/>
  <c r="I55" i="4"/>
  <c r="K55" i="4" s="1"/>
  <c r="G55" i="4"/>
  <c r="E55" i="4"/>
  <c r="I54" i="4"/>
  <c r="K54" i="4" s="1"/>
  <c r="G54" i="4"/>
  <c r="G58" i="4" s="1"/>
  <c r="D73" i="4" s="1"/>
  <c r="E54" i="4"/>
  <c r="E58" i="4" s="1"/>
  <c r="D68" i="4" s="1"/>
  <c r="J52" i="4"/>
  <c r="H52" i="4"/>
  <c r="G67" i="4" s="1"/>
  <c r="F52" i="4"/>
  <c r="E52" i="4"/>
  <c r="D67" i="4" s="1"/>
  <c r="D52" i="4"/>
  <c r="C52" i="4"/>
  <c r="I51" i="4"/>
  <c r="K51" i="4" s="1"/>
  <c r="G51" i="4"/>
  <c r="E51" i="4"/>
  <c r="I50" i="4"/>
  <c r="K50" i="4" s="1"/>
  <c r="G50" i="4"/>
  <c r="E50" i="4"/>
  <c r="I49" i="4"/>
  <c r="K49" i="4" s="1"/>
  <c r="G49" i="4"/>
  <c r="E49" i="4"/>
  <c r="I48" i="4"/>
  <c r="K48" i="4" s="1"/>
  <c r="G48" i="4"/>
  <c r="E48" i="4"/>
  <c r="I47" i="4"/>
  <c r="K47" i="4" s="1"/>
  <c r="G47" i="4"/>
  <c r="E47" i="4"/>
  <c r="I46" i="4"/>
  <c r="K46" i="4" s="1"/>
  <c r="G46" i="4"/>
  <c r="E46" i="4"/>
  <c r="I45" i="4"/>
  <c r="K45" i="4" s="1"/>
  <c r="G45" i="4"/>
  <c r="E45" i="4"/>
  <c r="I44" i="4"/>
  <c r="K44" i="4" s="1"/>
  <c r="G44" i="4"/>
  <c r="G52" i="4" s="1"/>
  <c r="D72" i="4" s="1"/>
  <c r="E44" i="4"/>
  <c r="J42" i="4"/>
  <c r="H42" i="4"/>
  <c r="F42" i="4"/>
  <c r="E42" i="4"/>
  <c r="D42" i="4"/>
  <c r="C42" i="4"/>
  <c r="K41" i="4"/>
  <c r="I41" i="4"/>
  <c r="G41" i="4"/>
  <c r="E41" i="4"/>
  <c r="K40" i="4"/>
  <c r="I40" i="4"/>
  <c r="G40" i="4"/>
  <c r="E40" i="4"/>
  <c r="K39" i="4"/>
  <c r="K42" i="4" s="1"/>
  <c r="I39" i="4"/>
  <c r="I42" i="4" s="1"/>
  <c r="G39" i="4"/>
  <c r="G42" i="4" s="1"/>
  <c r="E39" i="4"/>
  <c r="K37" i="4"/>
  <c r="J37" i="4"/>
  <c r="H37" i="4"/>
  <c r="G37" i="4"/>
  <c r="F37" i="4"/>
  <c r="D37" i="4"/>
  <c r="C37" i="4"/>
  <c r="K36" i="4"/>
  <c r="I36" i="4"/>
  <c r="G36" i="4"/>
  <c r="E36" i="4"/>
  <c r="K35" i="4"/>
  <c r="I35" i="4"/>
  <c r="G35" i="4"/>
  <c r="E35" i="4"/>
  <c r="K34" i="4"/>
  <c r="I34" i="4"/>
  <c r="G34" i="4"/>
  <c r="E34" i="4"/>
  <c r="K33" i="4"/>
  <c r="I33" i="4"/>
  <c r="I37" i="4" s="1"/>
  <c r="G33" i="4"/>
  <c r="E33" i="4"/>
  <c r="E37" i="4" s="1"/>
  <c r="J31" i="4"/>
  <c r="H31" i="4"/>
  <c r="F31" i="4"/>
  <c r="D31" i="4"/>
  <c r="C31" i="4"/>
  <c r="I30" i="4"/>
  <c r="K30" i="4" s="1"/>
  <c r="G30" i="4"/>
  <c r="E30" i="4"/>
  <c r="I29" i="4"/>
  <c r="K29" i="4" s="1"/>
  <c r="G29" i="4"/>
  <c r="E29" i="4"/>
  <c r="I28" i="4"/>
  <c r="K28" i="4" s="1"/>
  <c r="G28" i="4"/>
  <c r="G31" i="4" s="1"/>
  <c r="E28" i="4"/>
  <c r="E31" i="4" s="1"/>
  <c r="J26" i="4"/>
  <c r="H26" i="4"/>
  <c r="F26" i="4"/>
  <c r="E26" i="4"/>
  <c r="D26" i="4"/>
  <c r="C26" i="4"/>
  <c r="I25" i="4"/>
  <c r="K25" i="4" s="1"/>
  <c r="G25" i="4"/>
  <c r="E25" i="4"/>
  <c r="I24" i="4"/>
  <c r="K24" i="4" s="1"/>
  <c r="G24" i="4"/>
  <c r="E24" i="4"/>
  <c r="I23" i="4"/>
  <c r="K23" i="4" s="1"/>
  <c r="G23" i="4"/>
  <c r="E23" i="4"/>
  <c r="I22" i="4"/>
  <c r="K22" i="4" s="1"/>
  <c r="G22" i="4"/>
  <c r="E22" i="4"/>
  <c r="I21" i="4"/>
  <c r="K21" i="4" s="1"/>
  <c r="G21" i="4"/>
  <c r="E21" i="4"/>
  <c r="I20" i="4"/>
  <c r="K20" i="4" s="1"/>
  <c r="G20" i="4"/>
  <c r="E20" i="4"/>
  <c r="I19" i="4"/>
  <c r="K19" i="4" s="1"/>
  <c r="G19" i="4"/>
  <c r="E19" i="4"/>
  <c r="I18" i="4"/>
  <c r="K18" i="4" s="1"/>
  <c r="G18" i="4"/>
  <c r="E18" i="4"/>
  <c r="I17" i="4"/>
  <c r="K17" i="4" s="1"/>
  <c r="G17" i="4"/>
  <c r="E17" i="4"/>
  <c r="I16" i="4"/>
  <c r="K16" i="4" s="1"/>
  <c r="G16" i="4"/>
  <c r="E16" i="4"/>
  <c r="I15" i="4"/>
  <c r="K15" i="4" s="1"/>
  <c r="G15" i="4"/>
  <c r="E15" i="4"/>
  <c r="I14" i="4"/>
  <c r="I26" i="4" s="1"/>
  <c r="G14" i="4"/>
  <c r="G26" i="4" s="1"/>
  <c r="E14" i="4"/>
  <c r="J12" i="4"/>
  <c r="G61" i="4" s="1"/>
  <c r="H12" i="4"/>
  <c r="G66" i="4" s="1"/>
  <c r="G69" i="4" s="1"/>
  <c r="F12" i="4"/>
  <c r="D12" i="4"/>
  <c r="K11" i="4"/>
  <c r="I11" i="4"/>
  <c r="G11" i="4"/>
  <c r="E11" i="4"/>
  <c r="K10" i="4"/>
  <c r="I10" i="4"/>
  <c r="G10" i="4"/>
  <c r="E10" i="4"/>
  <c r="I6" i="4"/>
  <c r="K6" i="4" s="1"/>
  <c r="G6" i="4"/>
  <c r="E6" i="4"/>
  <c r="G62" i="3"/>
  <c r="J58" i="3"/>
  <c r="G63" i="3" s="1"/>
  <c r="H58" i="3"/>
  <c r="G68" i="3" s="1"/>
  <c r="F58" i="3"/>
  <c r="D58" i="3"/>
  <c r="C58" i="3"/>
  <c r="D63" i="3" s="1"/>
  <c r="I57" i="3"/>
  <c r="K57" i="3" s="1"/>
  <c r="G57" i="3"/>
  <c r="E57" i="3"/>
  <c r="I56" i="3"/>
  <c r="K56" i="3" s="1"/>
  <c r="G56" i="3"/>
  <c r="E56" i="3"/>
  <c r="I55" i="3"/>
  <c r="K55" i="3" s="1"/>
  <c r="G55" i="3"/>
  <c r="E55" i="3"/>
  <c r="I54" i="3"/>
  <c r="K54" i="3" s="1"/>
  <c r="K58" i="3" s="1"/>
  <c r="K63" i="3" s="1"/>
  <c r="G54" i="3"/>
  <c r="G58" i="3" s="1"/>
  <c r="D73" i="3" s="1"/>
  <c r="E54" i="3"/>
  <c r="E58" i="3" s="1"/>
  <c r="D68" i="3" s="1"/>
  <c r="J52" i="3"/>
  <c r="H52" i="3"/>
  <c r="G67" i="3" s="1"/>
  <c r="F52" i="3"/>
  <c r="E52" i="3"/>
  <c r="D67" i="3" s="1"/>
  <c r="D52" i="3"/>
  <c r="C52" i="3"/>
  <c r="I51" i="3"/>
  <c r="K51" i="3" s="1"/>
  <c r="G51" i="3"/>
  <c r="E51" i="3"/>
  <c r="I50" i="3"/>
  <c r="K50" i="3" s="1"/>
  <c r="G50" i="3"/>
  <c r="E50" i="3"/>
  <c r="I49" i="3"/>
  <c r="K49" i="3" s="1"/>
  <c r="G49" i="3"/>
  <c r="E49" i="3"/>
  <c r="I48" i="3"/>
  <c r="K48" i="3" s="1"/>
  <c r="G48" i="3"/>
  <c r="E48" i="3"/>
  <c r="I47" i="3"/>
  <c r="K47" i="3" s="1"/>
  <c r="G47" i="3"/>
  <c r="E47" i="3"/>
  <c r="I46" i="3"/>
  <c r="K46" i="3" s="1"/>
  <c r="G46" i="3"/>
  <c r="E46" i="3"/>
  <c r="I45" i="3"/>
  <c r="K45" i="3" s="1"/>
  <c r="G45" i="3"/>
  <c r="E45" i="3"/>
  <c r="I44" i="3"/>
  <c r="K44" i="3" s="1"/>
  <c r="G44" i="3"/>
  <c r="G52" i="3" s="1"/>
  <c r="D72" i="3" s="1"/>
  <c r="E44" i="3"/>
  <c r="J42" i="3"/>
  <c r="H42" i="3"/>
  <c r="F42" i="3"/>
  <c r="E42" i="3"/>
  <c r="D42" i="3"/>
  <c r="C42" i="3"/>
  <c r="K41" i="3"/>
  <c r="I41" i="3"/>
  <c r="G41" i="3"/>
  <c r="E41" i="3"/>
  <c r="K40" i="3"/>
  <c r="I40" i="3"/>
  <c r="G40" i="3"/>
  <c r="E40" i="3"/>
  <c r="K39" i="3"/>
  <c r="K42" i="3" s="1"/>
  <c r="I39" i="3"/>
  <c r="I42" i="3" s="1"/>
  <c r="G39" i="3"/>
  <c r="G42" i="3" s="1"/>
  <c r="E39" i="3"/>
  <c r="K37" i="3"/>
  <c r="J37" i="3"/>
  <c r="H37" i="3"/>
  <c r="G37" i="3"/>
  <c r="F37" i="3"/>
  <c r="D37" i="3"/>
  <c r="C37" i="3"/>
  <c r="K36" i="3"/>
  <c r="I36" i="3"/>
  <c r="G36" i="3"/>
  <c r="E36" i="3"/>
  <c r="K35" i="3"/>
  <c r="I35" i="3"/>
  <c r="G35" i="3"/>
  <c r="E35" i="3"/>
  <c r="K34" i="3"/>
  <c r="I34" i="3"/>
  <c r="G34" i="3"/>
  <c r="E34" i="3"/>
  <c r="K33" i="3"/>
  <c r="I33" i="3"/>
  <c r="I37" i="3" s="1"/>
  <c r="G33" i="3"/>
  <c r="E33" i="3"/>
  <c r="E37" i="3" s="1"/>
  <c r="J31" i="3"/>
  <c r="H31" i="3"/>
  <c r="F31" i="3"/>
  <c r="D31" i="3"/>
  <c r="C31" i="3"/>
  <c r="I30" i="3"/>
  <c r="K30" i="3" s="1"/>
  <c r="G30" i="3"/>
  <c r="E30" i="3"/>
  <c r="I29" i="3"/>
  <c r="K29" i="3" s="1"/>
  <c r="G29" i="3"/>
  <c r="E29" i="3"/>
  <c r="I28" i="3"/>
  <c r="K28" i="3" s="1"/>
  <c r="G28" i="3"/>
  <c r="G31" i="3" s="1"/>
  <c r="E28" i="3"/>
  <c r="E31" i="3" s="1"/>
  <c r="J26" i="3"/>
  <c r="H26" i="3"/>
  <c r="F26" i="3"/>
  <c r="E26" i="3"/>
  <c r="D26" i="3"/>
  <c r="C26" i="3"/>
  <c r="I25" i="3"/>
  <c r="K25" i="3" s="1"/>
  <c r="G25" i="3"/>
  <c r="E25" i="3"/>
  <c r="I24" i="3"/>
  <c r="K24" i="3" s="1"/>
  <c r="G24" i="3"/>
  <c r="E24" i="3"/>
  <c r="I23" i="3"/>
  <c r="K23" i="3" s="1"/>
  <c r="G23" i="3"/>
  <c r="E23" i="3"/>
  <c r="I22" i="3"/>
  <c r="K22" i="3" s="1"/>
  <c r="G22" i="3"/>
  <c r="E22" i="3"/>
  <c r="I21" i="3"/>
  <c r="K21" i="3" s="1"/>
  <c r="G21" i="3"/>
  <c r="E21" i="3"/>
  <c r="I20" i="3"/>
  <c r="K20" i="3" s="1"/>
  <c r="G20" i="3"/>
  <c r="E20" i="3"/>
  <c r="I19" i="3"/>
  <c r="K19" i="3" s="1"/>
  <c r="G19" i="3"/>
  <c r="E19" i="3"/>
  <c r="I18" i="3"/>
  <c r="K18" i="3" s="1"/>
  <c r="G18" i="3"/>
  <c r="E18" i="3"/>
  <c r="I17" i="3"/>
  <c r="K17" i="3" s="1"/>
  <c r="G17" i="3"/>
  <c r="E17" i="3"/>
  <c r="I16" i="3"/>
  <c r="K16" i="3" s="1"/>
  <c r="G16" i="3"/>
  <c r="E16" i="3"/>
  <c r="I15" i="3"/>
  <c r="K15" i="3" s="1"/>
  <c r="G15" i="3"/>
  <c r="E15" i="3"/>
  <c r="I14" i="3"/>
  <c r="I26" i="3" s="1"/>
  <c r="G14" i="3"/>
  <c r="G26" i="3" s="1"/>
  <c r="E14" i="3"/>
  <c r="J12" i="3"/>
  <c r="G61" i="3" s="1"/>
  <c r="H12" i="3"/>
  <c r="G66" i="3" s="1"/>
  <c r="G69" i="3" s="1"/>
  <c r="F12" i="3"/>
  <c r="D12" i="3"/>
  <c r="I11" i="3"/>
  <c r="K11" i="3" s="1"/>
  <c r="G11" i="3"/>
  <c r="E11" i="3"/>
  <c r="I10" i="3"/>
  <c r="K10" i="3" s="1"/>
  <c r="G10" i="3"/>
  <c r="E10" i="3"/>
  <c r="I6" i="3"/>
  <c r="K6" i="3" s="1"/>
  <c r="G6" i="3"/>
  <c r="E6" i="3"/>
  <c r="I5" i="3"/>
  <c r="K5" i="3" s="1"/>
  <c r="C5" i="4" s="1"/>
  <c r="G5" i="4" s="1"/>
  <c r="G5" i="3"/>
  <c r="E5" i="3"/>
  <c r="D63" i="2"/>
  <c r="J58" i="2"/>
  <c r="G63" i="2" s="1"/>
  <c r="H58" i="2"/>
  <c r="G68" i="2" s="1"/>
  <c r="F58" i="2"/>
  <c r="D58" i="2"/>
  <c r="C58" i="2"/>
  <c r="K57" i="2"/>
  <c r="I57" i="2"/>
  <c r="G57" i="2"/>
  <c r="E57" i="2"/>
  <c r="K56" i="2"/>
  <c r="I56" i="2"/>
  <c r="G56" i="2"/>
  <c r="E56" i="2"/>
  <c r="K55" i="2"/>
  <c r="I55" i="2"/>
  <c r="G55" i="2"/>
  <c r="E55" i="2"/>
  <c r="I54" i="2"/>
  <c r="I58" i="2" s="1"/>
  <c r="G54" i="2"/>
  <c r="G58" i="2" s="1"/>
  <c r="D73" i="2" s="1"/>
  <c r="E54" i="2"/>
  <c r="E58" i="2" s="1"/>
  <c r="D68" i="2" s="1"/>
  <c r="K52" i="2"/>
  <c r="D62" i="2" s="1"/>
  <c r="J52" i="2"/>
  <c r="G62" i="2" s="1"/>
  <c r="H52" i="2"/>
  <c r="G67" i="2" s="1"/>
  <c r="G52" i="2"/>
  <c r="D72" i="2" s="1"/>
  <c r="F52" i="2"/>
  <c r="D52" i="2"/>
  <c r="C52" i="2"/>
  <c r="K51" i="2"/>
  <c r="I51" i="2"/>
  <c r="G51" i="2"/>
  <c r="E51" i="2"/>
  <c r="K50" i="2"/>
  <c r="I50" i="2"/>
  <c r="G50" i="2"/>
  <c r="E50" i="2"/>
  <c r="K49" i="2"/>
  <c r="I49" i="2"/>
  <c r="G49" i="2"/>
  <c r="E49" i="2"/>
  <c r="K48" i="2"/>
  <c r="I48" i="2"/>
  <c r="G48" i="2"/>
  <c r="E48" i="2"/>
  <c r="K47" i="2"/>
  <c r="I47" i="2"/>
  <c r="G47" i="2"/>
  <c r="E47" i="2"/>
  <c r="K46" i="2"/>
  <c r="I46" i="2"/>
  <c r="G46" i="2"/>
  <c r="E46" i="2"/>
  <c r="K45" i="2"/>
  <c r="I45" i="2"/>
  <c r="G45" i="2"/>
  <c r="E45" i="2"/>
  <c r="K44" i="2"/>
  <c r="I44" i="2"/>
  <c r="I52" i="2" s="1"/>
  <c r="G44" i="2"/>
  <c r="E44" i="2"/>
  <c r="E52" i="2" s="1"/>
  <c r="D67" i="2" s="1"/>
  <c r="J42" i="2"/>
  <c r="H42" i="2"/>
  <c r="F42" i="2"/>
  <c r="D42" i="2"/>
  <c r="C42" i="2"/>
  <c r="I41" i="2"/>
  <c r="K41" i="2" s="1"/>
  <c r="G41" i="2"/>
  <c r="E41" i="2"/>
  <c r="I40" i="2"/>
  <c r="K40" i="2" s="1"/>
  <c r="G40" i="2"/>
  <c r="E40" i="2"/>
  <c r="I39" i="2"/>
  <c r="I42" i="2" s="1"/>
  <c r="G39" i="2"/>
  <c r="G42" i="2" s="1"/>
  <c r="E39" i="2"/>
  <c r="E42" i="2" s="1"/>
  <c r="J37" i="2"/>
  <c r="H37" i="2"/>
  <c r="F37" i="2"/>
  <c r="E37" i="2"/>
  <c r="D37" i="2"/>
  <c r="C37" i="2"/>
  <c r="I36" i="2"/>
  <c r="K36" i="2" s="1"/>
  <c r="G36" i="2"/>
  <c r="E36" i="2"/>
  <c r="I35" i="2"/>
  <c r="K35" i="2" s="1"/>
  <c r="G35" i="2"/>
  <c r="E35" i="2"/>
  <c r="I34" i="2"/>
  <c r="K34" i="2" s="1"/>
  <c r="G34" i="2"/>
  <c r="E34" i="2"/>
  <c r="I33" i="2"/>
  <c r="K33" i="2" s="1"/>
  <c r="G33" i="2"/>
  <c r="G37" i="2" s="1"/>
  <c r="E33" i="2"/>
  <c r="J31" i="2"/>
  <c r="H31" i="2"/>
  <c r="F31" i="2"/>
  <c r="D31" i="2"/>
  <c r="C31" i="2"/>
  <c r="K30" i="2"/>
  <c r="I30" i="2"/>
  <c r="G30" i="2"/>
  <c r="E30" i="2"/>
  <c r="K29" i="2"/>
  <c r="I29" i="2"/>
  <c r="G29" i="2"/>
  <c r="E29" i="2"/>
  <c r="K28" i="2"/>
  <c r="K31" i="2" s="1"/>
  <c r="I28" i="2"/>
  <c r="I31" i="2" s="1"/>
  <c r="G28" i="2"/>
  <c r="G31" i="2" s="1"/>
  <c r="E28" i="2"/>
  <c r="E31" i="2" s="1"/>
  <c r="J26" i="2"/>
  <c r="H26" i="2"/>
  <c r="G26" i="2"/>
  <c r="F26" i="2"/>
  <c r="D26" i="2"/>
  <c r="C26" i="2"/>
  <c r="I25" i="2"/>
  <c r="K25" i="2" s="1"/>
  <c r="G25" i="2"/>
  <c r="E25" i="2"/>
  <c r="I24" i="2"/>
  <c r="K24" i="2" s="1"/>
  <c r="G24" i="2"/>
  <c r="E24" i="2"/>
  <c r="I23" i="2"/>
  <c r="K23" i="2" s="1"/>
  <c r="G23" i="2"/>
  <c r="E23" i="2"/>
  <c r="I22" i="2"/>
  <c r="K22" i="2" s="1"/>
  <c r="G22" i="2"/>
  <c r="E22" i="2"/>
  <c r="I21" i="2"/>
  <c r="K21" i="2" s="1"/>
  <c r="G21" i="2"/>
  <c r="E21" i="2"/>
  <c r="I20" i="2"/>
  <c r="K20" i="2" s="1"/>
  <c r="G20" i="2"/>
  <c r="E20" i="2"/>
  <c r="I19" i="2"/>
  <c r="K19" i="2" s="1"/>
  <c r="G19" i="2"/>
  <c r="E19" i="2"/>
  <c r="I18" i="2"/>
  <c r="K18" i="2" s="1"/>
  <c r="G18" i="2"/>
  <c r="E18" i="2"/>
  <c r="I17" i="2"/>
  <c r="K17" i="2" s="1"/>
  <c r="G17" i="2"/>
  <c r="E17" i="2"/>
  <c r="I16" i="2"/>
  <c r="K16" i="2" s="1"/>
  <c r="G16" i="2"/>
  <c r="E16" i="2"/>
  <c r="I15" i="2"/>
  <c r="K15" i="2" s="1"/>
  <c r="G15" i="2"/>
  <c r="E15" i="2"/>
  <c r="I14" i="2"/>
  <c r="K14" i="2" s="1"/>
  <c r="G14" i="2"/>
  <c r="E14" i="2"/>
  <c r="E26" i="2" s="1"/>
  <c r="J12" i="2"/>
  <c r="G61" i="2" s="1"/>
  <c r="H12" i="2"/>
  <c r="G66" i="2" s="1"/>
  <c r="G69" i="2" s="1"/>
  <c r="F12" i="2"/>
  <c r="D12" i="2"/>
  <c r="C12" i="2"/>
  <c r="D61" i="2" s="1"/>
  <c r="D64" i="2" s="1"/>
  <c r="K11" i="2"/>
  <c r="I11" i="2"/>
  <c r="G11" i="2"/>
  <c r="E11" i="2"/>
  <c r="K10" i="2"/>
  <c r="I10" i="2"/>
  <c r="G10" i="2"/>
  <c r="E10" i="2"/>
  <c r="I9" i="2"/>
  <c r="K9" i="2" s="1"/>
  <c r="C9" i="3" s="1"/>
  <c r="E9" i="3" s="1"/>
  <c r="G9" i="2"/>
  <c r="E9" i="2"/>
  <c r="I8" i="2"/>
  <c r="K8" i="2" s="1"/>
  <c r="C8" i="3" s="1"/>
  <c r="I8" i="3" s="1"/>
  <c r="K8" i="3" s="1"/>
  <c r="C8" i="4" s="1"/>
  <c r="G8" i="2"/>
  <c r="E8" i="2"/>
  <c r="I7" i="2"/>
  <c r="K7" i="2" s="1"/>
  <c r="C7" i="3" s="1"/>
  <c r="G7" i="3" s="1"/>
  <c r="G7" i="2"/>
  <c r="E7" i="2"/>
  <c r="I6" i="2"/>
  <c r="K6" i="2" s="1"/>
  <c r="G6" i="2"/>
  <c r="E6" i="2"/>
  <c r="I5" i="2"/>
  <c r="K5" i="2" s="1"/>
  <c r="G5" i="2"/>
  <c r="E5" i="2"/>
  <c r="I4" i="2"/>
  <c r="G4" i="2"/>
  <c r="G12" i="2" s="1"/>
  <c r="D71" i="2" s="1"/>
  <c r="E4" i="2"/>
  <c r="G64" i="24" l="1"/>
  <c r="G42" i="23"/>
  <c r="G26" i="23"/>
  <c r="I26" i="23"/>
  <c r="G26" i="22"/>
  <c r="I26" i="22"/>
  <c r="K39" i="29"/>
  <c r="K42" i="29" s="1"/>
  <c r="K39" i="28"/>
  <c r="K42" i="28" s="1"/>
  <c r="K39" i="27"/>
  <c r="K42" i="27" s="1"/>
  <c r="K39" i="26"/>
  <c r="K42" i="26" s="1"/>
  <c r="K39" i="25"/>
  <c r="K42" i="25" s="1"/>
  <c r="K39" i="24"/>
  <c r="K42" i="24" s="1"/>
  <c r="K39" i="22"/>
  <c r="K42" i="22" s="1"/>
  <c r="K39" i="23"/>
  <c r="K42" i="23" s="1"/>
  <c r="G26" i="21"/>
  <c r="E26" i="21"/>
  <c r="G66" i="21"/>
  <c r="G69" i="20"/>
  <c r="G61" i="19"/>
  <c r="G26" i="18"/>
  <c r="E26" i="18"/>
  <c r="K26" i="18"/>
  <c r="G66" i="18"/>
  <c r="G69" i="18" s="1"/>
  <c r="G66" i="16"/>
  <c r="I10" i="17"/>
  <c r="K10" i="17" s="1"/>
  <c r="C10" i="18" s="1"/>
  <c r="E10" i="17"/>
  <c r="G10" i="17"/>
  <c r="G66" i="12"/>
  <c r="G64" i="11"/>
  <c r="K58" i="11"/>
  <c r="K63" i="11" s="1"/>
  <c r="G58" i="11"/>
  <c r="D73" i="11" s="1"/>
  <c r="E6" i="9"/>
  <c r="G6" i="9"/>
  <c r="I6" i="9"/>
  <c r="K6" i="9" s="1"/>
  <c r="C6" i="10" s="1"/>
  <c r="G6" i="8"/>
  <c r="G26" i="6"/>
  <c r="K26" i="6"/>
  <c r="I5" i="8"/>
  <c r="K5" i="8" s="1"/>
  <c r="C5" i="9" s="1"/>
  <c r="G5" i="8"/>
  <c r="E5" i="8"/>
  <c r="G5" i="7"/>
  <c r="E5" i="7"/>
  <c r="E8" i="3"/>
  <c r="G9" i="3"/>
  <c r="I9" i="3"/>
  <c r="K9" i="3" s="1"/>
  <c r="C9" i="4" s="1"/>
  <c r="E8" i="4"/>
  <c r="I8" i="4"/>
  <c r="K8" i="4" s="1"/>
  <c r="C8" i="5" s="1"/>
  <c r="G8" i="4"/>
  <c r="G8" i="3"/>
  <c r="I7" i="3"/>
  <c r="K7" i="3" s="1"/>
  <c r="C7" i="4" s="1"/>
  <c r="E7" i="4" s="1"/>
  <c r="E7" i="3"/>
  <c r="I7" i="4"/>
  <c r="K7" i="4" s="1"/>
  <c r="C7" i="5" s="1"/>
  <c r="I5" i="4"/>
  <c r="K5" i="4" s="1"/>
  <c r="E5" i="4"/>
  <c r="E12" i="2"/>
  <c r="D66" i="2" s="1"/>
  <c r="D69" i="2" s="1"/>
  <c r="I12" i="2"/>
  <c r="K54" i="2"/>
  <c r="K58" i="2" s="1"/>
  <c r="K63" i="2" s="1"/>
  <c r="D74" i="2"/>
  <c r="K4" i="2"/>
  <c r="G64" i="3"/>
  <c r="G64" i="4"/>
  <c r="G64" i="5"/>
  <c r="G64" i="6"/>
  <c r="G64" i="7"/>
  <c r="G64" i="8"/>
  <c r="G64" i="10"/>
  <c r="G64" i="13"/>
  <c r="G64" i="16"/>
  <c r="G64" i="17"/>
  <c r="G64" i="18"/>
  <c r="G64" i="19"/>
  <c r="G64" i="22"/>
  <c r="E58" i="22"/>
  <c r="D68" i="22" s="1"/>
  <c r="G64" i="23"/>
  <c r="G64" i="25"/>
  <c r="G64" i="26"/>
  <c r="G64" i="27"/>
  <c r="G64" i="28"/>
  <c r="G64" i="29"/>
  <c r="G64" i="30"/>
  <c r="G64" i="31"/>
  <c r="K31" i="31"/>
  <c r="K58" i="31"/>
  <c r="K63" i="31" s="1"/>
  <c r="K14" i="31"/>
  <c r="K26" i="31" s="1"/>
  <c r="I31" i="31"/>
  <c r="K44" i="31"/>
  <c r="K52" i="31" s="1"/>
  <c r="I58" i="31"/>
  <c r="G69" i="30"/>
  <c r="K26" i="30"/>
  <c r="I26" i="30"/>
  <c r="I31" i="30"/>
  <c r="K44" i="30"/>
  <c r="K52" i="30" s="1"/>
  <c r="I58" i="30"/>
  <c r="G69" i="29"/>
  <c r="K52" i="29"/>
  <c r="K31" i="29"/>
  <c r="K58" i="29"/>
  <c r="K63" i="29" s="1"/>
  <c r="I52" i="29"/>
  <c r="K14" i="29"/>
  <c r="K26" i="29" s="1"/>
  <c r="I31" i="29"/>
  <c r="I58" i="29"/>
  <c r="G69" i="28"/>
  <c r="K52" i="28"/>
  <c r="K58" i="28"/>
  <c r="K63" i="28" s="1"/>
  <c r="I52" i="28"/>
  <c r="K14" i="28"/>
  <c r="K26" i="28" s="1"/>
  <c r="I31" i="28"/>
  <c r="I58" i="28"/>
  <c r="K31" i="27"/>
  <c r="K58" i="27"/>
  <c r="K63" i="27" s="1"/>
  <c r="K14" i="27"/>
  <c r="K26" i="27" s="1"/>
  <c r="I31" i="27"/>
  <c r="K44" i="27"/>
  <c r="K52" i="27" s="1"/>
  <c r="I58" i="27"/>
  <c r="K31" i="26"/>
  <c r="K58" i="26"/>
  <c r="K63" i="26" s="1"/>
  <c r="G69" i="26"/>
  <c r="K26" i="26"/>
  <c r="I26" i="26"/>
  <c r="I31" i="26"/>
  <c r="K44" i="26"/>
  <c r="K52" i="26" s="1"/>
  <c r="I58" i="26"/>
  <c r="K52" i="25"/>
  <c r="K31" i="25"/>
  <c r="K58" i="25"/>
  <c r="K63" i="25" s="1"/>
  <c r="I52" i="25"/>
  <c r="K14" i="25"/>
  <c r="K26" i="25" s="1"/>
  <c r="I31" i="25"/>
  <c r="I58" i="25"/>
  <c r="G69" i="24"/>
  <c r="K26" i="24"/>
  <c r="K37" i="24"/>
  <c r="I26" i="24"/>
  <c r="K44" i="24"/>
  <c r="K52" i="24" s="1"/>
  <c r="I58" i="24"/>
  <c r="I37" i="24"/>
  <c r="K31" i="23"/>
  <c r="K58" i="23"/>
  <c r="K63" i="23" s="1"/>
  <c r="K14" i="23"/>
  <c r="K26" i="23" s="1"/>
  <c r="I31" i="23"/>
  <c r="K44" i="23"/>
  <c r="K52" i="23" s="1"/>
  <c r="I58" i="23"/>
  <c r="G69" i="22"/>
  <c r="K58" i="22"/>
  <c r="K63" i="22" s="1"/>
  <c r="K14" i="22"/>
  <c r="K26" i="22" s="1"/>
  <c r="I31" i="22"/>
  <c r="K44" i="22"/>
  <c r="K52" i="22" s="1"/>
  <c r="I58" i="22"/>
  <c r="K31" i="21"/>
  <c r="G69" i="21"/>
  <c r="K26" i="21"/>
  <c r="K37" i="21"/>
  <c r="I26" i="21"/>
  <c r="I31" i="21"/>
  <c r="K44" i="21"/>
  <c r="K52" i="21" s="1"/>
  <c r="I58" i="21"/>
  <c r="I37" i="21"/>
  <c r="K58" i="20"/>
  <c r="K63" i="20" s="1"/>
  <c r="K31" i="20"/>
  <c r="I26" i="20"/>
  <c r="I31" i="20"/>
  <c r="K44" i="20"/>
  <c r="K52" i="20" s="1"/>
  <c r="I58" i="20"/>
  <c r="I37" i="20"/>
  <c r="K52" i="19"/>
  <c r="K31" i="19"/>
  <c r="K58" i="19"/>
  <c r="K63" i="19" s="1"/>
  <c r="I26" i="19"/>
  <c r="I52" i="19"/>
  <c r="I31" i="19"/>
  <c r="I58" i="19"/>
  <c r="K52" i="18"/>
  <c r="K31" i="18"/>
  <c r="K58" i="18"/>
  <c r="K63" i="18" s="1"/>
  <c r="I26" i="18"/>
  <c r="I52" i="18"/>
  <c r="I31" i="18"/>
  <c r="I58" i="18"/>
  <c r="K52" i="17"/>
  <c r="K31" i="17"/>
  <c r="K58" i="17"/>
  <c r="K63" i="17" s="1"/>
  <c r="I26" i="17"/>
  <c r="I52" i="17"/>
  <c r="I31" i="17"/>
  <c r="I58" i="17"/>
  <c r="G69" i="16"/>
  <c r="K52" i="16"/>
  <c r="I52" i="16"/>
  <c r="K14" i="16"/>
  <c r="K26" i="16" s="1"/>
  <c r="I31" i="16"/>
  <c r="I58" i="16"/>
  <c r="K31" i="15"/>
  <c r="G69" i="15"/>
  <c r="K37" i="15"/>
  <c r="K14" i="15"/>
  <c r="K26" i="15" s="1"/>
  <c r="I31" i="15"/>
  <c r="K44" i="15"/>
  <c r="K52" i="15" s="1"/>
  <c r="I58" i="15"/>
  <c r="I37" i="15"/>
  <c r="G69" i="14"/>
  <c r="K26" i="14"/>
  <c r="I26" i="14"/>
  <c r="I31" i="14"/>
  <c r="K44" i="14"/>
  <c r="K52" i="14" s="1"/>
  <c r="I58" i="14"/>
  <c r="K52" i="13"/>
  <c r="K31" i="13"/>
  <c r="K58" i="13"/>
  <c r="K63" i="13" s="1"/>
  <c r="I52" i="13"/>
  <c r="K14" i="13"/>
  <c r="K26" i="13" s="1"/>
  <c r="I31" i="13"/>
  <c r="I58" i="13"/>
  <c r="G69" i="12"/>
  <c r="K52" i="12"/>
  <c r="I52" i="12"/>
  <c r="K14" i="12"/>
  <c r="K26" i="12" s="1"/>
  <c r="I31" i="12"/>
  <c r="I58" i="12"/>
  <c r="G69" i="11"/>
  <c r="K14" i="11"/>
  <c r="K26" i="11" s="1"/>
  <c r="I31" i="11"/>
  <c r="K44" i="11"/>
  <c r="K52" i="11" s="1"/>
  <c r="I58" i="11"/>
  <c r="K31" i="10"/>
  <c r="K58" i="10"/>
  <c r="K63" i="10" s="1"/>
  <c r="K14" i="10"/>
  <c r="K26" i="10" s="1"/>
  <c r="I31" i="10"/>
  <c r="K44" i="10"/>
  <c r="K52" i="10" s="1"/>
  <c r="I58" i="10"/>
  <c r="G69" i="9"/>
  <c r="K26" i="9"/>
  <c r="K52" i="9"/>
  <c r="I26" i="9"/>
  <c r="I52" i="9"/>
  <c r="I31" i="9"/>
  <c r="I58" i="9"/>
  <c r="K31" i="8"/>
  <c r="K58" i="8"/>
  <c r="K63" i="8" s="1"/>
  <c r="D62" i="8"/>
  <c r="K62" i="8"/>
  <c r="I26" i="8"/>
  <c r="I52" i="8"/>
  <c r="I31" i="8"/>
  <c r="I58" i="8"/>
  <c r="G69" i="7"/>
  <c r="K14" i="7"/>
  <c r="K26" i="7" s="1"/>
  <c r="I31" i="7"/>
  <c r="K44" i="7"/>
  <c r="K52" i="7" s="1"/>
  <c r="I58" i="7"/>
  <c r="K31" i="6"/>
  <c r="K58" i="6"/>
  <c r="K63" i="6" s="1"/>
  <c r="I26" i="6"/>
  <c r="I31" i="6"/>
  <c r="K44" i="6"/>
  <c r="K52" i="6" s="1"/>
  <c r="I58" i="6"/>
  <c r="K26" i="5"/>
  <c r="K58" i="5"/>
  <c r="K63" i="5" s="1"/>
  <c r="K52" i="5"/>
  <c r="I26" i="5"/>
  <c r="I52" i="5"/>
  <c r="I31" i="5"/>
  <c r="I58" i="5"/>
  <c r="K52" i="4"/>
  <c r="K31" i="4"/>
  <c r="K58" i="4"/>
  <c r="K63" i="4" s="1"/>
  <c r="I52" i="4"/>
  <c r="K14" i="4"/>
  <c r="K26" i="4" s="1"/>
  <c r="I31" i="4"/>
  <c r="I58" i="4"/>
  <c r="K52" i="3"/>
  <c r="K31" i="3"/>
  <c r="I52" i="3"/>
  <c r="K14" i="3"/>
  <c r="K26" i="3" s="1"/>
  <c r="I31" i="3"/>
  <c r="I58" i="3"/>
  <c r="K37" i="2"/>
  <c r="K26" i="2"/>
  <c r="G64" i="2"/>
  <c r="I26" i="2"/>
  <c r="K39" i="2"/>
  <c r="K42" i="2" s="1"/>
  <c r="I37" i="2"/>
  <c r="K62" i="2"/>
  <c r="D72" i="1"/>
  <c r="G62" i="1"/>
  <c r="J58" i="1"/>
  <c r="G63" i="1" s="1"/>
  <c r="H58" i="1"/>
  <c r="G68" i="1" s="1"/>
  <c r="F58" i="1"/>
  <c r="D58" i="1"/>
  <c r="C58" i="1"/>
  <c r="D63" i="1" s="1"/>
  <c r="I57" i="1"/>
  <c r="K57" i="1" s="1"/>
  <c r="G57" i="1"/>
  <c r="E57" i="1"/>
  <c r="I56" i="1"/>
  <c r="K56" i="1" s="1"/>
  <c r="G56" i="1"/>
  <c r="E56" i="1"/>
  <c r="I55" i="1"/>
  <c r="K55" i="1" s="1"/>
  <c r="G55" i="1"/>
  <c r="E55" i="1"/>
  <c r="I54" i="1"/>
  <c r="K54" i="1" s="1"/>
  <c r="G54" i="1"/>
  <c r="G58" i="1" s="1"/>
  <c r="D73" i="1" s="1"/>
  <c r="E54" i="1"/>
  <c r="E58" i="1" s="1"/>
  <c r="D68" i="1" s="1"/>
  <c r="J52" i="1"/>
  <c r="H52" i="1"/>
  <c r="G67" i="1" s="1"/>
  <c r="G52" i="1"/>
  <c r="F52" i="1"/>
  <c r="E52" i="1"/>
  <c r="D67" i="1" s="1"/>
  <c r="D52" i="1"/>
  <c r="C52" i="1"/>
  <c r="I51" i="1"/>
  <c r="K51" i="1" s="1"/>
  <c r="G51" i="1"/>
  <c r="E51" i="1"/>
  <c r="I50" i="1"/>
  <c r="K50" i="1" s="1"/>
  <c r="G50" i="1"/>
  <c r="E50" i="1"/>
  <c r="I49" i="1"/>
  <c r="K49" i="1" s="1"/>
  <c r="G49" i="1"/>
  <c r="E49" i="1"/>
  <c r="I48" i="1"/>
  <c r="K48" i="1" s="1"/>
  <c r="G48" i="1"/>
  <c r="E48" i="1"/>
  <c r="I47" i="1"/>
  <c r="K47" i="1" s="1"/>
  <c r="G47" i="1"/>
  <c r="E47" i="1"/>
  <c r="I46" i="1"/>
  <c r="K46" i="1" s="1"/>
  <c r="G46" i="1"/>
  <c r="E46" i="1"/>
  <c r="I45" i="1"/>
  <c r="K45" i="1" s="1"/>
  <c r="G45" i="1"/>
  <c r="E45" i="1"/>
  <c r="I44" i="1"/>
  <c r="I52" i="1" s="1"/>
  <c r="G44" i="1"/>
  <c r="E44" i="1"/>
  <c r="J42" i="1"/>
  <c r="H42" i="1"/>
  <c r="G42" i="1"/>
  <c r="F42" i="1"/>
  <c r="D42" i="1"/>
  <c r="C42" i="1"/>
  <c r="K41" i="1"/>
  <c r="I41" i="1"/>
  <c r="G41" i="1"/>
  <c r="E41" i="1"/>
  <c r="K40" i="1"/>
  <c r="I40" i="1"/>
  <c r="G40" i="1"/>
  <c r="E40" i="1"/>
  <c r="K39" i="1"/>
  <c r="K42" i="1" s="1"/>
  <c r="I39" i="1"/>
  <c r="I42" i="1" s="1"/>
  <c r="G39" i="1"/>
  <c r="E39" i="1"/>
  <c r="E42" i="1" s="1"/>
  <c r="J37" i="1"/>
  <c r="H37" i="1"/>
  <c r="G37" i="1"/>
  <c r="F37" i="1"/>
  <c r="D37" i="1"/>
  <c r="C37" i="1"/>
  <c r="I36" i="1"/>
  <c r="K36" i="1" s="1"/>
  <c r="G36" i="1"/>
  <c r="E36" i="1"/>
  <c r="I35" i="1"/>
  <c r="K35" i="1" s="1"/>
  <c r="G35" i="1"/>
  <c r="E35" i="1"/>
  <c r="I34" i="1"/>
  <c r="K34" i="1" s="1"/>
  <c r="G34" i="1"/>
  <c r="E34" i="1"/>
  <c r="I33" i="1"/>
  <c r="K33" i="1" s="1"/>
  <c r="K37" i="1" s="1"/>
  <c r="G33" i="1"/>
  <c r="E33" i="1"/>
  <c r="E37" i="1" s="1"/>
  <c r="J31" i="1"/>
  <c r="H31" i="1"/>
  <c r="G66" i="1" s="1"/>
  <c r="G69" i="1" s="1"/>
  <c r="F31" i="1"/>
  <c r="D31" i="1"/>
  <c r="C31" i="1"/>
  <c r="I30" i="1"/>
  <c r="K30" i="1" s="1"/>
  <c r="G30" i="1"/>
  <c r="E30" i="1"/>
  <c r="I29" i="1"/>
  <c r="K29" i="1" s="1"/>
  <c r="G29" i="1"/>
  <c r="E29" i="1"/>
  <c r="I28" i="1"/>
  <c r="K28" i="1" s="1"/>
  <c r="G28" i="1"/>
  <c r="G31" i="1" s="1"/>
  <c r="E28" i="1"/>
  <c r="E31" i="1" s="1"/>
  <c r="J26" i="1"/>
  <c r="H26" i="1"/>
  <c r="G26" i="1"/>
  <c r="F26" i="1"/>
  <c r="E26" i="1"/>
  <c r="D26" i="1"/>
  <c r="C26" i="1"/>
  <c r="I25" i="1"/>
  <c r="K25" i="1" s="1"/>
  <c r="G25" i="1"/>
  <c r="E25" i="1"/>
  <c r="I24" i="1"/>
  <c r="K24" i="1" s="1"/>
  <c r="G24" i="1"/>
  <c r="E24" i="1"/>
  <c r="I23" i="1"/>
  <c r="K23" i="1" s="1"/>
  <c r="G23" i="1"/>
  <c r="E23" i="1"/>
  <c r="I22" i="1"/>
  <c r="K22" i="1" s="1"/>
  <c r="G22" i="1"/>
  <c r="E22" i="1"/>
  <c r="I21" i="1"/>
  <c r="K21" i="1" s="1"/>
  <c r="G21" i="1"/>
  <c r="E21" i="1"/>
  <c r="I20" i="1"/>
  <c r="K20" i="1" s="1"/>
  <c r="G20" i="1"/>
  <c r="E20" i="1"/>
  <c r="I19" i="1"/>
  <c r="K19" i="1" s="1"/>
  <c r="G19" i="1"/>
  <c r="E19" i="1"/>
  <c r="I18" i="1"/>
  <c r="K18" i="1" s="1"/>
  <c r="G18" i="1"/>
  <c r="E18" i="1"/>
  <c r="I17" i="1"/>
  <c r="K17" i="1" s="1"/>
  <c r="G17" i="1"/>
  <c r="E17" i="1"/>
  <c r="I16" i="1"/>
  <c r="K16" i="1" s="1"/>
  <c r="G16" i="1"/>
  <c r="E16" i="1"/>
  <c r="I15" i="1"/>
  <c r="K15" i="1" s="1"/>
  <c r="G15" i="1"/>
  <c r="E15" i="1"/>
  <c r="I14" i="1"/>
  <c r="K14" i="1" s="1"/>
  <c r="G14" i="1"/>
  <c r="E14" i="1"/>
  <c r="J12" i="1"/>
  <c r="H12" i="1"/>
  <c r="F12" i="1"/>
  <c r="D12" i="1"/>
  <c r="C12" i="1"/>
  <c r="K11" i="1"/>
  <c r="I11" i="1"/>
  <c r="G11" i="1"/>
  <c r="E11" i="1"/>
  <c r="I10" i="1"/>
  <c r="K10" i="1" s="1"/>
  <c r="G10" i="1"/>
  <c r="E10" i="1"/>
  <c r="I9" i="1"/>
  <c r="K9" i="1" s="1"/>
  <c r="G9" i="1"/>
  <c r="E9" i="1"/>
  <c r="I8" i="1"/>
  <c r="K8" i="1" s="1"/>
  <c r="G8" i="1"/>
  <c r="E8" i="1"/>
  <c r="I7" i="1"/>
  <c r="K7" i="1" s="1"/>
  <c r="G7" i="1"/>
  <c r="E7" i="1"/>
  <c r="I6" i="1"/>
  <c r="K6" i="1" s="1"/>
  <c r="G6" i="1"/>
  <c r="E6" i="1"/>
  <c r="I5" i="1"/>
  <c r="K5" i="1" s="1"/>
  <c r="G5" i="1"/>
  <c r="E5" i="1"/>
  <c r="I4" i="1"/>
  <c r="G4" i="1"/>
  <c r="E4" i="1"/>
  <c r="E10" i="18" l="1"/>
  <c r="I10" i="18"/>
  <c r="K10" i="18" s="1"/>
  <c r="C10" i="19" s="1"/>
  <c r="G10" i="18"/>
  <c r="I6" i="10"/>
  <c r="K6" i="10" s="1"/>
  <c r="C6" i="11" s="1"/>
  <c r="G6" i="10"/>
  <c r="E6" i="10"/>
  <c r="G5" i="9"/>
  <c r="I5" i="9"/>
  <c r="K5" i="9" s="1"/>
  <c r="C5" i="10" s="1"/>
  <c r="E5" i="9"/>
  <c r="I9" i="4"/>
  <c r="K9" i="4" s="1"/>
  <c r="C9" i="5" s="1"/>
  <c r="G9" i="4"/>
  <c r="E9" i="4"/>
  <c r="E8" i="5"/>
  <c r="I8" i="5"/>
  <c r="K8" i="5" s="1"/>
  <c r="C8" i="6" s="1"/>
  <c r="G8" i="5"/>
  <c r="G7" i="4"/>
  <c r="E7" i="5"/>
  <c r="G7" i="5"/>
  <c r="I7" i="5"/>
  <c r="K12" i="2"/>
  <c r="K61" i="2" s="1"/>
  <c r="K64" i="2" s="1"/>
  <c r="C4" i="3"/>
  <c r="G61" i="1"/>
  <c r="G64" i="1" s="1"/>
  <c r="G12" i="1"/>
  <c r="D71" i="1" s="1"/>
  <c r="D74" i="1" s="1"/>
  <c r="I12" i="1"/>
  <c r="E12" i="1"/>
  <c r="D66" i="1" s="1"/>
  <c r="D69" i="1" s="1"/>
  <c r="D61" i="1"/>
  <c r="K4" i="1"/>
  <c r="K12" i="1" s="1"/>
  <c r="D62" i="31"/>
  <c r="K62" i="31"/>
  <c r="D62" i="30"/>
  <c r="K62" i="30"/>
  <c r="D62" i="29"/>
  <c r="K62" i="29"/>
  <c r="D62" i="28"/>
  <c r="K62" i="28"/>
  <c r="D62" i="27"/>
  <c r="K62" i="27"/>
  <c r="D62" i="26"/>
  <c r="K62" i="26"/>
  <c r="D62" i="25"/>
  <c r="K62" i="25"/>
  <c r="D62" i="24"/>
  <c r="K62" i="24"/>
  <c r="D62" i="23"/>
  <c r="K62" i="23"/>
  <c r="D62" i="22"/>
  <c r="K62" i="22"/>
  <c r="D62" i="21"/>
  <c r="K62" i="21"/>
  <c r="D62" i="20"/>
  <c r="K62" i="20"/>
  <c r="D62" i="19"/>
  <c r="K62" i="19"/>
  <c r="D62" i="18"/>
  <c r="K62" i="18"/>
  <c r="D62" i="17"/>
  <c r="K62" i="17"/>
  <c r="D62" i="16"/>
  <c r="K62" i="16"/>
  <c r="D62" i="15"/>
  <c r="K62" i="15"/>
  <c r="D62" i="14"/>
  <c r="K62" i="14"/>
  <c r="D62" i="13"/>
  <c r="K62" i="13"/>
  <c r="D62" i="12"/>
  <c r="K62" i="12"/>
  <c r="D62" i="11"/>
  <c r="K62" i="11"/>
  <c r="D62" i="10"/>
  <c r="K62" i="10"/>
  <c r="D62" i="9"/>
  <c r="K62" i="9"/>
  <c r="D62" i="7"/>
  <c r="K62" i="7"/>
  <c r="D62" i="6"/>
  <c r="K62" i="6"/>
  <c r="D62" i="5"/>
  <c r="K62" i="5"/>
  <c r="D62" i="4"/>
  <c r="K62" i="4"/>
  <c r="D62" i="3"/>
  <c r="K62" i="3"/>
  <c r="K31" i="1"/>
  <c r="K26" i="1"/>
  <c r="K58" i="1"/>
  <c r="K63" i="1" s="1"/>
  <c r="I26" i="1"/>
  <c r="I31" i="1"/>
  <c r="K44" i="1"/>
  <c r="K52" i="1" s="1"/>
  <c r="I58" i="1"/>
  <c r="I37" i="1"/>
  <c r="E10" i="19" l="1"/>
  <c r="G10" i="19"/>
  <c r="I10" i="19"/>
  <c r="K10" i="19" s="1"/>
  <c r="C10" i="20" s="1"/>
  <c r="I6" i="11"/>
  <c r="K6" i="11" s="1"/>
  <c r="C6" i="12" s="1"/>
  <c r="E6" i="11"/>
  <c r="G6" i="11"/>
  <c r="E5" i="10"/>
  <c r="G5" i="10"/>
  <c r="I5" i="10"/>
  <c r="K5" i="10" s="1"/>
  <c r="C5" i="11" s="1"/>
  <c r="E9" i="5"/>
  <c r="G9" i="5"/>
  <c r="I9" i="5"/>
  <c r="K9" i="5" s="1"/>
  <c r="C9" i="6" s="1"/>
  <c r="G8" i="6"/>
  <c r="I8" i="6"/>
  <c r="K8" i="6" s="1"/>
  <c r="C8" i="7" s="1"/>
  <c r="E8" i="6"/>
  <c r="K7" i="5"/>
  <c r="I4" i="3"/>
  <c r="G4" i="3"/>
  <c r="G12" i="3" s="1"/>
  <c r="D71" i="3" s="1"/>
  <c r="D74" i="3" s="1"/>
  <c r="C12" i="3"/>
  <c r="D61" i="3" s="1"/>
  <c r="D64" i="3" s="1"/>
  <c r="E4" i="3"/>
  <c r="E12" i="3" s="1"/>
  <c r="D66" i="3" s="1"/>
  <c r="D69" i="3" s="1"/>
  <c r="K61" i="1"/>
  <c r="D62" i="1"/>
  <c r="D64" i="1" s="1"/>
  <c r="K62" i="1"/>
  <c r="E10" i="20" l="1"/>
  <c r="G10" i="20"/>
  <c r="I10" i="20"/>
  <c r="K10" i="20" s="1"/>
  <c r="C10" i="21" s="1"/>
  <c r="I6" i="12"/>
  <c r="K6" i="12" s="1"/>
  <c r="C6" i="13" s="1"/>
  <c r="G6" i="12"/>
  <c r="E6" i="12"/>
  <c r="I5" i="11"/>
  <c r="K5" i="11" s="1"/>
  <c r="C5" i="12" s="1"/>
  <c r="G5" i="11"/>
  <c r="E5" i="11"/>
  <c r="E9" i="6"/>
  <c r="G9" i="6"/>
  <c r="I9" i="6"/>
  <c r="K9" i="6" s="1"/>
  <c r="C9" i="7" s="1"/>
  <c r="I8" i="7"/>
  <c r="K8" i="7" s="1"/>
  <c r="C8" i="8" s="1"/>
  <c r="G8" i="7"/>
  <c r="E8" i="7"/>
  <c r="C7" i="6"/>
  <c r="I12" i="3"/>
  <c r="K4" i="3"/>
  <c r="K64" i="1"/>
  <c r="I10" i="21" l="1"/>
  <c r="K10" i="21" s="1"/>
  <c r="C10" i="22" s="1"/>
  <c r="E10" i="21"/>
  <c r="G10" i="21"/>
  <c r="G6" i="13"/>
  <c r="E6" i="13"/>
  <c r="I6" i="13"/>
  <c r="K6" i="13" s="1"/>
  <c r="C6" i="14" s="1"/>
  <c r="I5" i="12"/>
  <c r="K5" i="12" s="1"/>
  <c r="C5" i="13" s="1"/>
  <c r="G5" i="12"/>
  <c r="E5" i="12"/>
  <c r="I9" i="7"/>
  <c r="K9" i="7" s="1"/>
  <c r="C9" i="8" s="1"/>
  <c r="E9" i="7"/>
  <c r="G9" i="7"/>
  <c r="K12" i="3"/>
  <c r="K61" i="3" s="1"/>
  <c r="K64" i="3" s="1"/>
  <c r="C4" i="4"/>
  <c r="G8" i="8"/>
  <c r="E8" i="8"/>
  <c r="I8" i="8"/>
  <c r="K8" i="8" s="1"/>
  <c r="C8" i="9" s="1"/>
  <c r="G7" i="6"/>
  <c r="E7" i="6"/>
  <c r="I7" i="6"/>
  <c r="E10" i="22" l="1"/>
  <c r="G10" i="22"/>
  <c r="I10" i="22"/>
  <c r="K10" i="22" s="1"/>
  <c r="C10" i="23" s="1"/>
  <c r="I6" i="14"/>
  <c r="K6" i="14" s="1"/>
  <c r="C6" i="15" s="1"/>
  <c r="G6" i="14"/>
  <c r="E6" i="14"/>
  <c r="I5" i="13"/>
  <c r="K5" i="13" s="1"/>
  <c r="C5" i="14" s="1"/>
  <c r="E5" i="13"/>
  <c r="G5" i="13"/>
  <c r="E9" i="8"/>
  <c r="G9" i="8"/>
  <c r="I9" i="8"/>
  <c r="K9" i="8" s="1"/>
  <c r="C9" i="9" s="1"/>
  <c r="E4" i="4"/>
  <c r="E12" i="4" s="1"/>
  <c r="D66" i="4" s="1"/>
  <c r="D69" i="4" s="1"/>
  <c r="G4" i="4"/>
  <c r="G12" i="4" s="1"/>
  <c r="D71" i="4" s="1"/>
  <c r="D74" i="4" s="1"/>
  <c r="I4" i="4"/>
  <c r="C12" i="4"/>
  <c r="D61" i="4" s="1"/>
  <c r="D64" i="4" s="1"/>
  <c r="I8" i="9"/>
  <c r="K8" i="9" s="1"/>
  <c r="C8" i="10" s="1"/>
  <c r="G8" i="9"/>
  <c r="E8" i="9"/>
  <c r="K7" i="6"/>
  <c r="I10" i="23" l="1"/>
  <c r="K10" i="23" s="1"/>
  <c r="C10" i="24" s="1"/>
  <c r="G10" i="23"/>
  <c r="E10" i="23"/>
  <c r="I6" i="15"/>
  <c r="K6" i="15" s="1"/>
  <c r="C6" i="16" s="1"/>
  <c r="G6" i="15"/>
  <c r="E6" i="15"/>
  <c r="I5" i="14"/>
  <c r="K5" i="14" s="1"/>
  <c r="C5" i="15" s="1"/>
  <c r="G5" i="14"/>
  <c r="E5" i="14"/>
  <c r="I8" i="10"/>
  <c r="K8" i="10" s="1"/>
  <c r="C8" i="11" s="1"/>
  <c r="G8" i="10"/>
  <c r="E8" i="10"/>
  <c r="E9" i="9"/>
  <c r="I9" i="9"/>
  <c r="K9" i="9" s="1"/>
  <c r="C9" i="10" s="1"/>
  <c r="G9" i="9"/>
  <c r="K4" i="4"/>
  <c r="I12" i="4"/>
  <c r="C7" i="7"/>
  <c r="I10" i="24" l="1"/>
  <c r="K10" i="24" s="1"/>
  <c r="C10" i="25" s="1"/>
  <c r="G10" i="24"/>
  <c r="E10" i="24"/>
  <c r="I6" i="16"/>
  <c r="K6" i="16" s="1"/>
  <c r="C6" i="17" s="1"/>
  <c r="E6" i="16"/>
  <c r="G6" i="16"/>
  <c r="E5" i="15"/>
  <c r="I5" i="15"/>
  <c r="K5" i="15" s="1"/>
  <c r="C5" i="16" s="1"/>
  <c r="G5" i="15"/>
  <c r="E8" i="11"/>
  <c r="I8" i="11"/>
  <c r="K8" i="11" s="1"/>
  <c r="C8" i="12" s="1"/>
  <c r="G8" i="11"/>
  <c r="G9" i="10"/>
  <c r="E9" i="10"/>
  <c r="I9" i="10"/>
  <c r="K9" i="10" s="1"/>
  <c r="C9" i="11" s="1"/>
  <c r="C4" i="5"/>
  <c r="K12" i="4"/>
  <c r="K61" i="4" s="1"/>
  <c r="K64" i="4" s="1"/>
  <c r="I7" i="7"/>
  <c r="G7" i="7"/>
  <c r="E7" i="7"/>
  <c r="G10" i="25" l="1"/>
  <c r="E10" i="25"/>
  <c r="I10" i="25"/>
  <c r="K10" i="25" s="1"/>
  <c r="C10" i="26" s="1"/>
  <c r="E6" i="17"/>
  <c r="I6" i="17"/>
  <c r="K6" i="17" s="1"/>
  <c r="C6" i="18" s="1"/>
  <c r="G6" i="17"/>
  <c r="G5" i="16"/>
  <c r="E5" i="16"/>
  <c r="I5" i="16"/>
  <c r="K5" i="16" s="1"/>
  <c r="C5" i="17" s="1"/>
  <c r="I8" i="12"/>
  <c r="K8" i="12" s="1"/>
  <c r="C8" i="13" s="1"/>
  <c r="G8" i="12"/>
  <c r="E8" i="12"/>
  <c r="I9" i="11"/>
  <c r="K9" i="11" s="1"/>
  <c r="C9" i="12" s="1"/>
  <c r="G9" i="11"/>
  <c r="E9" i="11"/>
  <c r="I4" i="5"/>
  <c r="G4" i="5"/>
  <c r="G12" i="5" s="1"/>
  <c r="D71" i="5" s="1"/>
  <c r="D74" i="5" s="1"/>
  <c r="E4" i="5"/>
  <c r="E12" i="5" s="1"/>
  <c r="D66" i="5" s="1"/>
  <c r="D69" i="5" s="1"/>
  <c r="C12" i="5"/>
  <c r="D61" i="5" s="1"/>
  <c r="D64" i="5" s="1"/>
  <c r="K7" i="7"/>
  <c r="E10" i="26" l="1"/>
  <c r="G10" i="26"/>
  <c r="I10" i="26"/>
  <c r="K10" i="26" s="1"/>
  <c r="C10" i="27" s="1"/>
  <c r="E6" i="18"/>
  <c r="G6" i="18"/>
  <c r="I6" i="18"/>
  <c r="K6" i="18" s="1"/>
  <c r="C6" i="19" s="1"/>
  <c r="G5" i="17"/>
  <c r="E5" i="17"/>
  <c r="I5" i="17"/>
  <c r="K5" i="17" s="1"/>
  <c r="C5" i="18" s="1"/>
  <c r="E8" i="13"/>
  <c r="G8" i="13"/>
  <c r="I8" i="13"/>
  <c r="K8" i="13" s="1"/>
  <c r="C8" i="14" s="1"/>
  <c r="G9" i="12"/>
  <c r="E9" i="12"/>
  <c r="I9" i="12"/>
  <c r="K9" i="12" s="1"/>
  <c r="C9" i="13" s="1"/>
  <c r="K4" i="5"/>
  <c r="I12" i="5"/>
  <c r="C7" i="8"/>
  <c r="I10" i="27" l="1"/>
  <c r="K10" i="27" s="1"/>
  <c r="C10" i="28" s="1"/>
  <c r="G10" i="27"/>
  <c r="E10" i="27"/>
  <c r="I6" i="19"/>
  <c r="K6" i="19" s="1"/>
  <c r="C6" i="20" s="1"/>
  <c r="G6" i="19"/>
  <c r="E6" i="19"/>
  <c r="E5" i="18"/>
  <c r="G5" i="18"/>
  <c r="I5" i="18"/>
  <c r="K5" i="18" s="1"/>
  <c r="C5" i="19" s="1"/>
  <c r="G8" i="14"/>
  <c r="E8" i="14"/>
  <c r="I8" i="14"/>
  <c r="K8" i="14" s="1"/>
  <c r="C8" i="15" s="1"/>
  <c r="E9" i="13"/>
  <c r="G9" i="13"/>
  <c r="I9" i="13"/>
  <c r="K9" i="13" s="1"/>
  <c r="C9" i="14" s="1"/>
  <c r="C4" i="6"/>
  <c r="K12" i="5"/>
  <c r="K61" i="5" s="1"/>
  <c r="K64" i="5" s="1"/>
  <c r="G7" i="8"/>
  <c r="I7" i="8"/>
  <c r="E7" i="8"/>
  <c r="I10" i="28" l="1"/>
  <c r="K10" i="28" s="1"/>
  <c r="C10" i="29" s="1"/>
  <c r="G10" i="28"/>
  <c r="E10" i="28"/>
  <c r="I6" i="20"/>
  <c r="K6" i="20" s="1"/>
  <c r="C6" i="21" s="1"/>
  <c r="G6" i="20"/>
  <c r="E6" i="20"/>
  <c r="E5" i="19"/>
  <c r="G5" i="19"/>
  <c r="I5" i="19"/>
  <c r="K5" i="19" s="1"/>
  <c r="C5" i="20" s="1"/>
  <c r="E8" i="15"/>
  <c r="G8" i="15"/>
  <c r="I8" i="15"/>
  <c r="K8" i="15" s="1"/>
  <c r="C8" i="16" s="1"/>
  <c r="I9" i="14"/>
  <c r="K9" i="14" s="1"/>
  <c r="C9" i="15" s="1"/>
  <c r="G9" i="14"/>
  <c r="E9" i="14"/>
  <c r="E4" i="6"/>
  <c r="E12" i="6" s="1"/>
  <c r="D66" i="6" s="1"/>
  <c r="D69" i="6" s="1"/>
  <c r="I4" i="6"/>
  <c r="G4" i="6"/>
  <c r="G12" i="6" s="1"/>
  <c r="D71" i="6" s="1"/>
  <c r="D74" i="6" s="1"/>
  <c r="C12" i="6"/>
  <c r="D61" i="6" s="1"/>
  <c r="D64" i="6" s="1"/>
  <c r="K7" i="8"/>
  <c r="I10" i="29" l="1"/>
  <c r="K10" i="29" s="1"/>
  <c r="C10" i="30" s="1"/>
  <c r="G10" i="29"/>
  <c r="E10" i="29"/>
  <c r="E6" i="21"/>
  <c r="I6" i="21"/>
  <c r="K6" i="21" s="1"/>
  <c r="C6" i="22" s="1"/>
  <c r="G6" i="21"/>
  <c r="I5" i="20"/>
  <c r="K5" i="20" s="1"/>
  <c r="C5" i="21" s="1"/>
  <c r="E5" i="20"/>
  <c r="G5" i="20"/>
  <c r="G8" i="16"/>
  <c r="I8" i="16"/>
  <c r="K8" i="16" s="1"/>
  <c r="C8" i="17" s="1"/>
  <c r="E8" i="16"/>
  <c r="G9" i="15"/>
  <c r="I9" i="15"/>
  <c r="K9" i="15" s="1"/>
  <c r="C9" i="16" s="1"/>
  <c r="E9" i="15"/>
  <c r="K4" i="6"/>
  <c r="I12" i="6"/>
  <c r="C7" i="9"/>
  <c r="G10" i="30" l="1"/>
  <c r="I10" i="30"/>
  <c r="K10" i="30" s="1"/>
  <c r="C10" i="31" s="1"/>
  <c r="E10" i="30"/>
  <c r="G6" i="22"/>
  <c r="E6" i="22"/>
  <c r="I6" i="22"/>
  <c r="K6" i="22" s="1"/>
  <c r="C6" i="23" s="1"/>
  <c r="E5" i="21"/>
  <c r="G5" i="21"/>
  <c r="I5" i="21"/>
  <c r="K5" i="21" s="1"/>
  <c r="C5" i="22" s="1"/>
  <c r="E8" i="17"/>
  <c r="G8" i="17"/>
  <c r="I8" i="17"/>
  <c r="K8" i="17" s="1"/>
  <c r="C8" i="18" s="1"/>
  <c r="I9" i="16"/>
  <c r="K9" i="16" s="1"/>
  <c r="C9" i="17" s="1"/>
  <c r="G9" i="16"/>
  <c r="E9" i="16"/>
  <c r="C4" i="7"/>
  <c r="K12" i="6"/>
  <c r="K61" i="6" s="1"/>
  <c r="K64" i="6" s="1"/>
  <c r="I7" i="9"/>
  <c r="G7" i="9"/>
  <c r="E7" i="9"/>
  <c r="G10" i="31" l="1"/>
  <c r="I10" i="31"/>
  <c r="K10" i="31" s="1"/>
  <c r="E10" i="31"/>
  <c r="E6" i="23"/>
  <c r="G6" i="23"/>
  <c r="I6" i="23"/>
  <c r="K6" i="23" s="1"/>
  <c r="C6" i="24" s="1"/>
  <c r="I5" i="22"/>
  <c r="K5" i="22" s="1"/>
  <c r="C5" i="23" s="1"/>
  <c r="G5" i="22"/>
  <c r="E5" i="22"/>
  <c r="E8" i="18"/>
  <c r="I8" i="18"/>
  <c r="K8" i="18" s="1"/>
  <c r="C8" i="19" s="1"/>
  <c r="G8" i="18"/>
  <c r="I9" i="17"/>
  <c r="K9" i="17" s="1"/>
  <c r="C9" i="18" s="1"/>
  <c r="E9" i="17"/>
  <c r="G9" i="17"/>
  <c r="I4" i="7"/>
  <c r="G4" i="7"/>
  <c r="G12" i="7" s="1"/>
  <c r="D71" i="7" s="1"/>
  <c r="D74" i="7" s="1"/>
  <c r="E4" i="7"/>
  <c r="E12" i="7" s="1"/>
  <c r="D66" i="7" s="1"/>
  <c r="D69" i="7" s="1"/>
  <c r="C12" i="7"/>
  <c r="D61" i="7" s="1"/>
  <c r="D64" i="7" s="1"/>
  <c r="K7" i="9"/>
  <c r="C7" i="10" s="1"/>
  <c r="G6" i="24" l="1"/>
  <c r="I6" i="24"/>
  <c r="K6" i="24" s="1"/>
  <c r="C6" i="25" s="1"/>
  <c r="E6" i="24"/>
  <c r="E7" i="10"/>
  <c r="G7" i="10"/>
  <c r="I7" i="10"/>
  <c r="K7" i="10" s="1"/>
  <c r="C7" i="11" s="1"/>
  <c r="I5" i="23"/>
  <c r="K5" i="23" s="1"/>
  <c r="C5" i="24" s="1"/>
  <c r="G5" i="23"/>
  <c r="E5" i="23"/>
  <c r="G8" i="19"/>
  <c r="E8" i="19"/>
  <c r="I8" i="19"/>
  <c r="K8" i="19" s="1"/>
  <c r="C8" i="20" s="1"/>
  <c r="I9" i="18"/>
  <c r="K9" i="18" s="1"/>
  <c r="C9" i="19" s="1"/>
  <c r="G9" i="18"/>
  <c r="E9" i="18"/>
  <c r="K4" i="7"/>
  <c r="I12" i="7"/>
  <c r="G6" i="25" l="1"/>
  <c r="E6" i="25"/>
  <c r="I6" i="25"/>
  <c r="K6" i="25" s="1"/>
  <c r="C6" i="26" s="1"/>
  <c r="G7" i="11"/>
  <c r="E7" i="11"/>
  <c r="I7" i="11"/>
  <c r="K7" i="11" s="1"/>
  <c r="C7" i="12" s="1"/>
  <c r="E5" i="24"/>
  <c r="I5" i="24"/>
  <c r="K5" i="24" s="1"/>
  <c r="C5" i="25" s="1"/>
  <c r="G5" i="24"/>
  <c r="E8" i="20"/>
  <c r="G8" i="20"/>
  <c r="I8" i="20"/>
  <c r="K8" i="20" s="1"/>
  <c r="C8" i="21" s="1"/>
  <c r="E9" i="19"/>
  <c r="G9" i="19"/>
  <c r="I9" i="19"/>
  <c r="K9" i="19" s="1"/>
  <c r="C9" i="20" s="1"/>
  <c r="C4" i="8"/>
  <c r="K12" i="7"/>
  <c r="K61" i="7" s="1"/>
  <c r="K64" i="7" s="1"/>
  <c r="G6" i="26" l="1"/>
  <c r="E6" i="26"/>
  <c r="I6" i="26"/>
  <c r="K6" i="26" s="1"/>
  <c r="C6" i="27" s="1"/>
  <c r="G7" i="12"/>
  <c r="I7" i="12"/>
  <c r="K7" i="12" s="1"/>
  <c r="C7" i="13" s="1"/>
  <c r="E7" i="12"/>
  <c r="G5" i="25"/>
  <c r="E5" i="25"/>
  <c r="I5" i="25"/>
  <c r="K5" i="25" s="1"/>
  <c r="C5" i="26" s="1"/>
  <c r="G8" i="21"/>
  <c r="E8" i="21"/>
  <c r="I8" i="21"/>
  <c r="K8" i="21" s="1"/>
  <c r="C8" i="22" s="1"/>
  <c r="E9" i="20"/>
  <c r="G9" i="20"/>
  <c r="I9" i="20"/>
  <c r="K9" i="20" s="1"/>
  <c r="C9" i="21" s="1"/>
  <c r="G4" i="8"/>
  <c r="G12" i="8" s="1"/>
  <c r="D71" i="8" s="1"/>
  <c r="D74" i="8" s="1"/>
  <c r="E4" i="8"/>
  <c r="E12" i="8" s="1"/>
  <c r="D66" i="8" s="1"/>
  <c r="D69" i="8" s="1"/>
  <c r="I4" i="8"/>
  <c r="C12" i="8"/>
  <c r="D61" i="8" s="1"/>
  <c r="D64" i="8" s="1"/>
  <c r="E6" i="27" l="1"/>
  <c r="I6" i="27"/>
  <c r="K6" i="27" s="1"/>
  <c r="C6" i="28" s="1"/>
  <c r="G6" i="27"/>
  <c r="G7" i="13"/>
  <c r="E7" i="13"/>
  <c r="I7" i="13"/>
  <c r="K7" i="13" s="1"/>
  <c r="C7" i="14" s="1"/>
  <c r="I5" i="26"/>
  <c r="K5" i="26" s="1"/>
  <c r="C5" i="27" s="1"/>
  <c r="G5" i="26"/>
  <c r="E5" i="26"/>
  <c r="G8" i="22"/>
  <c r="I8" i="22"/>
  <c r="K8" i="22" s="1"/>
  <c r="C8" i="23" s="1"/>
  <c r="E8" i="22"/>
  <c r="E9" i="21"/>
  <c r="G9" i="21"/>
  <c r="I9" i="21"/>
  <c r="K9" i="21" s="1"/>
  <c r="C9" i="22" s="1"/>
  <c r="K4" i="8"/>
  <c r="I12" i="8"/>
  <c r="G6" i="28" l="1"/>
  <c r="E6" i="28"/>
  <c r="I6" i="28"/>
  <c r="K6" i="28" s="1"/>
  <c r="C6" i="29" s="1"/>
  <c r="E7" i="14"/>
  <c r="G7" i="14"/>
  <c r="I7" i="14"/>
  <c r="K7" i="14" s="1"/>
  <c r="C7" i="15" s="1"/>
  <c r="I5" i="27"/>
  <c r="K5" i="27" s="1"/>
  <c r="C5" i="28" s="1"/>
  <c r="G5" i="27"/>
  <c r="E5" i="27"/>
  <c r="I8" i="23"/>
  <c r="K8" i="23" s="1"/>
  <c r="C8" i="24" s="1"/>
  <c r="G8" i="23"/>
  <c r="E8" i="23"/>
  <c r="G9" i="22"/>
  <c r="I9" i="22"/>
  <c r="K9" i="22" s="1"/>
  <c r="C9" i="23" s="1"/>
  <c r="E9" i="22"/>
  <c r="C4" i="9"/>
  <c r="K12" i="8"/>
  <c r="K61" i="8" s="1"/>
  <c r="K64" i="8" s="1"/>
  <c r="I6" i="29" l="1"/>
  <c r="K6" i="29" s="1"/>
  <c r="C6" i="30" s="1"/>
  <c r="G6" i="29"/>
  <c r="E6" i="29"/>
  <c r="I7" i="15"/>
  <c r="K7" i="15" s="1"/>
  <c r="C7" i="16" s="1"/>
  <c r="G7" i="15"/>
  <c r="E7" i="15"/>
  <c r="E5" i="28"/>
  <c r="G5" i="28"/>
  <c r="I5" i="28"/>
  <c r="K5" i="28" s="1"/>
  <c r="C5" i="29" s="1"/>
  <c r="G8" i="24"/>
  <c r="E8" i="24"/>
  <c r="I8" i="24"/>
  <c r="K8" i="24" s="1"/>
  <c r="C8" i="25" s="1"/>
  <c r="G9" i="23"/>
  <c r="I9" i="23"/>
  <c r="K9" i="23" s="1"/>
  <c r="C9" i="24" s="1"/>
  <c r="E9" i="23"/>
  <c r="G4" i="9"/>
  <c r="G12" i="9" s="1"/>
  <c r="D71" i="9" s="1"/>
  <c r="D74" i="9" s="1"/>
  <c r="E4" i="9"/>
  <c r="E12" i="9" s="1"/>
  <c r="D66" i="9" s="1"/>
  <c r="D69" i="9" s="1"/>
  <c r="I4" i="9"/>
  <c r="C12" i="9"/>
  <c r="D61" i="9" s="1"/>
  <c r="D64" i="9" s="1"/>
  <c r="G6" i="30" l="1"/>
  <c r="I6" i="30"/>
  <c r="K6" i="30" s="1"/>
  <c r="C6" i="31" s="1"/>
  <c r="E6" i="30"/>
  <c r="E7" i="16"/>
  <c r="G7" i="16"/>
  <c r="I7" i="16"/>
  <c r="K7" i="16" s="1"/>
  <c r="C7" i="17" s="1"/>
  <c r="I5" i="29"/>
  <c r="K5" i="29" s="1"/>
  <c r="C5" i="30" s="1"/>
  <c r="G5" i="29"/>
  <c r="E5" i="29"/>
  <c r="I8" i="25"/>
  <c r="K8" i="25" s="1"/>
  <c r="C8" i="26" s="1"/>
  <c r="G8" i="25"/>
  <c r="E8" i="25"/>
  <c r="G9" i="24"/>
  <c r="I9" i="24"/>
  <c r="K9" i="24" s="1"/>
  <c r="C9" i="25" s="1"/>
  <c r="E9" i="24"/>
  <c r="K4" i="9"/>
  <c r="I12" i="9"/>
  <c r="G6" i="31" l="1"/>
  <c r="E6" i="31"/>
  <c r="I6" i="31"/>
  <c r="K6" i="31" s="1"/>
  <c r="G7" i="17"/>
  <c r="I7" i="17"/>
  <c r="K7" i="17" s="1"/>
  <c r="C7" i="18" s="1"/>
  <c r="E7" i="17"/>
  <c r="G5" i="30"/>
  <c r="E5" i="30"/>
  <c r="I5" i="30"/>
  <c r="K5" i="30" s="1"/>
  <c r="C5" i="31" s="1"/>
  <c r="G8" i="26"/>
  <c r="I8" i="26"/>
  <c r="K8" i="26" s="1"/>
  <c r="C8" i="27" s="1"/>
  <c r="E8" i="26"/>
  <c r="G9" i="25"/>
  <c r="I9" i="25"/>
  <c r="K9" i="25" s="1"/>
  <c r="C9" i="26" s="1"/>
  <c r="E9" i="25"/>
  <c r="C4" i="10"/>
  <c r="K12" i="9"/>
  <c r="K61" i="9" s="1"/>
  <c r="K64" i="9" s="1"/>
  <c r="I7" i="18" l="1"/>
  <c r="K7" i="18" s="1"/>
  <c r="C7" i="19" s="1"/>
  <c r="G7" i="18"/>
  <c r="E7" i="18"/>
  <c r="G5" i="31"/>
  <c r="E5" i="31"/>
  <c r="I5" i="31"/>
  <c r="K5" i="31" s="1"/>
  <c r="I8" i="27"/>
  <c r="K8" i="27" s="1"/>
  <c r="C8" i="28" s="1"/>
  <c r="G8" i="27"/>
  <c r="E8" i="27"/>
  <c r="G9" i="26"/>
  <c r="E9" i="26"/>
  <c r="I9" i="26"/>
  <c r="K9" i="26" s="1"/>
  <c r="C9" i="27" s="1"/>
  <c r="I4" i="10"/>
  <c r="G4" i="10"/>
  <c r="G12" i="10" s="1"/>
  <c r="D71" i="10" s="1"/>
  <c r="D74" i="10" s="1"/>
  <c r="C12" i="10"/>
  <c r="D61" i="10" s="1"/>
  <c r="D64" i="10" s="1"/>
  <c r="E4" i="10"/>
  <c r="E12" i="10" s="1"/>
  <c r="D66" i="10" s="1"/>
  <c r="D69" i="10" s="1"/>
  <c r="I7" i="19" l="1"/>
  <c r="K7" i="19" s="1"/>
  <c r="C7" i="20" s="1"/>
  <c r="G7" i="19"/>
  <c r="E7" i="19"/>
  <c r="G8" i="28"/>
  <c r="E8" i="28"/>
  <c r="I8" i="28"/>
  <c r="K8" i="28" s="1"/>
  <c r="C8" i="29" s="1"/>
  <c r="I9" i="27"/>
  <c r="K9" i="27" s="1"/>
  <c r="C9" i="28" s="1"/>
  <c r="G9" i="27"/>
  <c r="E9" i="27"/>
  <c r="K4" i="10"/>
  <c r="I12" i="10"/>
  <c r="I7" i="20" l="1"/>
  <c r="K7" i="20" s="1"/>
  <c r="C7" i="21" s="1"/>
  <c r="E7" i="20"/>
  <c r="G7" i="20"/>
  <c r="I8" i="29"/>
  <c r="K8" i="29" s="1"/>
  <c r="C8" i="30" s="1"/>
  <c r="G8" i="29"/>
  <c r="E8" i="29"/>
  <c r="G9" i="28"/>
  <c r="I9" i="28"/>
  <c r="K9" i="28" s="1"/>
  <c r="C9" i="29" s="1"/>
  <c r="E9" i="28"/>
  <c r="K12" i="10"/>
  <c r="K61" i="10" s="1"/>
  <c r="K64" i="10" s="1"/>
  <c r="C4" i="11"/>
  <c r="I7" i="21" l="1"/>
  <c r="K7" i="21" s="1"/>
  <c r="C7" i="22" s="1"/>
  <c r="G7" i="21"/>
  <c r="E7" i="21"/>
  <c r="G8" i="30"/>
  <c r="E8" i="30"/>
  <c r="I8" i="30"/>
  <c r="K8" i="30" s="1"/>
  <c r="C8" i="31" s="1"/>
  <c r="G9" i="29"/>
  <c r="I9" i="29"/>
  <c r="K9" i="29" s="1"/>
  <c r="C9" i="30" s="1"/>
  <c r="E9" i="29"/>
  <c r="E4" i="11"/>
  <c r="E12" i="11" s="1"/>
  <c r="D66" i="11" s="1"/>
  <c r="D69" i="11" s="1"/>
  <c r="I4" i="11"/>
  <c r="G4" i="11"/>
  <c r="G12" i="11" s="1"/>
  <c r="D71" i="11" s="1"/>
  <c r="D74" i="11" s="1"/>
  <c r="C12" i="11"/>
  <c r="D61" i="11" s="1"/>
  <c r="D64" i="11" s="1"/>
  <c r="G7" i="22" l="1"/>
  <c r="E7" i="22"/>
  <c r="I7" i="22"/>
  <c r="K7" i="22" s="1"/>
  <c r="C7" i="23" s="1"/>
  <c r="G8" i="31"/>
  <c r="E8" i="31"/>
  <c r="I8" i="31"/>
  <c r="K8" i="31" s="1"/>
  <c r="I9" i="30"/>
  <c r="K9" i="30" s="1"/>
  <c r="C9" i="31" s="1"/>
  <c r="G9" i="30"/>
  <c r="E9" i="30"/>
  <c r="I12" i="11"/>
  <c r="K4" i="11"/>
  <c r="E7" i="23" l="1"/>
  <c r="G7" i="23"/>
  <c r="I7" i="23"/>
  <c r="K7" i="23" s="1"/>
  <c r="C7" i="24" s="1"/>
  <c r="I9" i="31"/>
  <c r="K9" i="31" s="1"/>
  <c r="G9" i="31"/>
  <c r="E9" i="31"/>
  <c r="C4" i="12"/>
  <c r="K12" i="11"/>
  <c r="K61" i="11" s="1"/>
  <c r="K64" i="11" s="1"/>
  <c r="I7" i="24" l="1"/>
  <c r="K7" i="24" s="1"/>
  <c r="C7" i="25" s="1"/>
  <c r="E7" i="24"/>
  <c r="G7" i="24"/>
  <c r="G4" i="12"/>
  <c r="G12" i="12" s="1"/>
  <c r="D71" i="12" s="1"/>
  <c r="D74" i="12" s="1"/>
  <c r="I4" i="12"/>
  <c r="C12" i="12"/>
  <c r="D61" i="12" s="1"/>
  <c r="D64" i="12" s="1"/>
  <c r="E4" i="12"/>
  <c r="E12" i="12" s="1"/>
  <c r="D66" i="12" s="1"/>
  <c r="D69" i="12" s="1"/>
  <c r="G7" i="25" l="1"/>
  <c r="I7" i="25"/>
  <c r="K7" i="25" s="1"/>
  <c r="C7" i="26" s="1"/>
  <c r="E7" i="25"/>
  <c r="I12" i="12"/>
  <c r="K4" i="12"/>
  <c r="G7" i="26" l="1"/>
  <c r="E7" i="26"/>
  <c r="I7" i="26"/>
  <c r="K7" i="26" s="1"/>
  <c r="C7" i="27" s="1"/>
  <c r="K12" i="12"/>
  <c r="K61" i="12" s="1"/>
  <c r="K64" i="12" s="1"/>
  <c r="C4" i="13"/>
  <c r="G7" i="27" l="1"/>
  <c r="E7" i="27"/>
  <c r="I7" i="27"/>
  <c r="K7" i="27" s="1"/>
  <c r="C7" i="28" s="1"/>
  <c r="C12" i="13"/>
  <c r="D61" i="13" s="1"/>
  <c r="D64" i="13" s="1"/>
  <c r="E4" i="13"/>
  <c r="E12" i="13" s="1"/>
  <c r="D66" i="13" s="1"/>
  <c r="D69" i="13" s="1"/>
  <c r="I4" i="13"/>
  <c r="G4" i="13"/>
  <c r="G12" i="13" s="1"/>
  <c r="D71" i="13" s="1"/>
  <c r="D74" i="13" s="1"/>
  <c r="I7" i="28" l="1"/>
  <c r="K7" i="28" s="1"/>
  <c r="C7" i="29" s="1"/>
  <c r="G7" i="28"/>
  <c r="E7" i="28"/>
  <c r="I12" i="13"/>
  <c r="K4" i="13"/>
  <c r="G7" i="29" l="1"/>
  <c r="I7" i="29"/>
  <c r="K7" i="29" s="1"/>
  <c r="C7" i="30" s="1"/>
  <c r="E7" i="29"/>
  <c r="K12" i="13"/>
  <c r="K61" i="13" s="1"/>
  <c r="K64" i="13" s="1"/>
  <c r="C4" i="14"/>
  <c r="E7" i="30" l="1"/>
  <c r="I7" i="30"/>
  <c r="K7" i="30" s="1"/>
  <c r="C7" i="31" s="1"/>
  <c r="G7" i="30"/>
  <c r="I4" i="14"/>
  <c r="G4" i="14"/>
  <c r="G12" i="14" s="1"/>
  <c r="D71" i="14" s="1"/>
  <c r="D74" i="14" s="1"/>
  <c r="C12" i="14"/>
  <c r="D61" i="14" s="1"/>
  <c r="D64" i="14" s="1"/>
  <c r="E4" i="14"/>
  <c r="E12" i="14" s="1"/>
  <c r="D66" i="14" s="1"/>
  <c r="D69" i="14" s="1"/>
  <c r="G7" i="31" l="1"/>
  <c r="I7" i="31"/>
  <c r="K7" i="31" s="1"/>
  <c r="E7" i="31"/>
  <c r="I12" i="14"/>
  <c r="K4" i="14"/>
  <c r="K12" i="14" l="1"/>
  <c r="K61" i="14" s="1"/>
  <c r="K64" i="14" s="1"/>
  <c r="C4" i="15"/>
  <c r="G4" i="15" l="1"/>
  <c r="G12" i="15" s="1"/>
  <c r="D71" i="15" s="1"/>
  <c r="D74" i="15" s="1"/>
  <c r="C12" i="15"/>
  <c r="D61" i="15" s="1"/>
  <c r="D64" i="15" s="1"/>
  <c r="E4" i="15"/>
  <c r="E12" i="15" s="1"/>
  <c r="D66" i="15" s="1"/>
  <c r="D69" i="15" s="1"/>
  <c r="I4" i="15"/>
  <c r="I12" i="15" l="1"/>
  <c r="K4" i="15"/>
  <c r="C4" i="16" l="1"/>
  <c r="K12" i="15"/>
  <c r="K61" i="15" s="1"/>
  <c r="K64" i="15" s="1"/>
  <c r="G4" i="16" l="1"/>
  <c r="G12" i="16" s="1"/>
  <c r="D71" i="16" s="1"/>
  <c r="D74" i="16" s="1"/>
  <c r="I4" i="16"/>
  <c r="C12" i="16"/>
  <c r="D61" i="16" s="1"/>
  <c r="D64" i="16" s="1"/>
  <c r="E4" i="16"/>
  <c r="E12" i="16" s="1"/>
  <c r="D66" i="16" s="1"/>
  <c r="D69" i="16" s="1"/>
  <c r="I12" i="16" l="1"/>
  <c r="K4" i="16"/>
  <c r="C4" i="17" l="1"/>
  <c r="K12" i="16"/>
  <c r="K61" i="16" s="1"/>
  <c r="K64" i="16" s="1"/>
  <c r="E4" i="17" l="1"/>
  <c r="E12" i="17" s="1"/>
  <c r="D66" i="17" s="1"/>
  <c r="D69" i="17" s="1"/>
  <c r="I4" i="17"/>
  <c r="G4" i="17"/>
  <c r="G12" i="17" s="1"/>
  <c r="D71" i="17" s="1"/>
  <c r="D74" i="17" s="1"/>
  <c r="C12" i="17"/>
  <c r="D61" i="17" s="1"/>
  <c r="D64" i="17" s="1"/>
  <c r="I12" i="17" l="1"/>
  <c r="K4" i="17"/>
  <c r="K12" i="17" l="1"/>
  <c r="K61" i="17" s="1"/>
  <c r="K64" i="17" s="1"/>
  <c r="C4" i="18"/>
  <c r="G4" i="18" l="1"/>
  <c r="G12" i="18" s="1"/>
  <c r="D71" i="18" s="1"/>
  <c r="D74" i="18" s="1"/>
  <c r="C12" i="18"/>
  <c r="D61" i="18" s="1"/>
  <c r="D64" i="18" s="1"/>
  <c r="E4" i="18"/>
  <c r="E12" i="18" s="1"/>
  <c r="D66" i="18" s="1"/>
  <c r="D69" i="18" s="1"/>
  <c r="I4" i="18"/>
  <c r="K4" i="18" l="1"/>
  <c r="I12" i="18"/>
  <c r="K12" i="18" l="1"/>
  <c r="K61" i="18" s="1"/>
  <c r="K64" i="18" s="1"/>
  <c r="C4" i="19"/>
  <c r="E4" i="19" l="1"/>
  <c r="E12" i="19" s="1"/>
  <c r="D66" i="19" s="1"/>
  <c r="D69" i="19" s="1"/>
  <c r="I4" i="19"/>
  <c r="C12" i="19"/>
  <c r="D61" i="19" s="1"/>
  <c r="D64" i="19" s="1"/>
  <c r="G4" i="19"/>
  <c r="G12" i="19" s="1"/>
  <c r="D71" i="19" s="1"/>
  <c r="D74" i="19" s="1"/>
  <c r="I12" i="19" l="1"/>
  <c r="K4" i="19"/>
  <c r="K12" i="19" l="1"/>
  <c r="K61" i="19" s="1"/>
  <c r="K64" i="19" s="1"/>
  <c r="C4" i="20"/>
  <c r="C12" i="20" l="1"/>
  <c r="D61" i="20" s="1"/>
  <c r="D64" i="20" s="1"/>
  <c r="E4" i="20"/>
  <c r="E12" i="20" s="1"/>
  <c r="D66" i="20" s="1"/>
  <c r="D69" i="20" s="1"/>
  <c r="G4" i="20"/>
  <c r="G12" i="20" s="1"/>
  <c r="D71" i="20" s="1"/>
  <c r="D74" i="20" s="1"/>
  <c r="I4" i="20"/>
  <c r="I12" i="20" l="1"/>
  <c r="K4" i="20"/>
  <c r="K12" i="20" l="1"/>
  <c r="K61" i="20" s="1"/>
  <c r="K64" i="20" s="1"/>
  <c r="C4" i="21"/>
  <c r="E4" i="21" l="1"/>
  <c r="E12" i="21" s="1"/>
  <c r="D66" i="21" s="1"/>
  <c r="D69" i="21" s="1"/>
  <c r="C12" i="21"/>
  <c r="D61" i="21" s="1"/>
  <c r="D64" i="21" s="1"/>
  <c r="I4" i="21"/>
  <c r="G4" i="21"/>
  <c r="G12" i="21" s="1"/>
  <c r="D71" i="21" s="1"/>
  <c r="D74" i="21" s="1"/>
  <c r="K4" i="21" l="1"/>
  <c r="I12" i="21"/>
  <c r="K12" i="21" l="1"/>
  <c r="K61" i="21" s="1"/>
  <c r="K64" i="21" s="1"/>
  <c r="C4" i="22"/>
  <c r="G4" i="22" l="1"/>
  <c r="G12" i="22" s="1"/>
  <c r="D71" i="22" s="1"/>
  <c r="D74" i="22" s="1"/>
  <c r="E4" i="22"/>
  <c r="E12" i="22" s="1"/>
  <c r="D66" i="22" s="1"/>
  <c r="D69" i="22" s="1"/>
  <c r="C12" i="22"/>
  <c r="D61" i="22" s="1"/>
  <c r="D64" i="22" s="1"/>
  <c r="I4" i="22"/>
  <c r="I12" i="22" l="1"/>
  <c r="K4" i="22"/>
  <c r="K12" i="22" l="1"/>
  <c r="K61" i="22" s="1"/>
  <c r="K64" i="22" s="1"/>
  <c r="C4" i="23"/>
  <c r="E4" i="23" l="1"/>
  <c r="E12" i="23" s="1"/>
  <c r="D66" i="23" s="1"/>
  <c r="D69" i="23" s="1"/>
  <c r="C12" i="23"/>
  <c r="D61" i="23" s="1"/>
  <c r="D64" i="23" s="1"/>
  <c r="I4" i="23"/>
  <c r="G4" i="23"/>
  <c r="G12" i="23" s="1"/>
  <c r="D71" i="23" s="1"/>
  <c r="D74" i="23" s="1"/>
  <c r="K4" i="23" l="1"/>
  <c r="I12" i="23"/>
  <c r="K12" i="23" l="1"/>
  <c r="K61" i="23" s="1"/>
  <c r="K64" i="23" s="1"/>
  <c r="C4" i="24"/>
  <c r="G4" i="24" l="1"/>
  <c r="G12" i="24" s="1"/>
  <c r="D71" i="24" s="1"/>
  <c r="D74" i="24" s="1"/>
  <c r="C12" i="24"/>
  <c r="D61" i="24" s="1"/>
  <c r="D64" i="24" s="1"/>
  <c r="E4" i="24"/>
  <c r="E12" i="24" s="1"/>
  <c r="D66" i="24" s="1"/>
  <c r="D69" i="24" s="1"/>
  <c r="I4" i="24"/>
  <c r="K4" i="24" l="1"/>
  <c r="I12" i="24"/>
  <c r="K12" i="24" l="1"/>
  <c r="K61" i="24" s="1"/>
  <c r="K64" i="24" s="1"/>
  <c r="C4" i="25"/>
  <c r="G4" i="25" l="1"/>
  <c r="G12" i="25" s="1"/>
  <c r="D71" i="25" s="1"/>
  <c r="D74" i="25" s="1"/>
  <c r="C12" i="25"/>
  <c r="D61" i="25" s="1"/>
  <c r="D64" i="25" s="1"/>
  <c r="E4" i="25"/>
  <c r="E12" i="25" s="1"/>
  <c r="D66" i="25" s="1"/>
  <c r="D69" i="25" s="1"/>
  <c r="I4" i="25"/>
  <c r="I12" i="25" l="1"/>
  <c r="K4" i="25"/>
  <c r="K12" i="25" l="1"/>
  <c r="K61" i="25" s="1"/>
  <c r="K64" i="25" s="1"/>
  <c r="C4" i="26"/>
  <c r="G4" i="26" l="1"/>
  <c r="G12" i="26" s="1"/>
  <c r="D71" i="26" s="1"/>
  <c r="D74" i="26" s="1"/>
  <c r="E4" i="26"/>
  <c r="E12" i="26" s="1"/>
  <c r="D66" i="26" s="1"/>
  <c r="D69" i="26" s="1"/>
  <c r="C12" i="26"/>
  <c r="D61" i="26" s="1"/>
  <c r="D64" i="26" s="1"/>
  <c r="I4" i="26"/>
  <c r="K4" i="26" l="1"/>
  <c r="I12" i="26"/>
  <c r="C4" i="27" l="1"/>
  <c r="K12" i="26"/>
  <c r="K61" i="26" s="1"/>
  <c r="K64" i="26" s="1"/>
  <c r="G4" i="27" l="1"/>
  <c r="G12" i="27" s="1"/>
  <c r="D71" i="27" s="1"/>
  <c r="D74" i="27" s="1"/>
  <c r="C12" i="27"/>
  <c r="D61" i="27" s="1"/>
  <c r="D64" i="27" s="1"/>
  <c r="E4" i="27"/>
  <c r="E12" i="27" s="1"/>
  <c r="D66" i="27" s="1"/>
  <c r="D69" i="27" s="1"/>
  <c r="I4" i="27"/>
  <c r="I12" i="27" l="1"/>
  <c r="K4" i="27"/>
  <c r="K12" i="27" l="1"/>
  <c r="K61" i="27" s="1"/>
  <c r="K64" i="27" s="1"/>
  <c r="C4" i="28"/>
  <c r="I4" i="28" l="1"/>
  <c r="C12" i="28"/>
  <c r="D61" i="28" s="1"/>
  <c r="D64" i="28" s="1"/>
  <c r="G4" i="28"/>
  <c r="G12" i="28" s="1"/>
  <c r="D71" i="28" s="1"/>
  <c r="D74" i="28" s="1"/>
  <c r="E4" i="28"/>
  <c r="E12" i="28" s="1"/>
  <c r="D66" i="28" s="1"/>
  <c r="D69" i="28" s="1"/>
  <c r="K4" i="28" l="1"/>
  <c r="I12" i="28"/>
  <c r="K12" i="28" l="1"/>
  <c r="K61" i="28" s="1"/>
  <c r="K64" i="28" s="1"/>
  <c r="C4" i="29"/>
  <c r="E4" i="29" l="1"/>
  <c r="E12" i="29" s="1"/>
  <c r="D66" i="29" s="1"/>
  <c r="D69" i="29" s="1"/>
  <c r="I4" i="29"/>
  <c r="G4" i="29"/>
  <c r="G12" i="29" s="1"/>
  <c r="D71" i="29" s="1"/>
  <c r="D74" i="29" s="1"/>
  <c r="C12" i="29"/>
  <c r="D61" i="29" s="1"/>
  <c r="D64" i="29" s="1"/>
  <c r="I12" i="29" l="1"/>
  <c r="K4" i="29"/>
  <c r="C4" i="30" l="1"/>
  <c r="K12" i="29"/>
  <c r="K61" i="29" s="1"/>
  <c r="K64" i="29" s="1"/>
  <c r="G4" i="30" l="1"/>
  <c r="G12" i="30" s="1"/>
  <c r="D71" i="30" s="1"/>
  <c r="D74" i="30" s="1"/>
  <c r="E4" i="30"/>
  <c r="E12" i="30" s="1"/>
  <c r="D66" i="30" s="1"/>
  <c r="D69" i="30" s="1"/>
  <c r="C12" i="30"/>
  <c r="D61" i="30" s="1"/>
  <c r="D64" i="30" s="1"/>
  <c r="I4" i="30"/>
  <c r="I12" i="30" l="1"/>
  <c r="K4" i="30"/>
  <c r="C4" i="31" l="1"/>
  <c r="K12" i="30"/>
  <c r="K61" i="30" s="1"/>
  <c r="K64" i="30" s="1"/>
  <c r="G4" i="31" l="1"/>
  <c r="G12" i="31" s="1"/>
  <c r="D71" i="31" s="1"/>
  <c r="D74" i="31" s="1"/>
  <c r="E4" i="31"/>
  <c r="E12" i="31" s="1"/>
  <c r="D66" i="31" s="1"/>
  <c r="D69" i="31" s="1"/>
  <c r="C12" i="31"/>
  <c r="D61" i="31" s="1"/>
  <c r="D64" i="31" s="1"/>
  <c r="I4" i="31"/>
  <c r="I12" i="31" l="1"/>
  <c r="K4" i="31"/>
  <c r="K12" i="31" s="1"/>
  <c r="K61" i="31" s="1"/>
  <c r="K64" i="31" s="1"/>
</calcChain>
</file>

<file path=xl/sharedStrings.xml><?xml version="1.0" encoding="utf-8"?>
<sst xmlns="http://schemas.openxmlformats.org/spreadsheetml/2006/main" count="2167" uniqueCount="94">
  <si>
    <t>STOCK  MOBILE DATA REPORT</t>
  </si>
  <si>
    <t>DATE:-</t>
  </si>
  <si>
    <t>VIVO MOBILE</t>
  </si>
  <si>
    <t>Sr No.</t>
  </si>
  <si>
    <t>MODEL</t>
  </si>
  <si>
    <t>Shop Stock</t>
  </si>
  <si>
    <t>Purchase Price</t>
  </si>
  <si>
    <t>Total Purchase Amount</t>
  </si>
  <si>
    <t>Sale Price</t>
  </si>
  <si>
    <t>Total Sale Amount</t>
  </si>
  <si>
    <t>New Stock IN</t>
  </si>
  <si>
    <t>Total</t>
  </si>
  <si>
    <t>Stock Out</t>
  </si>
  <si>
    <t>Remaining Stock</t>
  </si>
  <si>
    <t>V23e 8/128</t>
  </si>
  <si>
    <t>V23e 8/256</t>
  </si>
  <si>
    <t>Y33s</t>
  </si>
  <si>
    <t>Y15s</t>
  </si>
  <si>
    <t>Y21</t>
  </si>
  <si>
    <t>Y21T</t>
  </si>
  <si>
    <t>TOTAL.</t>
  </si>
  <si>
    <t>INFINIX MOBILE</t>
  </si>
  <si>
    <t>SAMSUNG MOBILE</t>
  </si>
  <si>
    <t>OPPO MOBILE</t>
  </si>
  <si>
    <t>REDMI MOBILE</t>
  </si>
  <si>
    <t>MI 10</t>
  </si>
  <si>
    <t>KEYPAD MOBILE</t>
  </si>
  <si>
    <t>G3/2021</t>
  </si>
  <si>
    <t>E1000</t>
  </si>
  <si>
    <t>F6</t>
  </si>
  <si>
    <t>OTHERs MOBILE/Other Item</t>
  </si>
  <si>
    <t>Total Mobile Stock</t>
  </si>
  <si>
    <t>Total Sale Mobile</t>
  </si>
  <si>
    <t>Remaning Stock</t>
  </si>
  <si>
    <t>Android Mobile</t>
  </si>
  <si>
    <t>KeyPad Mobile</t>
  </si>
  <si>
    <t>Other Item</t>
  </si>
  <si>
    <t xml:space="preserve">Total   </t>
  </si>
  <si>
    <t xml:space="preserve">Total  </t>
  </si>
  <si>
    <t>Purchase Amount</t>
  </si>
  <si>
    <t>Total New Stock IN</t>
  </si>
  <si>
    <t>Android</t>
  </si>
  <si>
    <t>KeyPad</t>
  </si>
  <si>
    <t xml:space="preserve">Total </t>
  </si>
  <si>
    <t>Sale Amount</t>
  </si>
  <si>
    <t>Sign_________________</t>
  </si>
  <si>
    <t>01-05-22.</t>
  </si>
  <si>
    <t>02-05-22.</t>
  </si>
  <si>
    <t>03-05-22.</t>
  </si>
  <si>
    <t>04-05-22.</t>
  </si>
  <si>
    <t>05-05-22.</t>
  </si>
  <si>
    <t>06-05-22.</t>
  </si>
  <si>
    <t>07-05-22.</t>
  </si>
  <si>
    <t>08-05-22.</t>
  </si>
  <si>
    <t>093-05-22.</t>
  </si>
  <si>
    <t>10-05-22.</t>
  </si>
  <si>
    <t>11-05-22.</t>
  </si>
  <si>
    <t>12-05-22.</t>
  </si>
  <si>
    <t>13.-05-22.</t>
  </si>
  <si>
    <t>14-05-22.</t>
  </si>
  <si>
    <t>15-05-22.</t>
  </si>
  <si>
    <t>16-05-22.</t>
  </si>
  <si>
    <t>17-05-22.</t>
  </si>
  <si>
    <t>18-05-22.</t>
  </si>
  <si>
    <t>19-05-22.</t>
  </si>
  <si>
    <t>20-05-22.</t>
  </si>
  <si>
    <t>21-05-22.</t>
  </si>
  <si>
    <t>22-05-22.</t>
  </si>
  <si>
    <t>23-05-22.</t>
  </si>
  <si>
    <t>24-05-22.</t>
  </si>
  <si>
    <t>25-05-22.</t>
  </si>
  <si>
    <t>26-05-22.</t>
  </si>
  <si>
    <t>27-05-22.</t>
  </si>
  <si>
    <t>28-05-22.</t>
  </si>
  <si>
    <t>29-05-22.</t>
  </si>
  <si>
    <t>30-05-22.</t>
  </si>
  <si>
    <t>31-05-22.</t>
  </si>
  <si>
    <t>Samsung A12</t>
  </si>
  <si>
    <t>A54</t>
  </si>
  <si>
    <t>Samsung A32 2nd</t>
  </si>
  <si>
    <t>Samsung J5 2nd</t>
  </si>
  <si>
    <t>Samart 6</t>
  </si>
  <si>
    <t>Y53s</t>
  </si>
  <si>
    <t>Smart 6 3/64</t>
  </si>
  <si>
    <t>Smart 6 2/32</t>
  </si>
  <si>
    <t>Vivo Y53s</t>
  </si>
  <si>
    <t>Pak Fan</t>
  </si>
  <si>
    <t>Ossaka Battery</t>
  </si>
  <si>
    <t>Ac 150</t>
  </si>
  <si>
    <t>Hot 12 Play</t>
  </si>
  <si>
    <t>Smart 6</t>
  </si>
  <si>
    <t>Oppo A54</t>
  </si>
  <si>
    <t>A32</t>
  </si>
  <si>
    <r>
      <t xml:space="preserve">Oppo A15 </t>
    </r>
    <r>
      <rPr>
        <sz val="8"/>
        <color theme="1"/>
        <rFont val="Calibri"/>
        <family val="2"/>
        <scheme val="minor"/>
      </rPr>
      <t>2ND HAND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</si>
</sst>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/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bile%20Stock%20Report%2001-04%20to%2030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-04-22"/>
      <sheetName val="29-04-22"/>
      <sheetName val="28-04-22"/>
      <sheetName val="27-04-22"/>
      <sheetName val="26-04-22"/>
      <sheetName val="25-04-22"/>
      <sheetName val="24-04-22"/>
      <sheetName val="23-04-22"/>
      <sheetName val="22-04-22"/>
      <sheetName val="21-04-22"/>
      <sheetName val="20-04-22"/>
      <sheetName val="19-04-22"/>
      <sheetName val="18-04-22"/>
      <sheetName val="17-04-22"/>
      <sheetName val="16-04-22"/>
      <sheetName val="15-04-22"/>
      <sheetName val="14-04-22"/>
      <sheetName val="13-04-22"/>
      <sheetName val="12-04-22"/>
      <sheetName val="11-04-22"/>
      <sheetName val="10-04-22"/>
      <sheetName val="09-04-22"/>
      <sheetName val="08-04-22"/>
      <sheetName val="07-04-22"/>
      <sheetName val="06-04-22 "/>
      <sheetName val="05-04-22"/>
      <sheetName val="04-04-22"/>
      <sheetName val="03-04-22"/>
      <sheetName val="02-04-22"/>
      <sheetName val="01-04-22"/>
      <sheetName val="31-3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</sheetData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5B06-DD14-48BD-8182-6C0C69F93864}">
  <dimension ref="A1:K74"/>
  <sheetViews>
    <sheetView zoomScale="106" zoomScaleNormal="106" workbookViewId="0">
      <selection activeCell="C40" sqref="C40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76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7">
        <f>H11_30_05</f>
        <v>2</v>
      </c>
      <c r="D4" s="7">
        <v>47000</v>
      </c>
      <c r="E4" s="8">
        <f>D4*C4</f>
        <v>94000</v>
      </c>
      <c r="F4" s="7">
        <v>53000</v>
      </c>
      <c r="G4" s="8">
        <f>C4*F4</f>
        <v>106000</v>
      </c>
      <c r="H4" s="7"/>
      <c r="I4" s="8">
        <f>SUM(C4+H4)</f>
        <v>2</v>
      </c>
      <c r="J4" s="2"/>
      <c r="K4" s="9">
        <f>(I4-J4)</f>
        <v>2</v>
      </c>
    </row>
    <row r="5" spans="1:11" x14ac:dyDescent="0.25">
      <c r="A5" s="6">
        <v>2</v>
      </c>
      <c r="B5" s="2" t="s">
        <v>15</v>
      </c>
      <c r="C5" s="7">
        <f>H12_30_05</f>
        <v>1</v>
      </c>
      <c r="D5" s="7">
        <v>53000</v>
      </c>
      <c r="E5" s="8">
        <f t="shared" ref="E5:E11" si="0">D5*C5</f>
        <v>53000</v>
      </c>
      <c r="F5" s="7">
        <v>60000</v>
      </c>
      <c r="G5" s="8">
        <f t="shared" ref="G5:G11" si="1">C5*F5</f>
        <v>60000</v>
      </c>
      <c r="H5" s="7"/>
      <c r="I5" s="8">
        <f t="shared" ref="I5:I11" si="2">SUM(C5+H5)</f>
        <v>1</v>
      </c>
      <c r="J5" s="2"/>
      <c r="K5" s="9">
        <f t="shared" ref="K5:K11" si="3">(I5-J5)</f>
        <v>1</v>
      </c>
    </row>
    <row r="6" spans="1:11" x14ac:dyDescent="0.25">
      <c r="A6" s="6">
        <v>3</v>
      </c>
      <c r="B6" s="2" t="s">
        <v>16</v>
      </c>
      <c r="C6" s="7">
        <f>H13_30_05</f>
        <v>3</v>
      </c>
      <c r="D6" s="7">
        <v>35500</v>
      </c>
      <c r="E6" s="8">
        <f t="shared" si="0"/>
        <v>106500</v>
      </c>
      <c r="F6" s="7">
        <v>40000</v>
      </c>
      <c r="G6" s="8">
        <f t="shared" si="1"/>
        <v>120000</v>
      </c>
      <c r="H6" s="7"/>
      <c r="I6" s="8">
        <f t="shared" si="2"/>
        <v>3</v>
      </c>
      <c r="J6" s="2"/>
      <c r="K6" s="9">
        <f t="shared" si="3"/>
        <v>3</v>
      </c>
    </row>
    <row r="7" spans="1:11" x14ac:dyDescent="0.25">
      <c r="A7" s="6">
        <v>4</v>
      </c>
      <c r="B7" s="2" t="s">
        <v>17</v>
      </c>
      <c r="C7" s="7">
        <f>H14_30_05</f>
        <v>4</v>
      </c>
      <c r="D7" s="7">
        <v>20300</v>
      </c>
      <c r="E7" s="8">
        <f t="shared" si="0"/>
        <v>81200</v>
      </c>
      <c r="F7" s="7">
        <v>23000</v>
      </c>
      <c r="G7" s="8">
        <f t="shared" si="1"/>
        <v>92000</v>
      </c>
      <c r="H7" s="7"/>
      <c r="I7" s="8">
        <f t="shared" si="2"/>
        <v>4</v>
      </c>
      <c r="J7" s="2"/>
      <c r="K7" s="9">
        <f t="shared" si="3"/>
        <v>4</v>
      </c>
    </row>
    <row r="8" spans="1:11" x14ac:dyDescent="0.25">
      <c r="A8" s="6">
        <v>5</v>
      </c>
      <c r="B8" s="2" t="s">
        <v>18</v>
      </c>
      <c r="C8" s="7">
        <f>H15_30_05</f>
        <v>3</v>
      </c>
      <c r="D8" s="7">
        <v>25500</v>
      </c>
      <c r="E8" s="8">
        <f t="shared" si="0"/>
        <v>76500</v>
      </c>
      <c r="F8" s="7">
        <v>29000</v>
      </c>
      <c r="G8" s="8">
        <f t="shared" si="1"/>
        <v>87000</v>
      </c>
      <c r="H8" s="7"/>
      <c r="I8" s="8">
        <f t="shared" si="2"/>
        <v>3</v>
      </c>
      <c r="J8" s="2"/>
      <c r="K8" s="9">
        <f t="shared" si="3"/>
        <v>3</v>
      </c>
    </row>
    <row r="9" spans="1:11" x14ac:dyDescent="0.25">
      <c r="A9" s="6">
        <v>6</v>
      </c>
      <c r="B9" s="2" t="s">
        <v>19</v>
      </c>
      <c r="C9" s="7">
        <f>H16_30_05</f>
        <v>1</v>
      </c>
      <c r="D9" s="7">
        <v>31000</v>
      </c>
      <c r="E9" s="8">
        <f t="shared" si="0"/>
        <v>31000</v>
      </c>
      <c r="F9" s="7">
        <v>35000</v>
      </c>
      <c r="G9" s="8">
        <f t="shared" si="1"/>
        <v>35000</v>
      </c>
      <c r="H9" s="7"/>
      <c r="I9" s="8">
        <f t="shared" si="2"/>
        <v>1</v>
      </c>
      <c r="J9" s="2"/>
      <c r="K9" s="9">
        <f t="shared" si="3"/>
        <v>1</v>
      </c>
    </row>
    <row r="10" spans="1:11" x14ac:dyDescent="0.25">
      <c r="A10" s="6">
        <v>7</v>
      </c>
      <c r="B10" s="2"/>
      <c r="C10" s="7">
        <f>H17_30_05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7">
        <f>H18_30_05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14</v>
      </c>
      <c r="D12" s="10">
        <f t="shared" si="4"/>
        <v>212300</v>
      </c>
      <c r="E12" s="10">
        <f t="shared" si="4"/>
        <v>442200</v>
      </c>
      <c r="F12" s="10">
        <f t="shared" si="4"/>
        <v>240000</v>
      </c>
      <c r="G12" s="10">
        <f t="shared" si="4"/>
        <v>500000</v>
      </c>
      <c r="H12" s="10">
        <f t="shared" si="4"/>
        <v>0</v>
      </c>
      <c r="I12" s="10">
        <f t="shared" si="4"/>
        <v>14</v>
      </c>
      <c r="J12" s="10">
        <f t="shared" si="4"/>
        <v>0</v>
      </c>
      <c r="K12" s="11">
        <f t="shared" si="4"/>
        <v>14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0</v>
      </c>
      <c r="D39" s="7">
        <v>30500</v>
      </c>
      <c r="E39" s="8">
        <f t="shared" ref="E39:E41" si="19">D39*C39</f>
        <v>0</v>
      </c>
      <c r="F39" s="7">
        <v>32000</v>
      </c>
      <c r="G39" s="8">
        <f t="shared" ref="G39:G41" si="20">C39*F39</f>
        <v>0</v>
      </c>
      <c r="H39" s="2"/>
      <c r="I39" s="8">
        <f>SUM(C39+H39)</f>
        <v>0</v>
      </c>
      <c r="J39" s="2"/>
      <c r="K39" s="9">
        <f t="shared" ref="K39:K41" si="21">(I39-J39)</f>
        <v>0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0</v>
      </c>
      <c r="D42" s="10">
        <f t="shared" si="22"/>
        <v>30500</v>
      </c>
      <c r="E42" s="10">
        <f t="shared" si="22"/>
        <v>0</v>
      </c>
      <c r="F42" s="10">
        <f t="shared" si="22"/>
        <v>32000</v>
      </c>
      <c r="G42" s="10">
        <f t="shared" si="22"/>
        <v>0</v>
      </c>
      <c r="H42" s="10">
        <f t="shared" si="22"/>
        <v>0</v>
      </c>
      <c r="I42" s="10">
        <f t="shared" si="22"/>
        <v>0</v>
      </c>
      <c r="J42" s="10">
        <f t="shared" si="22"/>
        <v>0</v>
      </c>
      <c r="K42" s="10">
        <f t="shared" si="22"/>
        <v>0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14</v>
      </c>
      <c r="E61" s="25" t="s">
        <v>34</v>
      </c>
      <c r="F61" s="25"/>
      <c r="G61" s="8">
        <f>SUM(J12+J26+J31+J37+J42)</f>
        <v>0</v>
      </c>
      <c r="H61" s="25" t="s">
        <v>34</v>
      </c>
      <c r="I61" s="25"/>
      <c r="J61" s="25"/>
      <c r="K61" s="8">
        <f>SUM(K12+K26+K31+K37+K42)</f>
        <v>14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17</v>
      </c>
      <c r="E64" s="29" t="s">
        <v>38</v>
      </c>
      <c r="F64" s="29"/>
      <c r="G64" s="20">
        <f>SUM(G61:G63)</f>
        <v>0</v>
      </c>
      <c r="H64" s="29" t="s">
        <v>38</v>
      </c>
      <c r="I64" s="29"/>
      <c r="J64" s="29"/>
      <c r="K64" s="16">
        <f>SUM(K61:K63)</f>
        <v>17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442200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449683</v>
      </c>
      <c r="E69" s="29" t="s">
        <v>43</v>
      </c>
      <c r="F69" s="29"/>
      <c r="G69" s="8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500000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508050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6CF6-E8D9-4970-9FE7-C4A66CD3F605}">
  <dimension ref="A1:K74"/>
  <sheetViews>
    <sheetView zoomScale="106" zoomScaleNormal="106" workbookViewId="0">
      <selection activeCell="B14" sqref="B14:E15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67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X1_21_05</f>
        <v>1</v>
      </c>
      <c r="D4" s="7">
        <v>47000</v>
      </c>
      <c r="E4" s="8">
        <f>D4*C4</f>
        <v>47000</v>
      </c>
      <c r="F4" s="7">
        <v>53000</v>
      </c>
      <c r="G4" s="8">
        <f>C4*F4</f>
        <v>53000</v>
      </c>
      <c r="H4" s="7"/>
      <c r="I4" s="8">
        <f>SUM(C4+H4)</f>
        <v>1</v>
      </c>
      <c r="J4" s="2"/>
      <c r="K4" s="9">
        <f>(I4-J4)</f>
        <v>1</v>
      </c>
    </row>
    <row r="5" spans="1:11" x14ac:dyDescent="0.25">
      <c r="A5" s="6">
        <v>2</v>
      </c>
      <c r="B5" s="2" t="s">
        <v>15</v>
      </c>
      <c r="C5" s="8">
        <f>X2_21_05</f>
        <v>2</v>
      </c>
      <c r="D5" s="7">
        <v>53000</v>
      </c>
      <c r="E5" s="8">
        <f t="shared" ref="E5:E11" si="0">D5*C5</f>
        <v>106000</v>
      </c>
      <c r="F5" s="7">
        <v>60000</v>
      </c>
      <c r="G5" s="8">
        <f t="shared" ref="G5:G11" si="1">C5*F5</f>
        <v>120000</v>
      </c>
      <c r="H5" s="7"/>
      <c r="I5" s="8">
        <f t="shared" ref="I5:I11" si="2">SUM(C5+H5)</f>
        <v>2</v>
      </c>
      <c r="J5" s="2"/>
      <c r="K5" s="9">
        <f t="shared" ref="K5:K11" si="3">(I5-J5)</f>
        <v>2</v>
      </c>
    </row>
    <row r="6" spans="1:11" x14ac:dyDescent="0.25">
      <c r="A6" s="6">
        <v>3</v>
      </c>
      <c r="B6" s="2" t="s">
        <v>16</v>
      </c>
      <c r="C6" s="8">
        <f>X3_21_05</f>
        <v>1</v>
      </c>
      <c r="D6" s="7">
        <v>35500</v>
      </c>
      <c r="E6" s="8">
        <f t="shared" si="0"/>
        <v>35500</v>
      </c>
      <c r="F6" s="7">
        <v>40000</v>
      </c>
      <c r="G6" s="8">
        <f t="shared" si="1"/>
        <v>40000</v>
      </c>
      <c r="H6" s="7"/>
      <c r="I6" s="8">
        <f t="shared" si="2"/>
        <v>1</v>
      </c>
      <c r="J6" s="2"/>
      <c r="K6" s="9">
        <f t="shared" si="3"/>
        <v>1</v>
      </c>
    </row>
    <row r="7" spans="1:11" x14ac:dyDescent="0.25">
      <c r="A7" s="6">
        <v>4</v>
      </c>
      <c r="B7" s="2" t="s">
        <v>17</v>
      </c>
      <c r="C7" s="8">
        <f>X4_21_05</f>
        <v>5</v>
      </c>
      <c r="D7" s="7">
        <v>20300</v>
      </c>
      <c r="E7" s="8">
        <f t="shared" si="0"/>
        <v>101500</v>
      </c>
      <c r="F7" s="7">
        <v>23000</v>
      </c>
      <c r="G7" s="8">
        <f t="shared" si="1"/>
        <v>115000</v>
      </c>
      <c r="H7" s="7"/>
      <c r="I7" s="8">
        <f t="shared" si="2"/>
        <v>5</v>
      </c>
      <c r="J7" s="2"/>
      <c r="K7" s="9">
        <f t="shared" si="3"/>
        <v>5</v>
      </c>
    </row>
    <row r="8" spans="1:11" x14ac:dyDescent="0.25">
      <c r="A8" s="6">
        <v>5</v>
      </c>
      <c r="B8" s="2" t="s">
        <v>18</v>
      </c>
      <c r="C8" s="8">
        <f>X5_21_05</f>
        <v>1</v>
      </c>
      <c r="D8" s="7">
        <v>25500</v>
      </c>
      <c r="E8" s="8">
        <f t="shared" si="0"/>
        <v>25500</v>
      </c>
      <c r="F8" s="7">
        <v>29000</v>
      </c>
      <c r="G8" s="8">
        <f t="shared" si="1"/>
        <v>29000</v>
      </c>
      <c r="H8" s="7"/>
      <c r="I8" s="8">
        <f t="shared" si="2"/>
        <v>1</v>
      </c>
      <c r="J8" s="2"/>
      <c r="K8" s="9">
        <f t="shared" si="3"/>
        <v>1</v>
      </c>
    </row>
    <row r="9" spans="1:11" x14ac:dyDescent="0.25">
      <c r="A9" s="6">
        <v>6</v>
      </c>
      <c r="B9" s="2" t="s">
        <v>19</v>
      </c>
      <c r="C9" s="8">
        <f>X6_21_05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>
        <v>1</v>
      </c>
      <c r="K9" s="9">
        <f t="shared" si="3"/>
        <v>2</v>
      </c>
    </row>
    <row r="10" spans="1:11" x14ac:dyDescent="0.25">
      <c r="A10" s="6">
        <v>7</v>
      </c>
      <c r="B10" s="2"/>
      <c r="C10" s="8">
        <f>X7_21_05</f>
        <v>1</v>
      </c>
      <c r="D10" s="7">
        <v>36100</v>
      </c>
      <c r="E10" s="8">
        <f t="shared" si="0"/>
        <v>36100</v>
      </c>
      <c r="F10" s="7">
        <v>41000</v>
      </c>
      <c r="G10" s="8">
        <f t="shared" si="1"/>
        <v>41000</v>
      </c>
      <c r="H10" s="7"/>
      <c r="I10" s="8">
        <f t="shared" si="2"/>
        <v>1</v>
      </c>
      <c r="J10" s="2"/>
      <c r="K10" s="9">
        <f t="shared" si="3"/>
        <v>1</v>
      </c>
    </row>
    <row r="11" spans="1:11" x14ac:dyDescent="0.25">
      <c r="A11" s="6">
        <v>8</v>
      </c>
      <c r="B11" s="2"/>
      <c r="C11" s="8">
        <f>X8_21_05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14</v>
      </c>
      <c r="D12" s="10">
        <f t="shared" si="4"/>
        <v>248400</v>
      </c>
      <c r="E12" s="10">
        <f t="shared" si="4"/>
        <v>444600</v>
      </c>
      <c r="F12" s="10">
        <f t="shared" si="4"/>
        <v>281000</v>
      </c>
      <c r="G12" s="10">
        <f t="shared" si="4"/>
        <v>503000</v>
      </c>
      <c r="H12" s="10">
        <f t="shared" si="4"/>
        <v>0</v>
      </c>
      <c r="I12" s="10">
        <f t="shared" si="4"/>
        <v>14</v>
      </c>
      <c r="J12" s="10">
        <f t="shared" si="4"/>
        <v>1</v>
      </c>
      <c r="K12" s="11">
        <f t="shared" si="4"/>
        <v>13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 t="s">
        <v>89</v>
      </c>
      <c r="C14" s="7">
        <v>20200</v>
      </c>
      <c r="D14" s="7">
        <v>22000</v>
      </c>
      <c r="E14" s="7">
        <v>1</v>
      </c>
      <c r="F14" s="7"/>
      <c r="G14" s="8">
        <f t="shared" ref="G14:G25" si="5">C14*F14</f>
        <v>0</v>
      </c>
      <c r="H14" s="7"/>
      <c r="I14" s="8">
        <f>SUM(C14+H14)</f>
        <v>20200</v>
      </c>
      <c r="J14" s="2"/>
      <c r="K14" s="9">
        <f>(I14-J14)</f>
        <v>20200</v>
      </c>
    </row>
    <row r="15" spans="1:11" x14ac:dyDescent="0.25">
      <c r="A15" s="6">
        <v>2</v>
      </c>
      <c r="B15" s="2" t="s">
        <v>90</v>
      </c>
      <c r="C15" s="7">
        <v>18200</v>
      </c>
      <c r="D15" s="7">
        <v>19500</v>
      </c>
      <c r="E15" s="7">
        <v>1</v>
      </c>
      <c r="F15" s="7"/>
      <c r="G15" s="8">
        <f t="shared" si="5"/>
        <v>0</v>
      </c>
      <c r="H15" s="7"/>
      <c r="I15" s="8">
        <f t="shared" ref="I15:I25" si="6">SUM(C15+H15)</f>
        <v>18200</v>
      </c>
      <c r="J15" s="2"/>
      <c r="K15" s="9">
        <f t="shared" ref="K15:K25" si="7">(I15-J15)</f>
        <v>18200</v>
      </c>
    </row>
    <row r="16" spans="1:11" x14ac:dyDescent="0.25">
      <c r="A16" s="6">
        <v>3</v>
      </c>
      <c r="B16" s="2"/>
      <c r="C16" s="7"/>
      <c r="D16" s="7"/>
      <c r="E16" s="8">
        <f t="shared" ref="E16:E25" si="8">D16*C16</f>
        <v>0</v>
      </c>
      <c r="F16" s="7"/>
      <c r="G16" s="8">
        <f t="shared" si="5"/>
        <v>0</v>
      </c>
      <c r="H16" s="7"/>
      <c r="I16" s="8">
        <f t="shared" si="6"/>
        <v>0</v>
      </c>
      <c r="J16" s="2"/>
      <c r="K16" s="9">
        <f t="shared" si="7"/>
        <v>0</v>
      </c>
    </row>
    <row r="17" spans="1:11" x14ac:dyDescent="0.25">
      <c r="A17" s="6">
        <v>4</v>
      </c>
      <c r="B17" s="2"/>
      <c r="C17" s="7"/>
      <c r="D17" s="7"/>
      <c r="E17" s="8">
        <f t="shared" si="8"/>
        <v>0</v>
      </c>
      <c r="F17" s="7"/>
      <c r="G17" s="8">
        <f t="shared" si="5"/>
        <v>0</v>
      </c>
      <c r="H17" s="7"/>
      <c r="I17" s="8">
        <f t="shared" si="6"/>
        <v>0</v>
      </c>
      <c r="J17" s="2"/>
      <c r="K17" s="9">
        <f t="shared" si="7"/>
        <v>0</v>
      </c>
    </row>
    <row r="18" spans="1:11" x14ac:dyDescent="0.25">
      <c r="A18" s="6">
        <v>5</v>
      </c>
      <c r="B18" s="2"/>
      <c r="C18" s="7"/>
      <c r="D18" s="7"/>
      <c r="E18" s="8">
        <f t="shared" si="8"/>
        <v>0</v>
      </c>
      <c r="F18" s="7"/>
      <c r="G18" s="8">
        <f t="shared" si="5"/>
        <v>0</v>
      </c>
      <c r="H18" s="7"/>
      <c r="I18" s="8">
        <f t="shared" si="6"/>
        <v>0</v>
      </c>
      <c r="J18" s="2"/>
      <c r="K18" s="9">
        <f t="shared" si="7"/>
        <v>0</v>
      </c>
    </row>
    <row r="19" spans="1:11" x14ac:dyDescent="0.25">
      <c r="A19" s="6">
        <v>6</v>
      </c>
      <c r="B19" s="2"/>
      <c r="C19" s="7"/>
      <c r="D19" s="7"/>
      <c r="E19" s="8">
        <f t="shared" si="8"/>
        <v>0</v>
      </c>
      <c r="F19" s="7"/>
      <c r="G19" s="8">
        <f t="shared" si="5"/>
        <v>0</v>
      </c>
      <c r="H19" s="7"/>
      <c r="I19" s="8">
        <f t="shared" si="6"/>
        <v>0</v>
      </c>
      <c r="J19" s="2"/>
      <c r="K19" s="9">
        <f t="shared" si="7"/>
        <v>0</v>
      </c>
    </row>
    <row r="20" spans="1:11" x14ac:dyDescent="0.25">
      <c r="A20" s="6">
        <v>7</v>
      </c>
      <c r="B20" s="2"/>
      <c r="C20" s="7"/>
      <c r="D20" s="7"/>
      <c r="E20" s="8">
        <f t="shared" si="8"/>
        <v>0</v>
      </c>
      <c r="F20" s="7"/>
      <c r="G20" s="8">
        <f t="shared" si="5"/>
        <v>0</v>
      </c>
      <c r="H20" s="7"/>
      <c r="I20" s="8">
        <f t="shared" si="6"/>
        <v>0</v>
      </c>
      <c r="J20" s="2"/>
      <c r="K20" s="9">
        <f t="shared" si="7"/>
        <v>0</v>
      </c>
    </row>
    <row r="21" spans="1:11" x14ac:dyDescent="0.25">
      <c r="A21" s="6">
        <v>8</v>
      </c>
      <c r="B21" s="2"/>
      <c r="C21" s="7"/>
      <c r="D21" s="7"/>
      <c r="E21" s="8">
        <f t="shared" si="8"/>
        <v>0</v>
      </c>
      <c r="F21" s="7"/>
      <c r="G21" s="8">
        <f t="shared" si="5"/>
        <v>0</v>
      </c>
      <c r="H21" s="7"/>
      <c r="I21" s="8">
        <f t="shared" si="6"/>
        <v>0</v>
      </c>
      <c r="J21" s="2"/>
      <c r="K21" s="9">
        <f t="shared" si="7"/>
        <v>0</v>
      </c>
    </row>
    <row r="22" spans="1:11" x14ac:dyDescent="0.25">
      <c r="A22" s="6">
        <v>9</v>
      </c>
      <c r="B22" s="2"/>
      <c r="C22" s="7"/>
      <c r="D22" s="7"/>
      <c r="E22" s="8">
        <f t="shared" si="8"/>
        <v>0</v>
      </c>
      <c r="F22" s="7"/>
      <c r="G22" s="8">
        <f t="shared" si="5"/>
        <v>0</v>
      </c>
      <c r="H22" s="7"/>
      <c r="I22" s="8">
        <f t="shared" si="6"/>
        <v>0</v>
      </c>
      <c r="J22" s="2"/>
      <c r="K22" s="9">
        <f t="shared" si="7"/>
        <v>0</v>
      </c>
    </row>
    <row r="23" spans="1:11" x14ac:dyDescent="0.25">
      <c r="A23" s="6">
        <v>10</v>
      </c>
      <c r="B23" s="2"/>
      <c r="C23" s="7"/>
      <c r="D23" s="7"/>
      <c r="E23" s="8">
        <f t="shared" si="8"/>
        <v>0</v>
      </c>
      <c r="F23" s="7"/>
      <c r="G23" s="8">
        <f t="shared" si="5"/>
        <v>0</v>
      </c>
      <c r="H23" s="7"/>
      <c r="I23" s="8">
        <f t="shared" si="6"/>
        <v>0</v>
      </c>
      <c r="J23" s="2"/>
      <c r="K23" s="9">
        <f t="shared" si="7"/>
        <v>0</v>
      </c>
    </row>
    <row r="24" spans="1:11" x14ac:dyDescent="0.25">
      <c r="A24" s="6">
        <v>11</v>
      </c>
      <c r="B24" s="2"/>
      <c r="C24" s="7"/>
      <c r="D24" s="7"/>
      <c r="E24" s="8">
        <f t="shared" si="8"/>
        <v>0</v>
      </c>
      <c r="F24" s="7"/>
      <c r="G24" s="8">
        <f t="shared" si="5"/>
        <v>0</v>
      </c>
      <c r="H24" s="7"/>
      <c r="I24" s="8">
        <f t="shared" si="6"/>
        <v>0</v>
      </c>
      <c r="J24" s="2"/>
      <c r="K24" s="9">
        <f t="shared" si="7"/>
        <v>0</v>
      </c>
    </row>
    <row r="25" spans="1:11" x14ac:dyDescent="0.25">
      <c r="A25" s="6">
        <v>12</v>
      </c>
      <c r="B25" s="2"/>
      <c r="C25" s="7"/>
      <c r="D25" s="7"/>
      <c r="E25" s="8">
        <f t="shared" si="8"/>
        <v>0</v>
      </c>
      <c r="F25" s="7"/>
      <c r="G25" s="8">
        <f t="shared" si="5"/>
        <v>0</v>
      </c>
      <c r="H25" s="7"/>
      <c r="I25" s="8">
        <f t="shared" si="6"/>
        <v>0</v>
      </c>
      <c r="J25" s="2"/>
      <c r="K25" s="9">
        <f t="shared" si="7"/>
        <v>0</v>
      </c>
    </row>
    <row r="26" spans="1:11" x14ac:dyDescent="0.25">
      <c r="A26" s="24" t="s">
        <v>20</v>
      </c>
      <c r="B26" s="24"/>
      <c r="C26" s="10">
        <f t="shared" ref="C26:K26" si="9">SUM(C14:C25)</f>
        <v>38400</v>
      </c>
      <c r="D26" s="10">
        <f t="shared" si="9"/>
        <v>41500</v>
      </c>
      <c r="E26" s="10">
        <f t="shared" si="9"/>
        <v>2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38400</v>
      </c>
      <c r="J26" s="10">
        <f t="shared" si="9"/>
        <v>0</v>
      </c>
      <c r="K26" s="11">
        <f t="shared" si="9"/>
        <v>38400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0</v>
      </c>
      <c r="D39" s="7">
        <v>30500</v>
      </c>
      <c r="E39" s="8">
        <f t="shared" ref="E39:E41" si="19">D39*C39</f>
        <v>0</v>
      </c>
      <c r="F39" s="7">
        <v>32000</v>
      </c>
      <c r="G39" s="8">
        <f t="shared" ref="G39:G41" si="20">C39*F39</f>
        <v>0</v>
      </c>
      <c r="H39" s="2"/>
      <c r="I39" s="8">
        <f>SUM(C39+H39)</f>
        <v>0</v>
      </c>
      <c r="J39" s="2"/>
      <c r="K39" s="9">
        <f t="shared" ref="K39:K41" si="21">(I39-J39)</f>
        <v>0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0</v>
      </c>
      <c r="D42" s="10">
        <f t="shared" si="22"/>
        <v>30500</v>
      </c>
      <c r="E42" s="10">
        <f t="shared" si="22"/>
        <v>0</v>
      </c>
      <c r="F42" s="10">
        <f t="shared" si="22"/>
        <v>32000</v>
      </c>
      <c r="G42" s="10">
        <f t="shared" si="22"/>
        <v>0</v>
      </c>
      <c r="H42" s="10">
        <f t="shared" si="22"/>
        <v>0</v>
      </c>
      <c r="I42" s="10">
        <f t="shared" si="22"/>
        <v>0</v>
      </c>
      <c r="J42" s="10">
        <f t="shared" si="22"/>
        <v>0</v>
      </c>
      <c r="K42" s="10">
        <f t="shared" si="22"/>
        <v>0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38414</v>
      </c>
      <c r="E61" s="25" t="s">
        <v>34</v>
      </c>
      <c r="F61" s="25"/>
      <c r="G61" s="8">
        <f>SUM(J12+J26+J31+J37+J42)</f>
        <v>1</v>
      </c>
      <c r="H61" s="25" t="s">
        <v>34</v>
      </c>
      <c r="I61" s="25"/>
      <c r="J61" s="25"/>
      <c r="K61" s="8">
        <f>SUM(K12+K26+K31+K37+K42)</f>
        <v>38413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38417</v>
      </c>
      <c r="E64" s="29" t="s">
        <v>38</v>
      </c>
      <c r="F64" s="29"/>
      <c r="G64" s="20">
        <f>SUM(G61:G63)</f>
        <v>1</v>
      </c>
      <c r="H64" s="29" t="s">
        <v>38</v>
      </c>
      <c r="I64" s="29"/>
      <c r="J64" s="29"/>
      <c r="K64" s="16">
        <f>SUM(K61:K63)</f>
        <v>38416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444602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452085</v>
      </c>
      <c r="E69" s="29" t="s">
        <v>43</v>
      </c>
      <c r="F69" s="29"/>
      <c r="G69" s="8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503000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511050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A939-02EE-48F0-B1CA-EDB846E16DEF}">
  <dimension ref="A1:K74"/>
  <sheetViews>
    <sheetView zoomScale="106" zoomScaleNormal="106" workbookViewId="0">
      <selection activeCell="H15" activeCellId="7" sqref="B14 B15 D14 D15 F14 F15 H14 H15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66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U1_20_05</f>
        <v>2</v>
      </c>
      <c r="D4" s="7">
        <v>47000</v>
      </c>
      <c r="E4" s="8">
        <f>D4*C4</f>
        <v>94000</v>
      </c>
      <c r="F4" s="7">
        <v>53000</v>
      </c>
      <c r="G4" s="8">
        <f>C4*F4</f>
        <v>106000</v>
      </c>
      <c r="H4" s="7"/>
      <c r="I4" s="8">
        <f>SUM(C4+H4)</f>
        <v>2</v>
      </c>
      <c r="J4" s="2">
        <v>1</v>
      </c>
      <c r="K4" s="9">
        <f>(I4-J4)</f>
        <v>1</v>
      </c>
    </row>
    <row r="5" spans="1:11" x14ac:dyDescent="0.25">
      <c r="A5" s="6">
        <v>2</v>
      </c>
      <c r="B5" s="2" t="s">
        <v>15</v>
      </c>
      <c r="C5" s="8">
        <f>U2_20_05</f>
        <v>2</v>
      </c>
      <c r="D5" s="7">
        <v>53000</v>
      </c>
      <c r="E5" s="8">
        <f t="shared" ref="E5:E11" si="0">D5*C5</f>
        <v>106000</v>
      </c>
      <c r="F5" s="7">
        <v>60000</v>
      </c>
      <c r="G5" s="8">
        <f t="shared" ref="G5:G11" si="1">C5*F5</f>
        <v>120000</v>
      </c>
      <c r="H5" s="7"/>
      <c r="I5" s="8">
        <f t="shared" ref="I5:I11" si="2">SUM(C5+H5)</f>
        <v>2</v>
      </c>
      <c r="J5" s="2"/>
      <c r="K5" s="9">
        <f t="shared" ref="K5:K11" si="3">(I5-J5)</f>
        <v>2</v>
      </c>
    </row>
    <row r="6" spans="1:11" x14ac:dyDescent="0.25">
      <c r="A6" s="6">
        <v>3</v>
      </c>
      <c r="B6" s="2" t="s">
        <v>16</v>
      </c>
      <c r="C6" s="8">
        <f>U3_20_05</f>
        <v>0</v>
      </c>
      <c r="D6" s="7">
        <v>35500</v>
      </c>
      <c r="E6" s="8">
        <f t="shared" si="0"/>
        <v>0</v>
      </c>
      <c r="F6" s="7">
        <v>40000</v>
      </c>
      <c r="G6" s="8">
        <f t="shared" si="1"/>
        <v>0</v>
      </c>
      <c r="H6" s="7">
        <v>1</v>
      </c>
      <c r="I6" s="8">
        <f t="shared" si="2"/>
        <v>1</v>
      </c>
      <c r="J6" s="2"/>
      <c r="K6" s="9">
        <f t="shared" si="3"/>
        <v>1</v>
      </c>
    </row>
    <row r="7" spans="1:11" x14ac:dyDescent="0.25">
      <c r="A7" s="6">
        <v>4</v>
      </c>
      <c r="B7" s="2" t="s">
        <v>17</v>
      </c>
      <c r="C7" s="8">
        <f>U4_20_05</f>
        <v>5</v>
      </c>
      <c r="D7" s="7">
        <v>20300</v>
      </c>
      <c r="E7" s="8">
        <f t="shared" si="0"/>
        <v>101500</v>
      </c>
      <c r="F7" s="7">
        <v>23000</v>
      </c>
      <c r="G7" s="8">
        <f t="shared" si="1"/>
        <v>115000</v>
      </c>
      <c r="H7" s="7"/>
      <c r="I7" s="8">
        <f t="shared" si="2"/>
        <v>5</v>
      </c>
      <c r="J7" s="2"/>
      <c r="K7" s="9">
        <f t="shared" si="3"/>
        <v>5</v>
      </c>
    </row>
    <row r="8" spans="1:11" x14ac:dyDescent="0.25">
      <c r="A8" s="6">
        <v>5</v>
      </c>
      <c r="B8" s="2" t="s">
        <v>18</v>
      </c>
      <c r="C8" s="8">
        <f>U5_20_05</f>
        <v>0</v>
      </c>
      <c r="D8" s="7">
        <v>25500</v>
      </c>
      <c r="E8" s="8">
        <f t="shared" si="0"/>
        <v>0</v>
      </c>
      <c r="F8" s="7">
        <v>29000</v>
      </c>
      <c r="G8" s="8">
        <f t="shared" si="1"/>
        <v>0</v>
      </c>
      <c r="H8" s="7">
        <v>3</v>
      </c>
      <c r="I8" s="8">
        <f t="shared" si="2"/>
        <v>3</v>
      </c>
      <c r="J8" s="2">
        <v>2</v>
      </c>
      <c r="K8" s="9">
        <f t="shared" si="3"/>
        <v>1</v>
      </c>
    </row>
    <row r="9" spans="1:11" x14ac:dyDescent="0.25">
      <c r="A9" s="6">
        <v>6</v>
      </c>
      <c r="B9" s="2" t="s">
        <v>19</v>
      </c>
      <c r="C9" s="8">
        <f>U6_20_05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 t="s">
        <v>85</v>
      </c>
      <c r="C10" s="8">
        <f>U7_20_05</f>
        <v>1</v>
      </c>
      <c r="D10" s="7">
        <v>36100</v>
      </c>
      <c r="E10" s="8">
        <f t="shared" si="0"/>
        <v>36100</v>
      </c>
      <c r="F10" s="7">
        <v>41000</v>
      </c>
      <c r="G10" s="8">
        <f t="shared" si="1"/>
        <v>41000</v>
      </c>
      <c r="H10" s="7"/>
      <c r="I10" s="8">
        <f t="shared" si="2"/>
        <v>1</v>
      </c>
      <c r="J10" s="2"/>
      <c r="K10" s="9">
        <f t="shared" si="3"/>
        <v>1</v>
      </c>
    </row>
    <row r="11" spans="1:11" x14ac:dyDescent="0.25">
      <c r="A11" s="6">
        <v>8</v>
      </c>
      <c r="B11" s="2"/>
      <c r="C11" s="8">
        <f>U8_20_05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13</v>
      </c>
      <c r="D12" s="10">
        <f t="shared" si="4"/>
        <v>248400</v>
      </c>
      <c r="E12" s="10">
        <f t="shared" si="4"/>
        <v>430600</v>
      </c>
      <c r="F12" s="10">
        <f t="shared" si="4"/>
        <v>281000</v>
      </c>
      <c r="G12" s="10">
        <f t="shared" si="4"/>
        <v>487000</v>
      </c>
      <c r="H12" s="10">
        <f t="shared" si="4"/>
        <v>4</v>
      </c>
      <c r="I12" s="10">
        <f t="shared" si="4"/>
        <v>17</v>
      </c>
      <c r="J12" s="10">
        <f t="shared" si="4"/>
        <v>3</v>
      </c>
      <c r="K12" s="11">
        <f t="shared" si="4"/>
        <v>14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 t="s">
        <v>89</v>
      </c>
      <c r="C14" s="7"/>
      <c r="D14" s="7">
        <v>20200</v>
      </c>
      <c r="E14" s="8">
        <f t="shared" ref="E14:E25" si="5">D14*C14</f>
        <v>0</v>
      </c>
      <c r="F14" s="7">
        <v>22000</v>
      </c>
      <c r="G14" s="8">
        <f t="shared" ref="G14:G25" si="6">C14*F14</f>
        <v>0</v>
      </c>
      <c r="H14" s="7">
        <v>1</v>
      </c>
      <c r="I14" s="8">
        <f>SUM(C14+H14)</f>
        <v>1</v>
      </c>
      <c r="J14" s="2"/>
      <c r="K14" s="9">
        <f>(I14-J14)</f>
        <v>1</v>
      </c>
    </row>
    <row r="15" spans="1:11" x14ac:dyDescent="0.25">
      <c r="A15" s="6">
        <v>2</v>
      </c>
      <c r="B15" s="2" t="s">
        <v>90</v>
      </c>
      <c r="C15" s="7"/>
      <c r="D15" s="7">
        <v>18200</v>
      </c>
      <c r="E15" s="8">
        <f t="shared" si="5"/>
        <v>0</v>
      </c>
      <c r="F15" s="7">
        <v>19500</v>
      </c>
      <c r="G15" s="8">
        <f t="shared" si="6"/>
        <v>0</v>
      </c>
      <c r="H15" s="7">
        <v>1</v>
      </c>
      <c r="I15" s="8">
        <f t="shared" ref="I15:I25" si="7">SUM(C15+H15)</f>
        <v>1</v>
      </c>
      <c r="J15" s="2"/>
      <c r="K15" s="9">
        <f t="shared" ref="K15:K25" si="8">(I15-J15)</f>
        <v>1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38400</v>
      </c>
      <c r="E26" s="10">
        <f t="shared" si="9"/>
        <v>0</v>
      </c>
      <c r="F26" s="10">
        <f t="shared" si="9"/>
        <v>41500</v>
      </c>
      <c r="G26" s="10">
        <f t="shared" si="9"/>
        <v>0</v>
      </c>
      <c r="H26" s="10">
        <f t="shared" si="9"/>
        <v>2</v>
      </c>
      <c r="I26" s="10">
        <f t="shared" si="9"/>
        <v>2</v>
      </c>
      <c r="J26" s="10">
        <f t="shared" si="9"/>
        <v>0</v>
      </c>
      <c r="K26" s="11">
        <f t="shared" si="9"/>
        <v>2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 t="s">
        <v>92</v>
      </c>
      <c r="C28" s="7"/>
      <c r="D28" s="7">
        <v>40000</v>
      </c>
      <c r="E28" s="8">
        <f t="shared" ref="E28:E30" si="10">D28*C28</f>
        <v>0</v>
      </c>
      <c r="F28" s="7">
        <v>44000</v>
      </c>
      <c r="G28" s="8">
        <v>0</v>
      </c>
      <c r="H28" s="2">
        <v>1</v>
      </c>
      <c r="I28" s="8">
        <f t="shared" ref="I28:I30" si="11">SUM(C28+H28)</f>
        <v>1</v>
      </c>
      <c r="J28" s="2">
        <v>1</v>
      </c>
      <c r="K28" s="9">
        <f t="shared" ref="K28:K36" si="12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ref="G29:G30" si="13">C29*F29</f>
        <v>0</v>
      </c>
      <c r="H29" s="2"/>
      <c r="I29" s="8">
        <f t="shared" si="11"/>
        <v>0</v>
      </c>
      <c r="J29" s="2"/>
      <c r="K29" s="9">
        <f t="shared" si="12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3"/>
        <v>0</v>
      </c>
      <c r="H30" s="2"/>
      <c r="I30" s="8">
        <f t="shared" si="11"/>
        <v>0</v>
      </c>
      <c r="J30" s="2"/>
      <c r="K30" s="9">
        <f t="shared" si="12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40000</v>
      </c>
      <c r="E31" s="10">
        <f t="shared" si="14"/>
        <v>0</v>
      </c>
      <c r="F31" s="10">
        <f t="shared" si="14"/>
        <v>44000</v>
      </c>
      <c r="G31" s="10">
        <f t="shared" si="14"/>
        <v>0</v>
      </c>
      <c r="H31" s="10">
        <f t="shared" si="14"/>
        <v>1</v>
      </c>
      <c r="I31" s="10">
        <f t="shared" si="14"/>
        <v>1</v>
      </c>
      <c r="J31" s="10">
        <f t="shared" si="14"/>
        <v>1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 t="s">
        <v>91</v>
      </c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>
        <v>1</v>
      </c>
      <c r="I33" s="8">
        <f t="shared" ref="I33:I36" si="17">SUM(C33+H33)</f>
        <v>1</v>
      </c>
      <c r="J33" s="7">
        <v>1</v>
      </c>
      <c r="K33" s="9">
        <f t="shared" si="12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2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2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2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1</v>
      </c>
      <c r="I37" s="10">
        <f t="shared" si="18"/>
        <v>1</v>
      </c>
      <c r="J37" s="10">
        <f t="shared" si="18"/>
        <v>1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>
        <v>1</v>
      </c>
      <c r="K39" s="9">
        <f t="shared" ref="K39:K41" si="21">(I39-J39)</f>
        <v>0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1</v>
      </c>
      <c r="K42" s="10">
        <f t="shared" si="22"/>
        <v>0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14</v>
      </c>
      <c r="E61" s="25" t="s">
        <v>34</v>
      </c>
      <c r="F61" s="25"/>
      <c r="G61" s="8">
        <f>SUM(J12+J26+J31+J37+J42)</f>
        <v>6</v>
      </c>
      <c r="H61" s="25" t="s">
        <v>34</v>
      </c>
      <c r="I61" s="25"/>
      <c r="J61" s="25"/>
      <c r="K61" s="8">
        <f>SUM(K12+K26+K31+K37+K42)</f>
        <v>16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17</v>
      </c>
      <c r="E64" s="29" t="s">
        <v>38</v>
      </c>
      <c r="F64" s="29"/>
      <c r="G64" s="20">
        <f>SUM(G61:G63)</f>
        <v>6</v>
      </c>
      <c r="H64" s="29" t="s">
        <v>38</v>
      </c>
      <c r="I64" s="29"/>
      <c r="J64" s="29"/>
      <c r="K64" s="16">
        <f>SUM(K61:K63)</f>
        <v>19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461100</v>
      </c>
      <c r="E66" s="25" t="s">
        <v>34</v>
      </c>
      <c r="F66" s="25"/>
      <c r="G66" s="8">
        <f>SUM(H12+H26+H31+H37+H42)</f>
        <v>8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468583</v>
      </c>
      <c r="E69" s="29" t="s">
        <v>43</v>
      </c>
      <c r="F69" s="29"/>
      <c r="G69" s="8">
        <f>SUM(G66:G68)</f>
        <v>8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519000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527050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17045-339A-4E47-B41A-B7DA38315827}">
  <dimension ref="A1:K74"/>
  <sheetViews>
    <sheetView zoomScale="106" zoomScaleNormal="106" workbookViewId="0">
      <selection activeCell="F10" sqref="F10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65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T1_19_05</f>
        <v>3</v>
      </c>
      <c r="D4" s="7">
        <v>47000</v>
      </c>
      <c r="E4" s="8">
        <f>D4*C4</f>
        <v>141000</v>
      </c>
      <c r="F4" s="7">
        <v>53000</v>
      </c>
      <c r="G4" s="8">
        <f>C4*F4</f>
        <v>159000</v>
      </c>
      <c r="H4" s="7"/>
      <c r="I4" s="8">
        <f>SUM(C4+H4)</f>
        <v>3</v>
      </c>
      <c r="J4" s="2">
        <v>1</v>
      </c>
      <c r="K4" s="9">
        <f>(I4-J4)</f>
        <v>2</v>
      </c>
    </row>
    <row r="5" spans="1:11" x14ac:dyDescent="0.25">
      <c r="A5" s="6">
        <v>2</v>
      </c>
      <c r="B5" s="2" t="s">
        <v>15</v>
      </c>
      <c r="C5" s="8">
        <f>T2_19_05</f>
        <v>3</v>
      </c>
      <c r="D5" s="7">
        <v>53000</v>
      </c>
      <c r="E5" s="8">
        <f t="shared" ref="E5:E11" si="0">D5*C5</f>
        <v>159000</v>
      </c>
      <c r="F5" s="7">
        <v>60000</v>
      </c>
      <c r="G5" s="8">
        <f t="shared" ref="G5:G11" si="1">C5*F5</f>
        <v>180000</v>
      </c>
      <c r="H5" s="7"/>
      <c r="I5" s="8">
        <f t="shared" ref="I5:I11" si="2">SUM(C5+H5)</f>
        <v>3</v>
      </c>
      <c r="J5" s="2">
        <v>1</v>
      </c>
      <c r="K5" s="9">
        <f t="shared" ref="K5:K11" si="3">(I5-J5)</f>
        <v>2</v>
      </c>
    </row>
    <row r="6" spans="1:11" x14ac:dyDescent="0.25">
      <c r="A6" s="6">
        <v>3</v>
      </c>
      <c r="B6" s="2" t="s">
        <v>16</v>
      </c>
      <c r="C6" s="8">
        <f>T3_19_05</f>
        <v>1</v>
      </c>
      <c r="D6" s="7">
        <v>35500</v>
      </c>
      <c r="E6" s="8">
        <f t="shared" si="0"/>
        <v>35500</v>
      </c>
      <c r="F6" s="7">
        <v>40000</v>
      </c>
      <c r="G6" s="8">
        <f t="shared" si="1"/>
        <v>40000</v>
      </c>
      <c r="H6" s="7"/>
      <c r="I6" s="8">
        <f t="shared" si="2"/>
        <v>1</v>
      </c>
      <c r="J6" s="2">
        <v>1</v>
      </c>
      <c r="K6" s="9">
        <f t="shared" si="3"/>
        <v>0</v>
      </c>
    </row>
    <row r="7" spans="1:11" x14ac:dyDescent="0.25">
      <c r="A7" s="6">
        <v>4</v>
      </c>
      <c r="B7" s="2" t="s">
        <v>17</v>
      </c>
      <c r="C7" s="8">
        <f>T4_19_05</f>
        <v>5</v>
      </c>
      <c r="D7" s="7">
        <v>20300</v>
      </c>
      <c r="E7" s="8">
        <f t="shared" si="0"/>
        <v>101500</v>
      </c>
      <c r="F7" s="7">
        <v>23000</v>
      </c>
      <c r="G7" s="8">
        <f t="shared" si="1"/>
        <v>115000</v>
      </c>
      <c r="H7" s="7"/>
      <c r="I7" s="8">
        <f t="shared" si="2"/>
        <v>5</v>
      </c>
      <c r="J7" s="2"/>
      <c r="K7" s="9">
        <f t="shared" si="3"/>
        <v>5</v>
      </c>
    </row>
    <row r="8" spans="1:11" x14ac:dyDescent="0.25">
      <c r="A8" s="6">
        <v>5</v>
      </c>
      <c r="B8" s="2" t="s">
        <v>18</v>
      </c>
      <c r="C8" s="8">
        <f>T5_19_05</f>
        <v>0</v>
      </c>
      <c r="D8" s="7">
        <v>25500</v>
      </c>
      <c r="E8" s="8">
        <f t="shared" si="0"/>
        <v>0</v>
      </c>
      <c r="F8" s="7">
        <v>29000</v>
      </c>
      <c r="G8" s="8">
        <f t="shared" si="1"/>
        <v>0</v>
      </c>
      <c r="H8" s="7"/>
      <c r="I8" s="8">
        <f t="shared" si="2"/>
        <v>0</v>
      </c>
      <c r="J8" s="2"/>
      <c r="K8" s="9">
        <f t="shared" si="3"/>
        <v>0</v>
      </c>
    </row>
    <row r="9" spans="1:11" x14ac:dyDescent="0.25">
      <c r="A9" s="6">
        <v>6</v>
      </c>
      <c r="B9" s="2" t="s">
        <v>19</v>
      </c>
      <c r="C9" s="8">
        <f>T6_19_05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 t="s">
        <v>85</v>
      </c>
      <c r="C10" s="8">
        <f>T7_19_05</f>
        <v>1</v>
      </c>
      <c r="D10" s="7">
        <v>36100</v>
      </c>
      <c r="E10" s="8">
        <f t="shared" si="0"/>
        <v>36100</v>
      </c>
      <c r="F10" s="7">
        <v>41000</v>
      </c>
      <c r="G10" s="8">
        <f t="shared" si="1"/>
        <v>41000</v>
      </c>
      <c r="H10" s="7"/>
      <c r="I10" s="8">
        <f t="shared" si="2"/>
        <v>1</v>
      </c>
      <c r="J10" s="2"/>
      <c r="K10" s="9">
        <f t="shared" si="3"/>
        <v>1</v>
      </c>
    </row>
    <row r="11" spans="1:11" x14ac:dyDescent="0.25">
      <c r="A11" s="6">
        <v>8</v>
      </c>
      <c r="B11" s="2"/>
      <c r="C11" s="8">
        <f>T8_19_05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16</v>
      </c>
      <c r="D12" s="10">
        <f t="shared" si="4"/>
        <v>248400</v>
      </c>
      <c r="E12" s="10">
        <f t="shared" si="4"/>
        <v>566100</v>
      </c>
      <c r="F12" s="10">
        <f t="shared" si="4"/>
        <v>281000</v>
      </c>
      <c r="G12" s="10">
        <f t="shared" si="4"/>
        <v>640000</v>
      </c>
      <c r="H12" s="10">
        <f t="shared" si="4"/>
        <v>0</v>
      </c>
      <c r="I12" s="10">
        <f t="shared" si="4"/>
        <v>16</v>
      </c>
      <c r="J12" s="10">
        <f t="shared" si="4"/>
        <v>3</v>
      </c>
      <c r="K12" s="11">
        <f t="shared" si="4"/>
        <v>13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 t="s">
        <v>88</v>
      </c>
      <c r="C54" s="7"/>
      <c r="D54" s="7">
        <v>106500</v>
      </c>
      <c r="E54" s="8">
        <f t="shared" ref="E54:E57" si="28">D54*C54</f>
        <v>0</v>
      </c>
      <c r="F54" s="7">
        <v>109000</v>
      </c>
      <c r="G54" s="13">
        <f t="shared" ref="G54:G57" si="29">C54*F54</f>
        <v>0</v>
      </c>
      <c r="H54" s="2">
        <v>1</v>
      </c>
      <c r="I54" s="8">
        <f t="shared" ref="I54:I57" si="30">SUM(C54+H54)</f>
        <v>1</v>
      </c>
      <c r="J54" s="7">
        <v>1</v>
      </c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106500</v>
      </c>
      <c r="E58" s="10">
        <f t="shared" si="32"/>
        <v>0</v>
      </c>
      <c r="F58" s="10">
        <f t="shared" si="32"/>
        <v>109000</v>
      </c>
      <c r="G58" s="10">
        <f t="shared" si="32"/>
        <v>0</v>
      </c>
      <c r="H58" s="10">
        <f t="shared" si="32"/>
        <v>1</v>
      </c>
      <c r="I58" s="10">
        <f t="shared" si="32"/>
        <v>1</v>
      </c>
      <c r="J58" s="10">
        <f t="shared" si="32"/>
        <v>1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17</v>
      </c>
      <c r="E61" s="25" t="s">
        <v>34</v>
      </c>
      <c r="F61" s="25"/>
      <c r="G61" s="8">
        <f>SUM(J12+J26+J31+J37+J42)</f>
        <v>3</v>
      </c>
      <c r="H61" s="25" t="s">
        <v>34</v>
      </c>
      <c r="I61" s="25"/>
      <c r="J61" s="25"/>
      <c r="K61" s="8">
        <f>SUM(K12+K26+K31+K37+K42)</f>
        <v>14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1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20</v>
      </c>
      <c r="E64" s="29" t="s">
        <v>38</v>
      </c>
      <c r="F64" s="29"/>
      <c r="G64" s="20">
        <f>SUM(G61:G63)</f>
        <v>4</v>
      </c>
      <c r="H64" s="29" t="s">
        <v>38</v>
      </c>
      <c r="I64" s="29"/>
      <c r="J64" s="29"/>
      <c r="K64" s="16">
        <f>SUM(K61:K63)</f>
        <v>17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596600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1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604083</v>
      </c>
      <c r="E69" s="29" t="s">
        <v>43</v>
      </c>
      <c r="F69" s="29"/>
      <c r="G69" s="8">
        <f>SUM(G66:G68)</f>
        <v>1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672000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680050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AB16-0E0C-4B80-8370-CE89F5B0A0E6}">
  <dimension ref="A1:K74"/>
  <sheetViews>
    <sheetView zoomScale="106" zoomScaleNormal="106" workbookViewId="0">
      <selection activeCell="F10" sqref="F10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64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7">
        <f>S1_18_05</f>
        <v>6</v>
      </c>
      <c r="D4" s="7">
        <v>47000</v>
      </c>
      <c r="E4" s="8">
        <f>D4*C4</f>
        <v>282000</v>
      </c>
      <c r="F4" s="7">
        <v>53000</v>
      </c>
      <c r="G4" s="8">
        <f>C4*F4</f>
        <v>318000</v>
      </c>
      <c r="H4" s="7"/>
      <c r="I4" s="8">
        <f>SUM(C4+H4)</f>
        <v>6</v>
      </c>
      <c r="J4" s="2">
        <v>3</v>
      </c>
      <c r="K4" s="9">
        <f>(I4-J4)</f>
        <v>3</v>
      </c>
    </row>
    <row r="5" spans="1:11" x14ac:dyDescent="0.25">
      <c r="A5" s="6">
        <v>2</v>
      </c>
      <c r="B5" s="2" t="s">
        <v>15</v>
      </c>
      <c r="C5" s="7">
        <f>S2_18_05</f>
        <v>3</v>
      </c>
      <c r="D5" s="7">
        <v>53000</v>
      </c>
      <c r="E5" s="8">
        <f t="shared" ref="E5:E11" si="0">D5*C5</f>
        <v>159000</v>
      </c>
      <c r="F5" s="7">
        <v>60000</v>
      </c>
      <c r="G5" s="8">
        <f t="shared" ref="G5:G11" si="1">C5*F5</f>
        <v>180000</v>
      </c>
      <c r="H5" s="7"/>
      <c r="I5" s="8">
        <f t="shared" ref="I5:I11" si="2">SUM(C5+H5)</f>
        <v>3</v>
      </c>
      <c r="J5" s="2"/>
      <c r="K5" s="9">
        <f t="shared" ref="K5:K11" si="3">(I5-J5)</f>
        <v>3</v>
      </c>
    </row>
    <row r="6" spans="1:11" x14ac:dyDescent="0.25">
      <c r="A6" s="6">
        <v>3</v>
      </c>
      <c r="B6" s="2" t="s">
        <v>16</v>
      </c>
      <c r="C6" s="7">
        <f>S3_18_05</f>
        <v>2</v>
      </c>
      <c r="D6" s="7">
        <v>35500</v>
      </c>
      <c r="E6" s="8">
        <f t="shared" si="0"/>
        <v>71000</v>
      </c>
      <c r="F6" s="7">
        <v>40000</v>
      </c>
      <c r="G6" s="8">
        <f t="shared" si="1"/>
        <v>80000</v>
      </c>
      <c r="H6" s="7"/>
      <c r="I6" s="8">
        <f t="shared" si="2"/>
        <v>2</v>
      </c>
      <c r="J6" s="2">
        <v>1</v>
      </c>
      <c r="K6" s="9">
        <f t="shared" si="3"/>
        <v>1</v>
      </c>
    </row>
    <row r="7" spans="1:11" x14ac:dyDescent="0.25">
      <c r="A7" s="6">
        <v>4</v>
      </c>
      <c r="B7" s="2" t="s">
        <v>17</v>
      </c>
      <c r="C7" s="7">
        <f>S4_18_05</f>
        <v>5</v>
      </c>
      <c r="D7" s="7">
        <v>20300</v>
      </c>
      <c r="E7" s="8">
        <f t="shared" si="0"/>
        <v>101500</v>
      </c>
      <c r="F7" s="7">
        <v>23000</v>
      </c>
      <c r="G7" s="8">
        <f t="shared" si="1"/>
        <v>115000</v>
      </c>
      <c r="H7" s="7"/>
      <c r="I7" s="8">
        <f t="shared" si="2"/>
        <v>5</v>
      </c>
      <c r="J7" s="2"/>
      <c r="K7" s="9">
        <f t="shared" si="3"/>
        <v>5</v>
      </c>
    </row>
    <row r="8" spans="1:11" x14ac:dyDescent="0.25">
      <c r="A8" s="6">
        <v>5</v>
      </c>
      <c r="B8" s="2" t="s">
        <v>18</v>
      </c>
      <c r="C8" s="7">
        <f>S5_18_05.</f>
        <v>2</v>
      </c>
      <c r="D8" s="7">
        <v>25500</v>
      </c>
      <c r="E8" s="8">
        <f t="shared" si="0"/>
        <v>51000</v>
      </c>
      <c r="F8" s="7">
        <v>29000</v>
      </c>
      <c r="G8" s="8">
        <f t="shared" si="1"/>
        <v>58000</v>
      </c>
      <c r="H8" s="7"/>
      <c r="I8" s="8">
        <f t="shared" si="2"/>
        <v>2</v>
      </c>
      <c r="J8" s="2">
        <v>2</v>
      </c>
      <c r="K8" s="9">
        <f t="shared" si="3"/>
        <v>0</v>
      </c>
    </row>
    <row r="9" spans="1:11" x14ac:dyDescent="0.25">
      <c r="A9" s="6">
        <v>6</v>
      </c>
      <c r="B9" s="2" t="s">
        <v>19</v>
      </c>
      <c r="C9" s="7">
        <f>S6_18_05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 t="s">
        <v>85</v>
      </c>
      <c r="C10" s="7">
        <f>S7_18_05</f>
        <v>2</v>
      </c>
      <c r="D10" s="7">
        <v>36100</v>
      </c>
      <c r="E10" s="8">
        <f t="shared" si="0"/>
        <v>72200</v>
      </c>
      <c r="F10" s="7">
        <v>41000</v>
      </c>
      <c r="G10" s="8">
        <f t="shared" si="1"/>
        <v>82000</v>
      </c>
      <c r="H10" s="7"/>
      <c r="I10" s="8">
        <f t="shared" si="2"/>
        <v>2</v>
      </c>
      <c r="J10" s="2">
        <v>1</v>
      </c>
      <c r="K10" s="9">
        <f t="shared" si="3"/>
        <v>1</v>
      </c>
    </row>
    <row r="11" spans="1:11" x14ac:dyDescent="0.25">
      <c r="A11" s="6">
        <v>8</v>
      </c>
      <c r="B11" s="2"/>
      <c r="C11" s="7">
        <f>S8_18_05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23</v>
      </c>
      <c r="D12" s="10">
        <f t="shared" si="4"/>
        <v>248400</v>
      </c>
      <c r="E12" s="10">
        <f t="shared" si="4"/>
        <v>829700</v>
      </c>
      <c r="F12" s="10">
        <f t="shared" si="4"/>
        <v>281000</v>
      </c>
      <c r="G12" s="10">
        <f t="shared" si="4"/>
        <v>938000</v>
      </c>
      <c r="H12" s="10">
        <f t="shared" si="4"/>
        <v>0</v>
      </c>
      <c r="I12" s="10">
        <f t="shared" si="4"/>
        <v>23</v>
      </c>
      <c r="J12" s="10">
        <f t="shared" si="4"/>
        <v>7</v>
      </c>
      <c r="K12" s="11">
        <f t="shared" si="4"/>
        <v>16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 t="s">
        <v>84</v>
      </c>
      <c r="C14" s="7">
        <v>1</v>
      </c>
      <c r="D14" s="7">
        <v>15000</v>
      </c>
      <c r="E14" s="8">
        <f t="shared" ref="E14:E25" si="5">D14*C14</f>
        <v>15000</v>
      </c>
      <c r="F14" s="7">
        <v>16000</v>
      </c>
      <c r="G14" s="8">
        <f t="shared" ref="G14:G25" si="6">C14*F14</f>
        <v>16000</v>
      </c>
      <c r="H14" s="7"/>
      <c r="I14" s="8">
        <f>SUM(C14+H14)</f>
        <v>1</v>
      </c>
      <c r="J14" s="2">
        <v>1</v>
      </c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1</v>
      </c>
      <c r="D26" s="10">
        <f t="shared" si="9"/>
        <v>15000</v>
      </c>
      <c r="E26" s="10">
        <f t="shared" si="9"/>
        <v>15000</v>
      </c>
      <c r="F26" s="10">
        <f t="shared" si="9"/>
        <v>16000</v>
      </c>
      <c r="G26" s="10">
        <f t="shared" si="9"/>
        <v>16000</v>
      </c>
      <c r="H26" s="10">
        <f t="shared" si="9"/>
        <v>0</v>
      </c>
      <c r="I26" s="10">
        <f t="shared" si="9"/>
        <v>1</v>
      </c>
      <c r="J26" s="10">
        <f t="shared" si="9"/>
        <v>1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 t="s">
        <v>87</v>
      </c>
      <c r="C54" s="7"/>
      <c r="D54" s="7">
        <v>10000</v>
      </c>
      <c r="E54" s="8">
        <f t="shared" ref="E54:E57" si="28">D54*C54</f>
        <v>0</v>
      </c>
      <c r="F54" s="7">
        <v>11000</v>
      </c>
      <c r="G54" s="13">
        <f t="shared" ref="G54:G57" si="29">C54*F54</f>
        <v>0</v>
      </c>
      <c r="H54" s="2">
        <v>1</v>
      </c>
      <c r="I54" s="8">
        <f t="shared" ref="I54:I57" si="30">SUM(C54+H54)</f>
        <v>1</v>
      </c>
      <c r="J54" s="7">
        <v>1</v>
      </c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10000</v>
      </c>
      <c r="E58" s="10">
        <f t="shared" si="32"/>
        <v>0</v>
      </c>
      <c r="F58" s="10">
        <f t="shared" si="32"/>
        <v>11000</v>
      </c>
      <c r="G58" s="10">
        <f t="shared" si="32"/>
        <v>0</v>
      </c>
      <c r="H58" s="10">
        <f t="shared" si="32"/>
        <v>1</v>
      </c>
      <c r="I58" s="10">
        <f t="shared" si="32"/>
        <v>1</v>
      </c>
      <c r="J58" s="10">
        <f t="shared" si="32"/>
        <v>1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25</v>
      </c>
      <c r="E61" s="25" t="s">
        <v>34</v>
      </c>
      <c r="F61" s="25"/>
      <c r="G61" s="8">
        <f>SUM(J12+J26+J31+J37+J42)</f>
        <v>8</v>
      </c>
      <c r="H61" s="25" t="s">
        <v>34</v>
      </c>
      <c r="I61" s="25"/>
      <c r="J61" s="25"/>
      <c r="K61" s="8">
        <f>SUM(K12+K26+K31+K37+K42)</f>
        <v>17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1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28</v>
      </c>
      <c r="E64" s="29" t="s">
        <v>38</v>
      </c>
      <c r="F64" s="29"/>
      <c r="G64" s="20">
        <f>SUM(G61:G63)</f>
        <v>9</v>
      </c>
      <c r="H64" s="29" t="s">
        <v>38</v>
      </c>
      <c r="I64" s="29"/>
      <c r="J64" s="29"/>
      <c r="K64" s="16">
        <f>SUM(K61:K63)</f>
        <v>20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875200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1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882683</v>
      </c>
      <c r="E69" s="29" t="s">
        <v>43</v>
      </c>
      <c r="F69" s="29"/>
      <c r="G69" s="8">
        <f>SUM(G66:G68)</f>
        <v>1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986000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994050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454C-26C8-4464-94C0-939026ABA336}">
  <dimension ref="A1:K74"/>
  <sheetViews>
    <sheetView topLeftCell="A4" zoomScale="106" zoomScaleNormal="106" workbookViewId="0">
      <selection activeCell="B10" sqref="B10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63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7">
        <f>Q1_17_05</f>
        <v>6</v>
      </c>
      <c r="D4" s="7">
        <v>47000</v>
      </c>
      <c r="E4" s="8">
        <f>D4*C4</f>
        <v>282000</v>
      </c>
      <c r="F4" s="7">
        <v>53000</v>
      </c>
      <c r="G4" s="8">
        <f>C4*F4</f>
        <v>318000</v>
      </c>
      <c r="H4" s="7"/>
      <c r="I4" s="8">
        <f>SUM(C4+H4)</f>
        <v>6</v>
      </c>
      <c r="J4" s="2"/>
      <c r="K4" s="9">
        <f>(I4-J4)</f>
        <v>6</v>
      </c>
    </row>
    <row r="5" spans="1:11" x14ac:dyDescent="0.25">
      <c r="A5" s="6">
        <v>2</v>
      </c>
      <c r="B5" s="2" t="s">
        <v>15</v>
      </c>
      <c r="C5" s="7">
        <f>Q2_17_05</f>
        <v>3</v>
      </c>
      <c r="D5" s="7">
        <v>53000</v>
      </c>
      <c r="E5" s="8">
        <f t="shared" ref="E5:E11" si="0">D5*C5</f>
        <v>159000</v>
      </c>
      <c r="F5" s="7">
        <v>60000</v>
      </c>
      <c r="G5" s="8">
        <f t="shared" ref="G5:G11" si="1">C5*F5</f>
        <v>180000</v>
      </c>
      <c r="H5" s="7"/>
      <c r="I5" s="8">
        <f t="shared" ref="I5:I11" si="2">SUM(C5+H5)</f>
        <v>3</v>
      </c>
      <c r="J5" s="2"/>
      <c r="K5" s="9">
        <f t="shared" ref="K5:K11" si="3">(I5-J5)</f>
        <v>3</v>
      </c>
    </row>
    <row r="6" spans="1:11" x14ac:dyDescent="0.25">
      <c r="A6" s="6">
        <v>3</v>
      </c>
      <c r="B6" s="2" t="s">
        <v>16</v>
      </c>
      <c r="C6" s="7">
        <f>Q3_17_05</f>
        <v>3</v>
      </c>
      <c r="D6" s="7">
        <v>35500</v>
      </c>
      <c r="E6" s="8">
        <f t="shared" si="0"/>
        <v>106500</v>
      </c>
      <c r="F6" s="7">
        <v>40000</v>
      </c>
      <c r="G6" s="8">
        <f t="shared" si="1"/>
        <v>120000</v>
      </c>
      <c r="H6" s="7"/>
      <c r="I6" s="8">
        <f t="shared" si="2"/>
        <v>3</v>
      </c>
      <c r="J6" s="2">
        <v>1</v>
      </c>
      <c r="K6" s="9">
        <f t="shared" si="3"/>
        <v>2</v>
      </c>
    </row>
    <row r="7" spans="1:11" x14ac:dyDescent="0.25">
      <c r="A7" s="6">
        <v>4</v>
      </c>
      <c r="B7" s="2" t="s">
        <v>17</v>
      </c>
      <c r="C7" s="7">
        <f>Q4_17_05</f>
        <v>5</v>
      </c>
      <c r="D7" s="7">
        <v>20300</v>
      </c>
      <c r="E7" s="8">
        <f t="shared" si="0"/>
        <v>101500</v>
      </c>
      <c r="F7" s="7">
        <v>23000</v>
      </c>
      <c r="G7" s="8">
        <f t="shared" si="1"/>
        <v>115000</v>
      </c>
      <c r="H7" s="7"/>
      <c r="I7" s="8">
        <f t="shared" si="2"/>
        <v>5</v>
      </c>
      <c r="J7" s="2"/>
      <c r="K7" s="9">
        <f t="shared" si="3"/>
        <v>5</v>
      </c>
    </row>
    <row r="8" spans="1:11" x14ac:dyDescent="0.25">
      <c r="A8" s="6">
        <v>5</v>
      </c>
      <c r="B8" s="2" t="s">
        <v>18</v>
      </c>
      <c r="C8" s="7">
        <f>Q5_17_05</f>
        <v>3</v>
      </c>
      <c r="D8" s="7">
        <v>25500</v>
      </c>
      <c r="E8" s="8">
        <f t="shared" si="0"/>
        <v>76500</v>
      </c>
      <c r="F8" s="7">
        <v>29000</v>
      </c>
      <c r="G8" s="8">
        <f t="shared" si="1"/>
        <v>87000</v>
      </c>
      <c r="H8" s="7"/>
      <c r="I8" s="8">
        <f t="shared" si="2"/>
        <v>3</v>
      </c>
      <c r="J8" s="2">
        <v>1</v>
      </c>
      <c r="K8" s="9">
        <f t="shared" si="3"/>
        <v>2</v>
      </c>
    </row>
    <row r="9" spans="1:11" x14ac:dyDescent="0.25">
      <c r="A9" s="6">
        <v>6</v>
      </c>
      <c r="B9" s="2" t="s">
        <v>19</v>
      </c>
      <c r="C9" s="7">
        <f>Q6_17_05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 t="s">
        <v>85</v>
      </c>
      <c r="C10" s="7">
        <f>Q7_17_05</f>
        <v>2</v>
      </c>
      <c r="D10" s="7">
        <v>36100</v>
      </c>
      <c r="E10" s="8">
        <f t="shared" si="0"/>
        <v>72200</v>
      </c>
      <c r="F10" s="7">
        <v>41000</v>
      </c>
      <c r="G10" s="8">
        <f t="shared" si="1"/>
        <v>82000</v>
      </c>
      <c r="H10" s="7"/>
      <c r="I10" s="8">
        <f t="shared" si="2"/>
        <v>2</v>
      </c>
      <c r="J10" s="2"/>
      <c r="K10" s="9">
        <f t="shared" si="3"/>
        <v>2</v>
      </c>
    </row>
    <row r="11" spans="1:11" x14ac:dyDescent="0.25">
      <c r="A11" s="6">
        <v>8</v>
      </c>
      <c r="B11" s="2"/>
      <c r="C11" s="7">
        <f>Q8_17_05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25</v>
      </c>
      <c r="D12" s="10">
        <f t="shared" si="4"/>
        <v>248400</v>
      </c>
      <c r="E12" s="10">
        <f t="shared" si="4"/>
        <v>890700</v>
      </c>
      <c r="F12" s="10">
        <f t="shared" si="4"/>
        <v>281000</v>
      </c>
      <c r="G12" s="10">
        <f t="shared" si="4"/>
        <v>1007000</v>
      </c>
      <c r="H12" s="10">
        <f t="shared" si="4"/>
        <v>0</v>
      </c>
      <c r="I12" s="10">
        <f t="shared" si="4"/>
        <v>25</v>
      </c>
      <c r="J12" s="10">
        <f t="shared" si="4"/>
        <v>2</v>
      </c>
      <c r="K12" s="11">
        <f t="shared" si="4"/>
        <v>23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 t="s">
        <v>83</v>
      </c>
      <c r="C14" s="7"/>
      <c r="D14" s="7">
        <v>18200</v>
      </c>
      <c r="E14" s="8">
        <f t="shared" ref="E14:E25" si="5">D14*C14</f>
        <v>0</v>
      </c>
      <c r="F14" s="7">
        <v>19500</v>
      </c>
      <c r="G14" s="8">
        <f t="shared" ref="G14:G25" si="6">C14*F14</f>
        <v>0</v>
      </c>
      <c r="H14" s="7">
        <v>1</v>
      </c>
      <c r="I14" s="8">
        <f>SUM(C14+H14)</f>
        <v>1</v>
      </c>
      <c r="J14" s="2">
        <v>1</v>
      </c>
      <c r="K14" s="9">
        <f>(I14-J14)</f>
        <v>0</v>
      </c>
    </row>
    <row r="15" spans="1:11" x14ac:dyDescent="0.25">
      <c r="A15" s="6">
        <v>2</v>
      </c>
      <c r="B15" s="2" t="s">
        <v>84</v>
      </c>
      <c r="C15" s="7"/>
      <c r="D15" s="7">
        <v>15000</v>
      </c>
      <c r="E15" s="8">
        <f t="shared" si="5"/>
        <v>0</v>
      </c>
      <c r="F15" s="7">
        <v>16000</v>
      </c>
      <c r="G15" s="8">
        <f t="shared" si="6"/>
        <v>0</v>
      </c>
      <c r="H15" s="7">
        <v>1</v>
      </c>
      <c r="I15" s="8">
        <f t="shared" ref="I15:I25" si="7">SUM(C15+H15)</f>
        <v>1</v>
      </c>
      <c r="J15" s="2"/>
      <c r="K15" s="9">
        <f t="shared" ref="K15:K25" si="8">(I15-J15)</f>
        <v>1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33200</v>
      </c>
      <c r="E26" s="10">
        <f t="shared" si="9"/>
        <v>0</v>
      </c>
      <c r="F26" s="10">
        <f t="shared" si="9"/>
        <v>35500</v>
      </c>
      <c r="G26" s="10">
        <f t="shared" si="9"/>
        <v>0</v>
      </c>
      <c r="H26" s="10">
        <f t="shared" si="9"/>
        <v>2</v>
      </c>
      <c r="I26" s="10">
        <f t="shared" si="9"/>
        <v>2</v>
      </c>
      <c r="J26" s="10">
        <f t="shared" si="9"/>
        <v>1</v>
      </c>
      <c r="K26" s="11">
        <f t="shared" si="9"/>
        <v>1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 t="s">
        <v>86</v>
      </c>
      <c r="C54" s="7"/>
      <c r="D54" s="7">
        <v>8500</v>
      </c>
      <c r="E54" s="8">
        <f t="shared" ref="E54:E57" si="28">D54*C54</f>
        <v>0</v>
      </c>
      <c r="F54" s="7">
        <v>9500</v>
      </c>
      <c r="G54" s="13">
        <f t="shared" ref="G54:G57" si="29">C54*F54</f>
        <v>0</v>
      </c>
      <c r="H54" s="2">
        <v>1</v>
      </c>
      <c r="I54" s="8">
        <f t="shared" ref="I54:I57" si="30">SUM(C54+H54)</f>
        <v>1</v>
      </c>
      <c r="J54" s="7">
        <v>1</v>
      </c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8500</v>
      </c>
      <c r="E58" s="10">
        <f t="shared" si="32"/>
        <v>0</v>
      </c>
      <c r="F58" s="10">
        <f t="shared" si="32"/>
        <v>9500</v>
      </c>
      <c r="G58" s="10">
        <f t="shared" si="32"/>
        <v>0</v>
      </c>
      <c r="H58" s="10">
        <f t="shared" si="32"/>
        <v>1</v>
      </c>
      <c r="I58" s="10">
        <f t="shared" si="32"/>
        <v>1</v>
      </c>
      <c r="J58" s="10">
        <f t="shared" si="32"/>
        <v>1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26</v>
      </c>
      <c r="E61" s="25" t="s">
        <v>34</v>
      </c>
      <c r="F61" s="25"/>
      <c r="G61" s="8">
        <f>SUM(J12+J26+J31+J37+J42)</f>
        <v>3</v>
      </c>
      <c r="H61" s="25" t="s">
        <v>34</v>
      </c>
      <c r="I61" s="25"/>
      <c r="J61" s="25"/>
      <c r="K61" s="8">
        <f>SUM(K12+K26+K31+K37+K42)</f>
        <v>25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1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29</v>
      </c>
      <c r="E64" s="29" t="s">
        <v>38</v>
      </c>
      <c r="F64" s="29"/>
      <c r="G64" s="20">
        <f>SUM(G61:G63)</f>
        <v>4</v>
      </c>
      <c r="H64" s="29" t="s">
        <v>38</v>
      </c>
      <c r="I64" s="29"/>
      <c r="J64" s="29"/>
      <c r="K64" s="16">
        <f>SUM(K61:K63)</f>
        <v>28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921200</v>
      </c>
      <c r="E66" s="25" t="s">
        <v>34</v>
      </c>
      <c r="F66" s="25"/>
      <c r="G66" s="8">
        <f>SUM(H12+H26+H31+H37+H42)</f>
        <v>2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1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928683</v>
      </c>
      <c r="E69" s="29" t="s">
        <v>43</v>
      </c>
      <c r="F69" s="29"/>
      <c r="G69" s="8">
        <f>SUM(G66:G68)</f>
        <v>3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1039000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1047050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6BFA-6A5D-4F18-91F1-EF5779C56940}">
  <dimension ref="A1:K74"/>
  <sheetViews>
    <sheetView zoomScale="106" zoomScaleNormal="106" workbookViewId="0">
      <selection activeCell="F10" sqref="F10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62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P1_16_05</f>
        <v>6</v>
      </c>
      <c r="D4" s="7">
        <v>47000</v>
      </c>
      <c r="E4" s="8">
        <f>D4*C4</f>
        <v>282000</v>
      </c>
      <c r="F4" s="7">
        <v>53000</v>
      </c>
      <c r="G4" s="8">
        <f>C4*F4</f>
        <v>318000</v>
      </c>
      <c r="H4" s="7"/>
      <c r="I4" s="8">
        <f>SUM(C4+H4)</f>
        <v>6</v>
      </c>
      <c r="J4" s="2"/>
      <c r="K4" s="9">
        <f>(I4-J4)</f>
        <v>6</v>
      </c>
    </row>
    <row r="5" spans="1:11" x14ac:dyDescent="0.25">
      <c r="A5" s="6">
        <v>2</v>
      </c>
      <c r="B5" s="2" t="s">
        <v>15</v>
      </c>
      <c r="C5" s="8">
        <f>P2_16_05</f>
        <v>4</v>
      </c>
      <c r="D5" s="7">
        <v>53000</v>
      </c>
      <c r="E5" s="8">
        <f t="shared" ref="E5:E11" si="0">D5*C5</f>
        <v>212000</v>
      </c>
      <c r="F5" s="7">
        <v>60000</v>
      </c>
      <c r="G5" s="8">
        <f t="shared" ref="G5:G11" si="1">C5*F5</f>
        <v>240000</v>
      </c>
      <c r="H5" s="7"/>
      <c r="I5" s="8">
        <f t="shared" ref="I5:I11" si="2">SUM(C5+H5)</f>
        <v>4</v>
      </c>
      <c r="J5" s="2">
        <v>1</v>
      </c>
      <c r="K5" s="9">
        <f t="shared" ref="K5:K11" si="3">(I5-J5)</f>
        <v>3</v>
      </c>
    </row>
    <row r="6" spans="1:11" x14ac:dyDescent="0.25">
      <c r="A6" s="6">
        <v>3</v>
      </c>
      <c r="B6" s="2" t="s">
        <v>16</v>
      </c>
      <c r="C6" s="8">
        <f>P3_16_05</f>
        <v>5</v>
      </c>
      <c r="D6" s="7">
        <v>35500</v>
      </c>
      <c r="E6" s="8">
        <f t="shared" si="0"/>
        <v>177500</v>
      </c>
      <c r="F6" s="7">
        <v>40000</v>
      </c>
      <c r="G6" s="8">
        <f t="shared" si="1"/>
        <v>200000</v>
      </c>
      <c r="H6" s="7"/>
      <c r="I6" s="8">
        <f t="shared" si="2"/>
        <v>5</v>
      </c>
      <c r="J6" s="2">
        <v>2</v>
      </c>
      <c r="K6" s="9">
        <f t="shared" si="3"/>
        <v>3</v>
      </c>
    </row>
    <row r="7" spans="1:11" x14ac:dyDescent="0.25">
      <c r="A7" s="6">
        <v>4</v>
      </c>
      <c r="B7" s="2" t="s">
        <v>17</v>
      </c>
      <c r="C7" s="8">
        <f>P4_16_05</f>
        <v>5</v>
      </c>
      <c r="D7" s="7">
        <v>20300</v>
      </c>
      <c r="E7" s="8">
        <f t="shared" si="0"/>
        <v>101500</v>
      </c>
      <c r="F7" s="7">
        <v>23000</v>
      </c>
      <c r="G7" s="8">
        <f t="shared" si="1"/>
        <v>115000</v>
      </c>
      <c r="H7" s="7"/>
      <c r="I7" s="8">
        <f t="shared" si="2"/>
        <v>5</v>
      </c>
      <c r="J7" s="2"/>
      <c r="K7" s="9">
        <f t="shared" si="3"/>
        <v>5</v>
      </c>
    </row>
    <row r="8" spans="1:11" x14ac:dyDescent="0.25">
      <c r="A8" s="6">
        <v>5</v>
      </c>
      <c r="B8" s="2" t="s">
        <v>18</v>
      </c>
      <c r="C8" s="8">
        <f>P5_16_05</f>
        <v>6</v>
      </c>
      <c r="D8" s="7">
        <v>25500</v>
      </c>
      <c r="E8" s="8">
        <f t="shared" si="0"/>
        <v>153000</v>
      </c>
      <c r="F8" s="7">
        <v>29000</v>
      </c>
      <c r="G8" s="8">
        <f t="shared" si="1"/>
        <v>174000</v>
      </c>
      <c r="H8" s="7"/>
      <c r="I8" s="8">
        <f t="shared" si="2"/>
        <v>6</v>
      </c>
      <c r="J8" s="2">
        <v>3</v>
      </c>
      <c r="K8" s="9">
        <f t="shared" si="3"/>
        <v>3</v>
      </c>
    </row>
    <row r="9" spans="1:11" x14ac:dyDescent="0.25">
      <c r="A9" s="6">
        <v>6</v>
      </c>
      <c r="B9" s="2" t="s">
        <v>19</v>
      </c>
      <c r="C9" s="8">
        <f>P6_16_05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 t="s">
        <v>85</v>
      </c>
      <c r="C10" s="8">
        <f>P7_16_05</f>
        <v>2</v>
      </c>
      <c r="D10" s="7">
        <v>36100</v>
      </c>
      <c r="E10" s="8">
        <f t="shared" si="0"/>
        <v>72200</v>
      </c>
      <c r="F10" s="7">
        <v>41000</v>
      </c>
      <c r="G10" s="8">
        <f t="shared" si="1"/>
        <v>82000</v>
      </c>
      <c r="H10" s="7"/>
      <c r="I10" s="8">
        <f t="shared" si="2"/>
        <v>2</v>
      </c>
      <c r="J10" s="2"/>
      <c r="K10" s="9">
        <f t="shared" si="3"/>
        <v>2</v>
      </c>
    </row>
    <row r="11" spans="1:11" x14ac:dyDescent="0.25">
      <c r="A11" s="6">
        <v>8</v>
      </c>
      <c r="B11" s="2"/>
      <c r="C11" s="8">
        <f>P8_16_05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31</v>
      </c>
      <c r="D12" s="10">
        <f t="shared" si="4"/>
        <v>248400</v>
      </c>
      <c r="E12" s="10">
        <f t="shared" si="4"/>
        <v>1091200</v>
      </c>
      <c r="F12" s="10">
        <f t="shared" si="4"/>
        <v>281000</v>
      </c>
      <c r="G12" s="10">
        <f t="shared" si="4"/>
        <v>1234000</v>
      </c>
      <c r="H12" s="10">
        <f t="shared" si="4"/>
        <v>0</v>
      </c>
      <c r="I12" s="10">
        <f t="shared" si="4"/>
        <v>31</v>
      </c>
      <c r="J12" s="10">
        <f t="shared" si="4"/>
        <v>6</v>
      </c>
      <c r="K12" s="11">
        <f t="shared" si="4"/>
        <v>25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 t="s">
        <v>77</v>
      </c>
      <c r="C28" s="7"/>
      <c r="D28" s="7">
        <v>25500</v>
      </c>
      <c r="E28" s="8">
        <f t="shared" ref="E28:E30" si="10">D28*C28</f>
        <v>0</v>
      </c>
      <c r="F28" s="7">
        <v>27500</v>
      </c>
      <c r="G28" s="8">
        <f t="shared" ref="G28:G30" si="11">C28*F28</f>
        <v>0</v>
      </c>
      <c r="H28" s="2">
        <v>1</v>
      </c>
      <c r="I28" s="8">
        <f t="shared" ref="I28:I30" si="12">SUM(C28+H28)</f>
        <v>1</v>
      </c>
      <c r="J28" s="2">
        <v>1</v>
      </c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25500</v>
      </c>
      <c r="E31" s="10">
        <f t="shared" si="14"/>
        <v>0</v>
      </c>
      <c r="F31" s="10">
        <f t="shared" si="14"/>
        <v>27500</v>
      </c>
      <c r="G31" s="10">
        <f t="shared" si="14"/>
        <v>0</v>
      </c>
      <c r="H31" s="10">
        <f t="shared" si="14"/>
        <v>1</v>
      </c>
      <c r="I31" s="10">
        <f t="shared" si="14"/>
        <v>1</v>
      </c>
      <c r="J31" s="10">
        <f t="shared" si="14"/>
        <v>1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32</v>
      </c>
      <c r="E61" s="25" t="s">
        <v>34</v>
      </c>
      <c r="F61" s="25"/>
      <c r="G61" s="8">
        <f>SUM(J12+J26+J31+J37+J42)</f>
        <v>7</v>
      </c>
      <c r="H61" s="25" t="s">
        <v>34</v>
      </c>
      <c r="I61" s="25"/>
      <c r="J61" s="25"/>
      <c r="K61" s="8">
        <f>SUM(K12+K26+K31+K37+K42)</f>
        <v>26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35</v>
      </c>
      <c r="E64" s="29" t="s">
        <v>38</v>
      </c>
      <c r="F64" s="29"/>
      <c r="G64" s="20">
        <f>SUM(G61:G63)</f>
        <v>7</v>
      </c>
      <c r="H64" s="29" t="s">
        <v>38</v>
      </c>
      <c r="I64" s="29"/>
      <c r="J64" s="29"/>
      <c r="K64" s="16">
        <f>SUM(K61:K63)</f>
        <v>29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1121700</v>
      </c>
      <c r="E66" s="25" t="s">
        <v>34</v>
      </c>
      <c r="F66" s="25"/>
      <c r="G66" s="8">
        <f>SUM(H12+H26+H31+H37+H42)</f>
        <v>1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1129183</v>
      </c>
      <c r="E69" s="29" t="s">
        <v>43</v>
      </c>
      <c r="F69" s="29"/>
      <c r="G69" s="8">
        <f>SUM(G66:G68)</f>
        <v>1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1266000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1274050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8F0A-F349-4E8D-955B-F1D9D4EBBAA7}">
  <dimension ref="A1:K74"/>
  <sheetViews>
    <sheetView topLeftCell="A4" zoomScale="106" zoomScaleNormal="106" workbookViewId="0">
      <selection activeCell="H14" sqref="H14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61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O1_15_05</f>
        <v>3</v>
      </c>
      <c r="D4" s="7">
        <v>47000</v>
      </c>
      <c r="E4" s="8">
        <f>D4*C4</f>
        <v>141000</v>
      </c>
      <c r="F4" s="7">
        <v>53000</v>
      </c>
      <c r="G4" s="8">
        <f>C4*F4</f>
        <v>159000</v>
      </c>
      <c r="H4" s="7">
        <v>3</v>
      </c>
      <c r="I4" s="8">
        <f>SUM(C4+H4)</f>
        <v>6</v>
      </c>
      <c r="J4" s="2"/>
      <c r="K4" s="9">
        <f>(I4-J4)</f>
        <v>6</v>
      </c>
    </row>
    <row r="5" spans="1:11" x14ac:dyDescent="0.25">
      <c r="A5" s="6">
        <v>2</v>
      </c>
      <c r="B5" s="2" t="s">
        <v>15</v>
      </c>
      <c r="C5" s="8">
        <f>O2_15_05</f>
        <v>2</v>
      </c>
      <c r="D5" s="7">
        <v>53000</v>
      </c>
      <c r="E5" s="8">
        <f t="shared" ref="E5:E11" si="0">D5*C5</f>
        <v>106000</v>
      </c>
      <c r="F5" s="7">
        <v>60000</v>
      </c>
      <c r="G5" s="8">
        <f t="shared" ref="G5:G11" si="1">C5*F5</f>
        <v>120000</v>
      </c>
      <c r="H5" s="7">
        <v>2</v>
      </c>
      <c r="I5" s="8">
        <f t="shared" ref="I5:I11" si="2">SUM(C5+H5)</f>
        <v>4</v>
      </c>
      <c r="J5" s="2"/>
      <c r="K5" s="9">
        <f t="shared" ref="K5:K11" si="3">(I5-J5)</f>
        <v>4</v>
      </c>
    </row>
    <row r="6" spans="1:11" x14ac:dyDescent="0.25">
      <c r="A6" s="6">
        <v>3</v>
      </c>
      <c r="B6" s="2" t="s">
        <v>16</v>
      </c>
      <c r="C6" s="8">
        <f>O3_15_05</f>
        <v>1</v>
      </c>
      <c r="D6" s="7">
        <v>35500</v>
      </c>
      <c r="E6" s="8">
        <f t="shared" si="0"/>
        <v>35500</v>
      </c>
      <c r="F6" s="7">
        <v>40000</v>
      </c>
      <c r="G6" s="8">
        <f t="shared" si="1"/>
        <v>40000</v>
      </c>
      <c r="H6" s="7">
        <v>4</v>
      </c>
      <c r="I6" s="8">
        <f t="shared" si="2"/>
        <v>5</v>
      </c>
      <c r="J6" s="2"/>
      <c r="K6" s="9">
        <f t="shared" si="3"/>
        <v>5</v>
      </c>
    </row>
    <row r="7" spans="1:11" x14ac:dyDescent="0.25">
      <c r="A7" s="6">
        <v>4</v>
      </c>
      <c r="B7" s="2" t="s">
        <v>17</v>
      </c>
      <c r="C7" s="8">
        <f>O4_15_05</f>
        <v>5</v>
      </c>
      <c r="D7" s="7">
        <v>20300</v>
      </c>
      <c r="E7" s="8">
        <f t="shared" si="0"/>
        <v>101500</v>
      </c>
      <c r="F7" s="7">
        <v>23000</v>
      </c>
      <c r="G7" s="8">
        <f t="shared" si="1"/>
        <v>115000</v>
      </c>
      <c r="H7" s="7"/>
      <c r="I7" s="8">
        <f t="shared" si="2"/>
        <v>5</v>
      </c>
      <c r="J7" s="2"/>
      <c r="K7" s="9">
        <f t="shared" si="3"/>
        <v>5</v>
      </c>
    </row>
    <row r="8" spans="1:11" x14ac:dyDescent="0.25">
      <c r="A8" s="6">
        <v>5</v>
      </c>
      <c r="B8" s="2" t="s">
        <v>18</v>
      </c>
      <c r="C8" s="8">
        <f>O5_15_05</f>
        <v>0</v>
      </c>
      <c r="D8" s="7">
        <v>25500</v>
      </c>
      <c r="E8" s="8">
        <f t="shared" si="0"/>
        <v>0</v>
      </c>
      <c r="F8" s="7">
        <v>29000</v>
      </c>
      <c r="G8" s="8">
        <f t="shared" si="1"/>
        <v>0</v>
      </c>
      <c r="H8" s="7">
        <v>6</v>
      </c>
      <c r="I8" s="8">
        <f t="shared" si="2"/>
        <v>6</v>
      </c>
      <c r="J8" s="2"/>
      <c r="K8" s="9">
        <f t="shared" si="3"/>
        <v>6</v>
      </c>
    </row>
    <row r="9" spans="1:11" x14ac:dyDescent="0.25">
      <c r="A9" s="6">
        <v>6</v>
      </c>
      <c r="B9" s="2" t="s">
        <v>19</v>
      </c>
      <c r="C9" s="8">
        <f>O6_15_05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 t="s">
        <v>82</v>
      </c>
      <c r="C10" s="8">
        <f>O7_15_05</f>
        <v>0</v>
      </c>
      <c r="D10" s="7"/>
      <c r="E10" s="8">
        <f t="shared" si="0"/>
        <v>0</v>
      </c>
      <c r="F10" s="7"/>
      <c r="G10" s="8">
        <f t="shared" si="1"/>
        <v>0</v>
      </c>
      <c r="H10" s="7">
        <v>2</v>
      </c>
      <c r="I10" s="8">
        <f t="shared" si="2"/>
        <v>2</v>
      </c>
      <c r="J10" s="2"/>
      <c r="K10" s="9">
        <f t="shared" si="3"/>
        <v>2</v>
      </c>
    </row>
    <row r="11" spans="1:11" x14ac:dyDescent="0.25">
      <c r="A11" s="6">
        <v>8</v>
      </c>
      <c r="B11" s="2"/>
      <c r="C11" s="8">
        <f>O8_15_05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14</v>
      </c>
      <c r="D12" s="10">
        <f t="shared" si="4"/>
        <v>212300</v>
      </c>
      <c r="E12" s="10">
        <f t="shared" si="4"/>
        <v>477000</v>
      </c>
      <c r="F12" s="10">
        <f t="shared" si="4"/>
        <v>240000</v>
      </c>
      <c r="G12" s="10">
        <f t="shared" si="4"/>
        <v>539000</v>
      </c>
      <c r="H12" s="10">
        <f t="shared" si="4"/>
        <v>17</v>
      </c>
      <c r="I12" s="10">
        <f t="shared" si="4"/>
        <v>31</v>
      </c>
      <c r="J12" s="10">
        <f t="shared" si="4"/>
        <v>0</v>
      </c>
      <c r="K12" s="11">
        <f t="shared" si="4"/>
        <v>31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15</v>
      </c>
      <c r="E61" s="25" t="s">
        <v>34</v>
      </c>
      <c r="F61" s="25"/>
      <c r="G61" s="8">
        <f>SUM(J12+J26+J31+J37+J42)</f>
        <v>0</v>
      </c>
      <c r="H61" s="25" t="s">
        <v>34</v>
      </c>
      <c r="I61" s="25"/>
      <c r="J61" s="25"/>
      <c r="K61" s="8">
        <f>SUM(K12+K26+K31+K37+K42)</f>
        <v>32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18</v>
      </c>
      <c r="E64" s="29" t="s">
        <v>38</v>
      </c>
      <c r="F64" s="29"/>
      <c r="G64" s="20">
        <f>SUM(G61:G63)</f>
        <v>0</v>
      </c>
      <c r="H64" s="29" t="s">
        <v>38</v>
      </c>
      <c r="I64" s="29"/>
      <c r="J64" s="29"/>
      <c r="K64" s="16">
        <f>SUM(K61:K63)</f>
        <v>35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507500</v>
      </c>
      <c r="E66" s="25" t="s">
        <v>34</v>
      </c>
      <c r="F66" s="25"/>
      <c r="G66" s="8">
        <f>SUM(H12+H26+H31+H37+H42)</f>
        <v>17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514983</v>
      </c>
      <c r="E69" s="29" t="s">
        <v>43</v>
      </c>
      <c r="F69" s="29"/>
      <c r="G69" s="8">
        <f>SUM(G66:G68)</f>
        <v>17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571000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579050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F44A-F386-47DB-82AA-AF5309DB93D8}">
  <dimension ref="A1:K74"/>
  <sheetViews>
    <sheetView zoomScale="106" zoomScaleNormal="106" workbookViewId="0">
      <selection activeCell="H79" sqref="H79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60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N1_14_05</f>
        <v>3</v>
      </c>
      <c r="D4" s="7">
        <v>47000</v>
      </c>
      <c r="E4" s="8">
        <f>D4*C4</f>
        <v>141000</v>
      </c>
      <c r="F4" s="7">
        <v>53000</v>
      </c>
      <c r="G4" s="8">
        <f>C4*F4</f>
        <v>159000</v>
      </c>
      <c r="H4" s="7"/>
      <c r="I4" s="8">
        <f>SUM(C4+H4)</f>
        <v>3</v>
      </c>
      <c r="J4" s="2"/>
      <c r="K4" s="9">
        <f>(I4-J4)</f>
        <v>3</v>
      </c>
    </row>
    <row r="5" spans="1:11" x14ac:dyDescent="0.25">
      <c r="A5" s="6">
        <v>2</v>
      </c>
      <c r="B5" s="2" t="s">
        <v>15</v>
      </c>
      <c r="C5" s="8">
        <f>N2_14_05</f>
        <v>2</v>
      </c>
      <c r="D5" s="7">
        <v>53000</v>
      </c>
      <c r="E5" s="8">
        <f t="shared" ref="E5:E11" si="0">D5*C5</f>
        <v>106000</v>
      </c>
      <c r="F5" s="7">
        <v>60000</v>
      </c>
      <c r="G5" s="8">
        <f t="shared" ref="G5:G11" si="1">C5*F5</f>
        <v>120000</v>
      </c>
      <c r="H5" s="7"/>
      <c r="I5" s="8">
        <f t="shared" ref="I5:I11" si="2">SUM(C5+H5)</f>
        <v>2</v>
      </c>
      <c r="J5" s="2"/>
      <c r="K5" s="9">
        <f t="shared" ref="K5:K11" si="3">(I5-J5)</f>
        <v>2</v>
      </c>
    </row>
    <row r="6" spans="1:11" x14ac:dyDescent="0.25">
      <c r="A6" s="6">
        <v>3</v>
      </c>
      <c r="B6" s="2" t="s">
        <v>16</v>
      </c>
      <c r="C6" s="8">
        <f>N3_14_05</f>
        <v>1</v>
      </c>
      <c r="D6" s="7">
        <v>35500</v>
      </c>
      <c r="E6" s="8">
        <f t="shared" si="0"/>
        <v>35500</v>
      </c>
      <c r="F6" s="7">
        <v>40000</v>
      </c>
      <c r="G6" s="8">
        <f t="shared" si="1"/>
        <v>40000</v>
      </c>
      <c r="H6" s="7"/>
      <c r="I6" s="8">
        <f t="shared" si="2"/>
        <v>1</v>
      </c>
      <c r="J6" s="2"/>
      <c r="K6" s="9">
        <f t="shared" si="3"/>
        <v>1</v>
      </c>
    </row>
    <row r="7" spans="1:11" x14ac:dyDescent="0.25">
      <c r="A7" s="6">
        <v>4</v>
      </c>
      <c r="B7" s="2" t="s">
        <v>17</v>
      </c>
      <c r="C7" s="8">
        <f>N4_14_05</f>
        <v>5</v>
      </c>
      <c r="D7" s="7">
        <v>20300</v>
      </c>
      <c r="E7" s="8">
        <f t="shared" si="0"/>
        <v>101500</v>
      </c>
      <c r="F7" s="7">
        <v>23000</v>
      </c>
      <c r="G7" s="8">
        <f t="shared" si="1"/>
        <v>115000</v>
      </c>
      <c r="H7" s="7"/>
      <c r="I7" s="8">
        <f t="shared" si="2"/>
        <v>5</v>
      </c>
      <c r="J7" s="2"/>
      <c r="K7" s="9">
        <f t="shared" si="3"/>
        <v>5</v>
      </c>
    </row>
    <row r="8" spans="1:11" x14ac:dyDescent="0.25">
      <c r="A8" s="6">
        <v>5</v>
      </c>
      <c r="B8" s="2" t="s">
        <v>18</v>
      </c>
      <c r="C8" s="8">
        <f>N5_14_05</f>
        <v>0</v>
      </c>
      <c r="D8" s="7">
        <v>25500</v>
      </c>
      <c r="E8" s="8">
        <f t="shared" si="0"/>
        <v>0</v>
      </c>
      <c r="F8" s="7">
        <v>29000</v>
      </c>
      <c r="G8" s="8">
        <f t="shared" si="1"/>
        <v>0</v>
      </c>
      <c r="H8" s="7"/>
      <c r="I8" s="8">
        <f t="shared" si="2"/>
        <v>0</v>
      </c>
      <c r="J8" s="2"/>
      <c r="K8" s="9">
        <f t="shared" si="3"/>
        <v>0</v>
      </c>
    </row>
    <row r="9" spans="1:11" x14ac:dyDescent="0.25">
      <c r="A9" s="6">
        <v>6</v>
      </c>
      <c r="B9" s="2" t="s">
        <v>19</v>
      </c>
      <c r="C9" s="8">
        <f>N6_14_05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/>
      <c r="C10" s="8">
        <f>N7_14_05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N8_14_05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14</v>
      </c>
      <c r="D12" s="10">
        <f t="shared" si="4"/>
        <v>212300</v>
      </c>
      <c r="E12" s="10">
        <f t="shared" si="4"/>
        <v>477000</v>
      </c>
      <c r="F12" s="10">
        <f t="shared" si="4"/>
        <v>240000</v>
      </c>
      <c r="G12" s="10">
        <f t="shared" si="4"/>
        <v>539000</v>
      </c>
      <c r="H12" s="10">
        <f t="shared" si="4"/>
        <v>0</v>
      </c>
      <c r="I12" s="10">
        <f t="shared" si="4"/>
        <v>14</v>
      </c>
      <c r="J12" s="10">
        <f t="shared" si="4"/>
        <v>0</v>
      </c>
      <c r="K12" s="11">
        <f t="shared" si="4"/>
        <v>14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15</v>
      </c>
      <c r="E61" s="25" t="s">
        <v>34</v>
      </c>
      <c r="F61" s="25"/>
      <c r="G61" s="8">
        <f>SUM(J12+J26+J31+J37+J42)</f>
        <v>0</v>
      </c>
      <c r="H61" s="25" t="s">
        <v>34</v>
      </c>
      <c r="I61" s="25"/>
      <c r="J61" s="25"/>
      <c r="K61" s="8">
        <f>SUM(K12+K26+K31+K37+K42)</f>
        <v>15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18</v>
      </c>
      <c r="E64" s="29" t="s">
        <v>38</v>
      </c>
      <c r="F64" s="29"/>
      <c r="G64" s="20">
        <f>SUM(G61:G63)</f>
        <v>0</v>
      </c>
      <c r="H64" s="29" t="s">
        <v>38</v>
      </c>
      <c r="I64" s="29"/>
      <c r="J64" s="29"/>
      <c r="K64" s="16">
        <f>SUM(K61:K63)</f>
        <v>18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507500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514983</v>
      </c>
      <c r="E69" s="29" t="s">
        <v>43</v>
      </c>
      <c r="F69" s="29"/>
      <c r="G69" s="8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571000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579050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A69B-6B40-4D7D-AE1F-6D328F491B40}">
  <dimension ref="A1:K74"/>
  <sheetViews>
    <sheetView topLeftCell="A58" zoomScale="106" zoomScaleNormal="106" workbookViewId="0">
      <selection activeCell="M70" sqref="M70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59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7">
        <f>M1_13_05</f>
        <v>3</v>
      </c>
      <c r="D4" s="7">
        <v>47000</v>
      </c>
      <c r="E4" s="8">
        <f>D4*C4</f>
        <v>141000</v>
      </c>
      <c r="F4" s="7">
        <v>53000</v>
      </c>
      <c r="G4" s="8">
        <f>C4*F4</f>
        <v>159000</v>
      </c>
      <c r="H4" s="7"/>
      <c r="I4" s="8">
        <f>SUM(C4+H4)</f>
        <v>3</v>
      </c>
      <c r="J4" s="2"/>
      <c r="K4" s="9">
        <f>(I4-J4)</f>
        <v>3</v>
      </c>
    </row>
    <row r="5" spans="1:11" x14ac:dyDescent="0.25">
      <c r="A5" s="6">
        <v>2</v>
      </c>
      <c r="B5" s="2" t="s">
        <v>15</v>
      </c>
      <c r="C5" s="7">
        <f>M2_13_05</f>
        <v>2</v>
      </c>
      <c r="D5" s="7">
        <v>53000</v>
      </c>
      <c r="E5" s="8">
        <f t="shared" ref="E5:E11" si="0">D5*C5</f>
        <v>106000</v>
      </c>
      <c r="F5" s="7">
        <v>60000</v>
      </c>
      <c r="G5" s="8">
        <f t="shared" ref="G5:G11" si="1">C5*F5</f>
        <v>120000</v>
      </c>
      <c r="H5" s="7"/>
      <c r="I5" s="8">
        <f t="shared" ref="I5:I11" si="2">SUM(C5+H5)</f>
        <v>2</v>
      </c>
      <c r="J5" s="2"/>
      <c r="K5" s="9">
        <f t="shared" ref="K5:K11" si="3">(I5-J5)</f>
        <v>2</v>
      </c>
    </row>
    <row r="6" spans="1:11" x14ac:dyDescent="0.25">
      <c r="A6" s="6">
        <v>3</v>
      </c>
      <c r="B6" s="2" t="s">
        <v>16</v>
      </c>
      <c r="C6" s="7">
        <f>M3_13_05</f>
        <v>1</v>
      </c>
      <c r="D6" s="7">
        <v>35500</v>
      </c>
      <c r="E6" s="8">
        <f t="shared" si="0"/>
        <v>35500</v>
      </c>
      <c r="F6" s="7">
        <v>40000</v>
      </c>
      <c r="G6" s="8">
        <f t="shared" si="1"/>
        <v>40000</v>
      </c>
      <c r="H6" s="7"/>
      <c r="I6" s="8">
        <f t="shared" si="2"/>
        <v>1</v>
      </c>
      <c r="J6" s="2"/>
      <c r="K6" s="9">
        <f t="shared" si="3"/>
        <v>1</v>
      </c>
    </row>
    <row r="7" spans="1:11" x14ac:dyDescent="0.25">
      <c r="A7" s="6">
        <v>4</v>
      </c>
      <c r="B7" s="2" t="s">
        <v>17</v>
      </c>
      <c r="C7" s="7">
        <f>M4_13_05</f>
        <v>5</v>
      </c>
      <c r="D7" s="7">
        <v>20300</v>
      </c>
      <c r="E7" s="8">
        <f t="shared" si="0"/>
        <v>101500</v>
      </c>
      <c r="F7" s="7">
        <v>23000</v>
      </c>
      <c r="G7" s="8">
        <f t="shared" si="1"/>
        <v>115000</v>
      </c>
      <c r="H7" s="7"/>
      <c r="I7" s="8">
        <f t="shared" si="2"/>
        <v>5</v>
      </c>
      <c r="J7" s="2"/>
      <c r="K7" s="9">
        <f t="shared" si="3"/>
        <v>5</v>
      </c>
    </row>
    <row r="8" spans="1:11" x14ac:dyDescent="0.25">
      <c r="A8" s="6">
        <v>5</v>
      </c>
      <c r="B8" s="2" t="s">
        <v>18</v>
      </c>
      <c r="C8" s="7">
        <f>M5_13_05</f>
        <v>0</v>
      </c>
      <c r="D8" s="7">
        <v>25500</v>
      </c>
      <c r="E8" s="8">
        <f t="shared" si="0"/>
        <v>0</v>
      </c>
      <c r="F8" s="7">
        <v>29000</v>
      </c>
      <c r="G8" s="8">
        <f t="shared" si="1"/>
        <v>0</v>
      </c>
      <c r="H8" s="7"/>
      <c r="I8" s="8">
        <f t="shared" si="2"/>
        <v>0</v>
      </c>
      <c r="J8" s="2"/>
      <c r="K8" s="9">
        <f t="shared" si="3"/>
        <v>0</v>
      </c>
    </row>
    <row r="9" spans="1:11" x14ac:dyDescent="0.25">
      <c r="A9" s="6">
        <v>6</v>
      </c>
      <c r="B9" s="2" t="s">
        <v>19</v>
      </c>
      <c r="C9" s="7">
        <f>M6_13_05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/>
      <c r="C10" s="7">
        <f>M7_13_05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7">
        <f>M8_13_05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14</v>
      </c>
      <c r="D12" s="10">
        <f t="shared" si="4"/>
        <v>212300</v>
      </c>
      <c r="E12" s="10">
        <f t="shared" si="4"/>
        <v>477000</v>
      </c>
      <c r="F12" s="10">
        <f t="shared" si="4"/>
        <v>240000</v>
      </c>
      <c r="G12" s="10">
        <f t="shared" si="4"/>
        <v>539000</v>
      </c>
      <c r="H12" s="10">
        <f t="shared" si="4"/>
        <v>0</v>
      </c>
      <c r="I12" s="10">
        <f t="shared" si="4"/>
        <v>14</v>
      </c>
      <c r="J12" s="10">
        <f t="shared" si="4"/>
        <v>0</v>
      </c>
      <c r="K12" s="11">
        <f t="shared" si="4"/>
        <v>14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15</v>
      </c>
      <c r="E61" s="25" t="s">
        <v>34</v>
      </c>
      <c r="F61" s="25"/>
      <c r="G61" s="8">
        <f>SUM(J12+J26+J31+J37+J42)</f>
        <v>0</v>
      </c>
      <c r="H61" s="25" t="s">
        <v>34</v>
      </c>
      <c r="I61" s="25"/>
      <c r="J61" s="25"/>
      <c r="K61" s="8">
        <f>SUM(K12+K26+K31+K37+K42)</f>
        <v>15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18</v>
      </c>
      <c r="E64" s="29" t="s">
        <v>38</v>
      </c>
      <c r="F64" s="29"/>
      <c r="G64" s="20">
        <f>SUM(G61:G63)</f>
        <v>0</v>
      </c>
      <c r="H64" s="29" t="s">
        <v>38</v>
      </c>
      <c r="I64" s="29"/>
      <c r="J64" s="29"/>
      <c r="K64" s="16">
        <f>SUM(K61:K63)</f>
        <v>18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507500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514983</v>
      </c>
      <c r="E69" s="29" t="s">
        <v>43</v>
      </c>
      <c r="F69" s="29"/>
      <c r="G69" s="8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571000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579050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7741-EBA3-47D7-827A-7834561D3665}">
  <dimension ref="A1:K74"/>
  <sheetViews>
    <sheetView topLeftCell="A55" zoomScale="106" zoomScaleNormal="106" workbookViewId="0">
      <selection activeCell="D33" sqref="D33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58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l1_12_05</f>
        <v>3</v>
      </c>
      <c r="D4" s="7">
        <v>47000</v>
      </c>
      <c r="E4" s="8">
        <f>D4*C4</f>
        <v>141000</v>
      </c>
      <c r="F4" s="7">
        <v>53000</v>
      </c>
      <c r="G4" s="8">
        <f>C4*F4</f>
        <v>159000</v>
      </c>
      <c r="H4" s="7"/>
      <c r="I4" s="8">
        <f>SUM(C4+H4)</f>
        <v>3</v>
      </c>
      <c r="J4" s="2"/>
      <c r="K4" s="9">
        <f>(I4-J4)</f>
        <v>3</v>
      </c>
    </row>
    <row r="5" spans="1:11" x14ac:dyDescent="0.25">
      <c r="A5" s="6">
        <v>2</v>
      </c>
      <c r="B5" s="2" t="s">
        <v>15</v>
      </c>
      <c r="C5" s="8">
        <f>L2_12_05</f>
        <v>2</v>
      </c>
      <c r="D5" s="7">
        <v>53000</v>
      </c>
      <c r="E5" s="8">
        <f t="shared" ref="E5:E11" si="0">D5*C5</f>
        <v>106000</v>
      </c>
      <c r="F5" s="7">
        <v>60000</v>
      </c>
      <c r="G5" s="8">
        <f t="shared" ref="G5:G11" si="1">C5*F5</f>
        <v>120000</v>
      </c>
      <c r="H5" s="7"/>
      <c r="I5" s="8">
        <f t="shared" ref="I5:I11" si="2">SUM(C5+H5)</f>
        <v>2</v>
      </c>
      <c r="J5" s="2"/>
      <c r="K5" s="9">
        <f t="shared" ref="K5:K11" si="3">(I5-J5)</f>
        <v>2</v>
      </c>
    </row>
    <row r="6" spans="1:11" x14ac:dyDescent="0.25">
      <c r="A6" s="6">
        <v>3</v>
      </c>
      <c r="B6" s="2" t="s">
        <v>16</v>
      </c>
      <c r="C6" s="8">
        <f>L3_12_05</f>
        <v>0</v>
      </c>
      <c r="D6" s="7">
        <v>35500</v>
      </c>
      <c r="E6" s="8">
        <f t="shared" si="0"/>
        <v>0</v>
      </c>
      <c r="F6" s="7">
        <v>40000</v>
      </c>
      <c r="G6" s="8">
        <f t="shared" si="1"/>
        <v>0</v>
      </c>
      <c r="H6" s="7">
        <v>1</v>
      </c>
      <c r="I6" s="8">
        <f t="shared" si="2"/>
        <v>1</v>
      </c>
      <c r="J6" s="2"/>
      <c r="K6" s="9">
        <f t="shared" si="3"/>
        <v>1</v>
      </c>
    </row>
    <row r="7" spans="1:11" x14ac:dyDescent="0.25">
      <c r="A7" s="6">
        <v>4</v>
      </c>
      <c r="B7" s="2" t="s">
        <v>17</v>
      </c>
      <c r="C7" s="8">
        <f>L4_12_05</f>
        <v>6</v>
      </c>
      <c r="D7" s="7">
        <v>20300</v>
      </c>
      <c r="E7" s="8">
        <f t="shared" si="0"/>
        <v>121800</v>
      </c>
      <c r="F7" s="7">
        <v>23000</v>
      </c>
      <c r="G7" s="8">
        <f t="shared" si="1"/>
        <v>138000</v>
      </c>
      <c r="H7" s="7"/>
      <c r="I7" s="8">
        <f t="shared" si="2"/>
        <v>6</v>
      </c>
      <c r="J7" s="2">
        <v>1</v>
      </c>
      <c r="K7" s="9">
        <f t="shared" si="3"/>
        <v>5</v>
      </c>
    </row>
    <row r="8" spans="1:11" x14ac:dyDescent="0.25">
      <c r="A8" s="6">
        <v>5</v>
      </c>
      <c r="B8" s="2" t="s">
        <v>18</v>
      </c>
      <c r="C8" s="8">
        <f>L5_12_05</f>
        <v>0</v>
      </c>
      <c r="D8" s="7">
        <v>25500</v>
      </c>
      <c r="E8" s="8">
        <f t="shared" si="0"/>
        <v>0</v>
      </c>
      <c r="F8" s="7">
        <v>29000</v>
      </c>
      <c r="G8" s="8">
        <f t="shared" si="1"/>
        <v>0</v>
      </c>
      <c r="H8" s="7"/>
      <c r="I8" s="8">
        <f t="shared" si="2"/>
        <v>0</v>
      </c>
      <c r="J8" s="2"/>
      <c r="K8" s="9">
        <f t="shared" si="3"/>
        <v>0</v>
      </c>
    </row>
    <row r="9" spans="1:11" x14ac:dyDescent="0.25">
      <c r="A9" s="6">
        <v>6</v>
      </c>
      <c r="B9" s="2" t="s">
        <v>19</v>
      </c>
      <c r="C9" s="8">
        <f>L6_12_05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/>
      <c r="C10" s="8">
        <f>L7_12_05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L8_12_05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14</v>
      </c>
      <c r="D12" s="10">
        <f t="shared" si="4"/>
        <v>212300</v>
      </c>
      <c r="E12" s="10">
        <f t="shared" si="4"/>
        <v>461800</v>
      </c>
      <c r="F12" s="10">
        <f t="shared" si="4"/>
        <v>240000</v>
      </c>
      <c r="G12" s="10">
        <f t="shared" si="4"/>
        <v>522000</v>
      </c>
      <c r="H12" s="10">
        <f t="shared" si="4"/>
        <v>1</v>
      </c>
      <c r="I12" s="10">
        <f t="shared" si="4"/>
        <v>15</v>
      </c>
      <c r="J12" s="10">
        <f t="shared" si="4"/>
        <v>1</v>
      </c>
      <c r="K12" s="11">
        <f t="shared" si="4"/>
        <v>14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 t="s">
        <v>81</v>
      </c>
      <c r="C14" s="7"/>
      <c r="D14" s="7">
        <v>18200</v>
      </c>
      <c r="E14" s="8">
        <f t="shared" ref="E14:E25" si="5">D14*C14</f>
        <v>0</v>
      </c>
      <c r="F14" s="7">
        <v>19500</v>
      </c>
      <c r="G14" s="8">
        <f t="shared" ref="G14:G25" si="6">C14*F14</f>
        <v>0</v>
      </c>
      <c r="H14" s="7">
        <v>1</v>
      </c>
      <c r="I14" s="8">
        <f>SUM(C14+H14)</f>
        <v>1</v>
      </c>
      <c r="J14" s="2">
        <v>1</v>
      </c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18200</v>
      </c>
      <c r="E26" s="10">
        <f t="shared" si="9"/>
        <v>0</v>
      </c>
      <c r="F26" s="10">
        <f t="shared" si="9"/>
        <v>19500</v>
      </c>
      <c r="G26" s="10">
        <f t="shared" si="9"/>
        <v>0</v>
      </c>
      <c r="H26" s="10">
        <f t="shared" si="9"/>
        <v>1</v>
      </c>
      <c r="I26" s="10">
        <f t="shared" si="9"/>
        <v>1</v>
      </c>
      <c r="J26" s="10">
        <f t="shared" si="9"/>
        <v>1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/>
      <c r="E33" s="8">
        <f t="shared" ref="E33:E36" si="15">D33*C33</f>
        <v>0</v>
      </c>
      <c r="F33" s="7"/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0</v>
      </c>
      <c r="E37" s="10">
        <f t="shared" si="18"/>
        <v>0</v>
      </c>
      <c r="F37" s="10">
        <f t="shared" si="18"/>
        <v>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15</v>
      </c>
      <c r="E61" s="25" t="s">
        <v>34</v>
      </c>
      <c r="F61" s="25"/>
      <c r="G61" s="8">
        <f>SUM(J12+J26+J31+J37+J42)</f>
        <v>2</v>
      </c>
      <c r="H61" s="25" t="s">
        <v>34</v>
      </c>
      <c r="I61" s="25"/>
      <c r="J61" s="25"/>
      <c r="K61" s="8">
        <f>SUM(K12+K26+K31+K37+K42)</f>
        <v>15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18</v>
      </c>
      <c r="E64" s="29" t="s">
        <v>38</v>
      </c>
      <c r="F64" s="29"/>
      <c r="G64" s="20">
        <f>SUM(G61:G63)</f>
        <v>2</v>
      </c>
      <c r="H64" s="29" t="s">
        <v>38</v>
      </c>
      <c r="I64" s="29"/>
      <c r="J64" s="29"/>
      <c r="K64" s="16">
        <f>SUM(K61:K63)</f>
        <v>18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492300</v>
      </c>
      <c r="E66" s="25" t="s">
        <v>34</v>
      </c>
      <c r="F66" s="25"/>
      <c r="G66" s="8">
        <f>SUM(H12+H26+H31+H37+H42)</f>
        <v>2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499783</v>
      </c>
      <c r="E69" s="29" t="s">
        <v>43</v>
      </c>
      <c r="F69" s="29"/>
      <c r="G69" s="8">
        <f>SUM(G66:G68)</f>
        <v>2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554000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562050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A28D-2A10-4743-A1C5-AC8A24F718F3}">
  <dimension ref="A1:K74"/>
  <sheetViews>
    <sheetView zoomScale="106" zoomScaleNormal="106" workbookViewId="0">
      <selection activeCell="D19" sqref="D19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75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S11_29_05</f>
        <v>2</v>
      </c>
      <c r="D4" s="7">
        <v>47000</v>
      </c>
      <c r="E4" s="8">
        <f>D4*C4</f>
        <v>94000</v>
      </c>
      <c r="F4" s="7">
        <v>53000</v>
      </c>
      <c r="G4" s="8">
        <f>C4*F4</f>
        <v>106000</v>
      </c>
      <c r="H4" s="7"/>
      <c r="I4" s="8">
        <f>SUM(C4+H4)</f>
        <v>2</v>
      </c>
      <c r="J4" s="2"/>
      <c r="K4" s="9">
        <f>(I4-J4)</f>
        <v>2</v>
      </c>
    </row>
    <row r="5" spans="1:11" x14ac:dyDescent="0.25">
      <c r="A5" s="6">
        <v>2</v>
      </c>
      <c r="B5" s="2" t="s">
        <v>15</v>
      </c>
      <c r="C5" s="8">
        <f>S12_29_05</f>
        <v>1</v>
      </c>
      <c r="D5" s="7">
        <v>53000</v>
      </c>
      <c r="E5" s="8">
        <f t="shared" ref="E5:E11" si="0">D5*C5</f>
        <v>53000</v>
      </c>
      <c r="F5" s="7">
        <v>60000</v>
      </c>
      <c r="G5" s="8">
        <f t="shared" ref="G5:G11" si="1">C5*F5</f>
        <v>60000</v>
      </c>
      <c r="H5" s="7"/>
      <c r="I5" s="8">
        <f t="shared" ref="I5:I11" si="2">SUM(C5+H5)</f>
        <v>1</v>
      </c>
      <c r="J5" s="2"/>
      <c r="K5" s="9">
        <f t="shared" ref="K5:K11" si="3">(I5-J5)</f>
        <v>1</v>
      </c>
    </row>
    <row r="6" spans="1:11" x14ac:dyDescent="0.25">
      <c r="A6" s="6">
        <v>3</v>
      </c>
      <c r="B6" s="2" t="s">
        <v>16</v>
      </c>
      <c r="C6" s="8">
        <f>S13_29_05</f>
        <v>3</v>
      </c>
      <c r="D6" s="7">
        <v>35500</v>
      </c>
      <c r="E6" s="8">
        <f t="shared" si="0"/>
        <v>106500</v>
      </c>
      <c r="F6" s="7">
        <v>40000</v>
      </c>
      <c r="G6" s="8">
        <f t="shared" si="1"/>
        <v>120000</v>
      </c>
      <c r="H6" s="7"/>
      <c r="I6" s="8">
        <f t="shared" si="2"/>
        <v>3</v>
      </c>
      <c r="J6" s="2"/>
      <c r="K6" s="9">
        <f t="shared" si="3"/>
        <v>3</v>
      </c>
    </row>
    <row r="7" spans="1:11" x14ac:dyDescent="0.25">
      <c r="A7" s="6">
        <v>4</v>
      </c>
      <c r="B7" s="2" t="s">
        <v>17</v>
      </c>
      <c r="C7" s="8">
        <f>S14_29_05</f>
        <v>4</v>
      </c>
      <c r="D7" s="7">
        <v>20300</v>
      </c>
      <c r="E7" s="8">
        <f t="shared" si="0"/>
        <v>81200</v>
      </c>
      <c r="F7" s="7">
        <v>23000</v>
      </c>
      <c r="G7" s="8">
        <f t="shared" si="1"/>
        <v>92000</v>
      </c>
      <c r="H7" s="7"/>
      <c r="I7" s="8">
        <f t="shared" si="2"/>
        <v>4</v>
      </c>
      <c r="J7" s="2"/>
      <c r="K7" s="9">
        <f t="shared" si="3"/>
        <v>4</v>
      </c>
    </row>
    <row r="8" spans="1:11" x14ac:dyDescent="0.25">
      <c r="A8" s="6">
        <v>5</v>
      </c>
      <c r="B8" s="2" t="s">
        <v>18</v>
      </c>
      <c r="C8" s="8">
        <f>S15_29_05</f>
        <v>3</v>
      </c>
      <c r="D8" s="7">
        <v>25500</v>
      </c>
      <c r="E8" s="8">
        <f t="shared" si="0"/>
        <v>76500</v>
      </c>
      <c r="F8" s="7">
        <v>29000</v>
      </c>
      <c r="G8" s="8">
        <f t="shared" si="1"/>
        <v>87000</v>
      </c>
      <c r="H8" s="7"/>
      <c r="I8" s="8">
        <f t="shared" si="2"/>
        <v>3</v>
      </c>
      <c r="J8" s="2"/>
      <c r="K8" s="9">
        <f t="shared" si="3"/>
        <v>3</v>
      </c>
    </row>
    <row r="9" spans="1:11" x14ac:dyDescent="0.25">
      <c r="A9" s="6">
        <v>6</v>
      </c>
      <c r="B9" s="2" t="s">
        <v>19</v>
      </c>
      <c r="C9" s="8">
        <f>S16_29_05</f>
        <v>1</v>
      </c>
      <c r="D9" s="7">
        <v>31000</v>
      </c>
      <c r="E9" s="8">
        <f t="shared" si="0"/>
        <v>31000</v>
      </c>
      <c r="F9" s="7">
        <v>35000</v>
      </c>
      <c r="G9" s="8">
        <f t="shared" si="1"/>
        <v>35000</v>
      </c>
      <c r="H9" s="7"/>
      <c r="I9" s="8">
        <f t="shared" si="2"/>
        <v>1</v>
      </c>
      <c r="J9" s="2"/>
      <c r="K9" s="9">
        <f t="shared" si="3"/>
        <v>1</v>
      </c>
    </row>
    <row r="10" spans="1:11" x14ac:dyDescent="0.25">
      <c r="A10" s="6">
        <v>7</v>
      </c>
      <c r="B10" s="2"/>
      <c r="C10" s="8">
        <f>S17_29_05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S18_29_05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14</v>
      </c>
      <c r="D12" s="10">
        <f t="shared" si="4"/>
        <v>212300</v>
      </c>
      <c r="E12" s="10">
        <f t="shared" si="4"/>
        <v>442200</v>
      </c>
      <c r="F12" s="10">
        <f t="shared" si="4"/>
        <v>240000</v>
      </c>
      <c r="G12" s="10">
        <f t="shared" si="4"/>
        <v>500000</v>
      </c>
      <c r="H12" s="10">
        <f t="shared" si="4"/>
        <v>0</v>
      </c>
      <c r="I12" s="10">
        <f t="shared" si="4"/>
        <v>14</v>
      </c>
      <c r="J12" s="10">
        <f t="shared" si="4"/>
        <v>0</v>
      </c>
      <c r="K12" s="11">
        <f t="shared" si="4"/>
        <v>14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0</v>
      </c>
      <c r="D39" s="7">
        <v>30500</v>
      </c>
      <c r="E39" s="8">
        <f t="shared" ref="E39:E41" si="19">D39*C39</f>
        <v>0</v>
      </c>
      <c r="F39" s="7">
        <v>32000</v>
      </c>
      <c r="G39" s="8">
        <f t="shared" ref="G39:G41" si="20">C39*F39</f>
        <v>0</v>
      </c>
      <c r="H39" s="2"/>
      <c r="I39" s="8">
        <f>SUM(C39+H39)</f>
        <v>0</v>
      </c>
      <c r="J39" s="2"/>
      <c r="K39" s="9">
        <f t="shared" ref="K39:K41" si="21">(I39-J39)</f>
        <v>0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0</v>
      </c>
      <c r="D42" s="10">
        <f t="shared" si="22"/>
        <v>30500</v>
      </c>
      <c r="E42" s="10">
        <f t="shared" si="22"/>
        <v>0</v>
      </c>
      <c r="F42" s="10">
        <f t="shared" si="22"/>
        <v>32000</v>
      </c>
      <c r="G42" s="10">
        <f t="shared" si="22"/>
        <v>0</v>
      </c>
      <c r="H42" s="10">
        <f t="shared" si="22"/>
        <v>0</v>
      </c>
      <c r="I42" s="10">
        <f t="shared" si="22"/>
        <v>0</v>
      </c>
      <c r="J42" s="10">
        <f t="shared" si="22"/>
        <v>0</v>
      </c>
      <c r="K42" s="10">
        <f t="shared" si="22"/>
        <v>0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14</v>
      </c>
      <c r="E61" s="25" t="s">
        <v>34</v>
      </c>
      <c r="F61" s="25"/>
      <c r="G61" s="8">
        <f>SUM(J12+J26+J31+J37+J42)</f>
        <v>0</v>
      </c>
      <c r="H61" s="25" t="s">
        <v>34</v>
      </c>
      <c r="I61" s="25"/>
      <c r="J61" s="25"/>
      <c r="K61" s="8">
        <f>SUM(K12+K26+K31+K37+K42)</f>
        <v>14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17</v>
      </c>
      <c r="E64" s="29" t="s">
        <v>38</v>
      </c>
      <c r="F64" s="29"/>
      <c r="G64" s="20">
        <f>SUM(G61:G63)</f>
        <v>0</v>
      </c>
      <c r="H64" s="29" t="s">
        <v>38</v>
      </c>
      <c r="I64" s="29"/>
      <c r="J64" s="29"/>
      <c r="K64" s="16">
        <f>SUM(K61:K63)</f>
        <v>17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442200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449683</v>
      </c>
      <c r="E69" s="29" t="s">
        <v>43</v>
      </c>
      <c r="F69" s="29"/>
      <c r="G69" s="8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500000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508050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DB9D-A8F6-4458-B143-D1BECEF99A7E}">
  <dimension ref="A1:K74"/>
  <sheetViews>
    <sheetView topLeftCell="A47" zoomScale="106" zoomScaleNormal="106" workbookViewId="0">
      <selection activeCell="H66" sqref="H66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57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j1_11_05</f>
        <v>3</v>
      </c>
      <c r="D4" s="7">
        <v>47000</v>
      </c>
      <c r="E4" s="8">
        <f>D4*C4</f>
        <v>141000</v>
      </c>
      <c r="F4" s="7">
        <v>53000</v>
      </c>
      <c r="G4" s="8">
        <f>C4*F4</f>
        <v>159000</v>
      </c>
      <c r="H4" s="7"/>
      <c r="I4" s="8">
        <f>SUM(C4+H4)</f>
        <v>3</v>
      </c>
      <c r="J4" s="2"/>
      <c r="K4" s="9">
        <f>(I4-J4)</f>
        <v>3</v>
      </c>
    </row>
    <row r="5" spans="1:11" x14ac:dyDescent="0.25">
      <c r="A5" s="6">
        <v>2</v>
      </c>
      <c r="B5" s="2" t="s">
        <v>15</v>
      </c>
      <c r="C5" s="8">
        <f>j2_11_05</f>
        <v>2</v>
      </c>
      <c r="D5" s="7">
        <v>53000</v>
      </c>
      <c r="E5" s="8">
        <f t="shared" ref="E5:E11" si="0">D5*C5</f>
        <v>106000</v>
      </c>
      <c r="F5" s="7">
        <v>60000</v>
      </c>
      <c r="G5" s="8">
        <f t="shared" ref="G5:G11" si="1">C5*F5</f>
        <v>120000</v>
      </c>
      <c r="H5" s="7"/>
      <c r="I5" s="8">
        <f t="shared" ref="I5:I11" si="2">SUM(C5+H5)</f>
        <v>2</v>
      </c>
      <c r="J5" s="2"/>
      <c r="K5" s="9">
        <f t="shared" ref="K5:K11" si="3">(I5-J5)</f>
        <v>2</v>
      </c>
    </row>
    <row r="6" spans="1:11" x14ac:dyDescent="0.25">
      <c r="A6" s="6">
        <v>3</v>
      </c>
      <c r="B6" s="2" t="s">
        <v>16</v>
      </c>
      <c r="C6" s="8">
        <f>j3_11_05</f>
        <v>0</v>
      </c>
      <c r="D6" s="7">
        <v>35500</v>
      </c>
      <c r="E6" s="8">
        <f t="shared" si="0"/>
        <v>0</v>
      </c>
      <c r="F6" s="7">
        <v>40000</v>
      </c>
      <c r="G6" s="8">
        <f t="shared" si="1"/>
        <v>0</v>
      </c>
      <c r="H6" s="7"/>
      <c r="I6" s="8">
        <f t="shared" si="2"/>
        <v>0</v>
      </c>
      <c r="J6" s="2"/>
      <c r="K6" s="9">
        <f t="shared" si="3"/>
        <v>0</v>
      </c>
    </row>
    <row r="7" spans="1:11" x14ac:dyDescent="0.25">
      <c r="A7" s="6">
        <v>4</v>
      </c>
      <c r="B7" s="2" t="s">
        <v>17</v>
      </c>
      <c r="C7" s="8">
        <f>j4_11_05</f>
        <v>6</v>
      </c>
      <c r="D7" s="7">
        <v>20300</v>
      </c>
      <c r="E7" s="8">
        <f t="shared" si="0"/>
        <v>121800</v>
      </c>
      <c r="F7" s="7">
        <v>23000</v>
      </c>
      <c r="G7" s="8">
        <f t="shared" si="1"/>
        <v>138000</v>
      </c>
      <c r="H7" s="7"/>
      <c r="I7" s="8">
        <f t="shared" si="2"/>
        <v>6</v>
      </c>
      <c r="J7" s="2"/>
      <c r="K7" s="9">
        <f t="shared" si="3"/>
        <v>6</v>
      </c>
    </row>
    <row r="8" spans="1:11" x14ac:dyDescent="0.25">
      <c r="A8" s="6">
        <v>5</v>
      </c>
      <c r="B8" s="2" t="s">
        <v>18</v>
      </c>
      <c r="C8" s="8">
        <f>j5_11_05</f>
        <v>0</v>
      </c>
      <c r="D8" s="7">
        <v>25500</v>
      </c>
      <c r="E8" s="8">
        <f t="shared" si="0"/>
        <v>0</v>
      </c>
      <c r="F8" s="7">
        <v>29000</v>
      </c>
      <c r="G8" s="8">
        <f t="shared" si="1"/>
        <v>0</v>
      </c>
      <c r="H8" s="7"/>
      <c r="I8" s="8">
        <f t="shared" si="2"/>
        <v>0</v>
      </c>
      <c r="J8" s="2"/>
      <c r="K8" s="9">
        <f t="shared" si="3"/>
        <v>0</v>
      </c>
    </row>
    <row r="9" spans="1:11" x14ac:dyDescent="0.25">
      <c r="A9" s="6">
        <v>6</v>
      </c>
      <c r="B9" s="2" t="s">
        <v>19</v>
      </c>
      <c r="C9" s="8">
        <f>j6_11_05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/>
      <c r="C10" s="8">
        <f>j7_11_05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j8_11_05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14</v>
      </c>
      <c r="D12" s="10">
        <f t="shared" si="4"/>
        <v>212300</v>
      </c>
      <c r="E12" s="10">
        <f t="shared" si="4"/>
        <v>461800</v>
      </c>
      <c r="F12" s="10">
        <f t="shared" si="4"/>
        <v>240000</v>
      </c>
      <c r="G12" s="10">
        <f t="shared" si="4"/>
        <v>522000</v>
      </c>
      <c r="H12" s="10">
        <f t="shared" si="4"/>
        <v>0</v>
      </c>
      <c r="I12" s="10">
        <f t="shared" si="4"/>
        <v>14</v>
      </c>
      <c r="J12" s="10">
        <f t="shared" si="4"/>
        <v>0</v>
      </c>
      <c r="K12" s="11">
        <f t="shared" si="4"/>
        <v>14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15</v>
      </c>
      <c r="E61" s="25" t="s">
        <v>34</v>
      </c>
      <c r="F61" s="25"/>
      <c r="G61" s="8">
        <f>SUM(J12+J26+J31+J37+J42)</f>
        <v>0</v>
      </c>
      <c r="H61" s="25" t="s">
        <v>34</v>
      </c>
      <c r="I61" s="25"/>
      <c r="J61" s="25"/>
      <c r="K61" s="8">
        <f>SUM(K12+K26+K31+K37+K42)</f>
        <v>15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18</v>
      </c>
      <c r="E64" s="29" t="s">
        <v>38</v>
      </c>
      <c r="F64" s="29"/>
      <c r="G64" s="20">
        <f>SUM(G61:G63)</f>
        <v>0</v>
      </c>
      <c r="H64" s="29" t="s">
        <v>38</v>
      </c>
      <c r="I64" s="29"/>
      <c r="J64" s="29"/>
      <c r="K64" s="16">
        <f>SUM(K61:K63)</f>
        <v>18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492300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499783</v>
      </c>
      <c r="E69" s="29" t="s">
        <v>43</v>
      </c>
      <c r="F69" s="29"/>
      <c r="G69" s="8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554000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562050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5A1E-67C1-49ED-A52E-37690E1678C9}">
  <dimension ref="A1:K74"/>
  <sheetViews>
    <sheetView topLeftCell="A55" zoomScale="106" zoomScaleNormal="106" workbookViewId="0">
      <selection activeCell="J56" sqref="J56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56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i1_10_05</f>
        <v>4</v>
      </c>
      <c r="D4" s="7">
        <v>47000</v>
      </c>
      <c r="E4" s="8">
        <f>D4*C4</f>
        <v>188000</v>
      </c>
      <c r="F4" s="7">
        <v>53000</v>
      </c>
      <c r="G4" s="8">
        <f>C4*F4</f>
        <v>212000</v>
      </c>
      <c r="H4" s="7"/>
      <c r="I4" s="8">
        <f>SUM(C4+H4)</f>
        <v>4</v>
      </c>
      <c r="J4" s="2">
        <v>1</v>
      </c>
      <c r="K4" s="9">
        <f>(I4-J4)</f>
        <v>3</v>
      </c>
    </row>
    <row r="5" spans="1:11" x14ac:dyDescent="0.25">
      <c r="A5" s="6">
        <v>2</v>
      </c>
      <c r="B5" s="2" t="s">
        <v>15</v>
      </c>
      <c r="C5" s="8">
        <f>i2_10_05</f>
        <v>3</v>
      </c>
      <c r="D5" s="7">
        <v>53000</v>
      </c>
      <c r="E5" s="8">
        <f t="shared" ref="E5:E11" si="0">D5*C5</f>
        <v>159000</v>
      </c>
      <c r="F5" s="7">
        <v>60000</v>
      </c>
      <c r="G5" s="8">
        <f t="shared" ref="G5:G11" si="1">C5*F5</f>
        <v>180000</v>
      </c>
      <c r="H5" s="7"/>
      <c r="I5" s="8">
        <f t="shared" ref="I5:I11" si="2">SUM(C5+H5)</f>
        <v>3</v>
      </c>
      <c r="J5" s="2">
        <v>1</v>
      </c>
      <c r="K5" s="9">
        <f t="shared" ref="K5:K11" si="3">(I5-J5)</f>
        <v>2</v>
      </c>
    </row>
    <row r="6" spans="1:11" x14ac:dyDescent="0.25">
      <c r="A6" s="6">
        <v>3</v>
      </c>
      <c r="B6" s="2" t="s">
        <v>16</v>
      </c>
      <c r="C6" s="8">
        <f>i3_10_05</f>
        <v>1</v>
      </c>
      <c r="D6" s="7">
        <v>35500</v>
      </c>
      <c r="E6" s="8">
        <f t="shared" si="0"/>
        <v>35500</v>
      </c>
      <c r="F6" s="7">
        <v>40000</v>
      </c>
      <c r="G6" s="8">
        <f t="shared" si="1"/>
        <v>40000</v>
      </c>
      <c r="H6" s="7"/>
      <c r="I6" s="8">
        <f t="shared" si="2"/>
        <v>1</v>
      </c>
      <c r="J6" s="2">
        <v>1</v>
      </c>
      <c r="K6" s="9">
        <f t="shared" si="3"/>
        <v>0</v>
      </c>
    </row>
    <row r="7" spans="1:11" x14ac:dyDescent="0.25">
      <c r="A7" s="6">
        <v>4</v>
      </c>
      <c r="B7" s="2" t="s">
        <v>17</v>
      </c>
      <c r="C7" s="8">
        <f>i4_10_05</f>
        <v>6</v>
      </c>
      <c r="D7" s="7">
        <v>20300</v>
      </c>
      <c r="E7" s="8">
        <f t="shared" si="0"/>
        <v>121800</v>
      </c>
      <c r="F7" s="7">
        <v>23000</v>
      </c>
      <c r="G7" s="8">
        <f t="shared" si="1"/>
        <v>138000</v>
      </c>
      <c r="H7" s="7"/>
      <c r="I7" s="8">
        <f t="shared" si="2"/>
        <v>6</v>
      </c>
      <c r="J7" s="2"/>
      <c r="K7" s="9">
        <f t="shared" si="3"/>
        <v>6</v>
      </c>
    </row>
    <row r="8" spans="1:11" x14ac:dyDescent="0.25">
      <c r="A8" s="6">
        <v>5</v>
      </c>
      <c r="B8" s="2" t="s">
        <v>18</v>
      </c>
      <c r="C8" s="8">
        <f>i5_10_05</f>
        <v>3</v>
      </c>
      <c r="D8" s="7">
        <v>25500</v>
      </c>
      <c r="E8" s="8">
        <f t="shared" si="0"/>
        <v>76500</v>
      </c>
      <c r="F8" s="7">
        <v>29000</v>
      </c>
      <c r="G8" s="8">
        <f t="shared" si="1"/>
        <v>87000</v>
      </c>
      <c r="H8" s="7"/>
      <c r="I8" s="8">
        <f t="shared" si="2"/>
        <v>3</v>
      </c>
      <c r="J8" s="2">
        <v>3</v>
      </c>
      <c r="K8" s="9">
        <f t="shared" si="3"/>
        <v>0</v>
      </c>
    </row>
    <row r="9" spans="1:11" x14ac:dyDescent="0.25">
      <c r="A9" s="6">
        <v>6</v>
      </c>
      <c r="B9" s="2" t="s">
        <v>19</v>
      </c>
      <c r="C9" s="8">
        <f>i6_10_05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/>
      <c r="C10" s="8">
        <f>i7_10_05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i8_10_05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20</v>
      </c>
      <c r="D12" s="10">
        <f t="shared" si="4"/>
        <v>212300</v>
      </c>
      <c r="E12" s="10">
        <f t="shared" si="4"/>
        <v>673800</v>
      </c>
      <c r="F12" s="10">
        <f t="shared" si="4"/>
        <v>240000</v>
      </c>
      <c r="G12" s="10">
        <f t="shared" si="4"/>
        <v>762000</v>
      </c>
      <c r="H12" s="10">
        <f t="shared" si="4"/>
        <v>0</v>
      </c>
      <c r="I12" s="10">
        <f t="shared" si="4"/>
        <v>20</v>
      </c>
      <c r="J12" s="10">
        <f t="shared" si="4"/>
        <v>6</v>
      </c>
      <c r="K12" s="11">
        <f t="shared" si="4"/>
        <v>14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1" t="s">
        <v>79</v>
      </c>
      <c r="C54" s="7"/>
      <c r="D54" s="7">
        <v>34000</v>
      </c>
      <c r="E54" s="8">
        <f t="shared" ref="E54:E57" si="28">D54*C54</f>
        <v>0</v>
      </c>
      <c r="F54" s="7">
        <v>36000</v>
      </c>
      <c r="G54" s="13">
        <f t="shared" ref="G54:G57" si="29">C54*F54</f>
        <v>0</v>
      </c>
      <c r="H54" s="2">
        <v>1</v>
      </c>
      <c r="I54" s="8">
        <f t="shared" ref="I54:I57" si="30">SUM(C54+H54)</f>
        <v>1</v>
      </c>
      <c r="J54" s="7">
        <v>1</v>
      </c>
      <c r="K54" s="9">
        <f t="shared" ref="K54:K57" si="31">(I54-J54)</f>
        <v>0</v>
      </c>
    </row>
    <row r="55" spans="1:11" x14ac:dyDescent="0.25">
      <c r="A55" s="6">
        <v>2</v>
      </c>
      <c r="B55" s="21" t="s">
        <v>80</v>
      </c>
      <c r="C55" s="7"/>
      <c r="D55" s="7">
        <v>5000</v>
      </c>
      <c r="E55" s="8">
        <f t="shared" si="28"/>
        <v>0</v>
      </c>
      <c r="F55" s="7">
        <v>5500</v>
      </c>
      <c r="G55" s="13">
        <f t="shared" si="29"/>
        <v>0</v>
      </c>
      <c r="H55" s="2">
        <v>1</v>
      </c>
      <c r="I55" s="8">
        <f t="shared" si="30"/>
        <v>1</v>
      </c>
      <c r="J55" s="7">
        <v>1</v>
      </c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39000</v>
      </c>
      <c r="E58" s="10">
        <f t="shared" si="32"/>
        <v>0</v>
      </c>
      <c r="F58" s="10">
        <f t="shared" si="32"/>
        <v>41500</v>
      </c>
      <c r="G58" s="10">
        <f t="shared" si="32"/>
        <v>0</v>
      </c>
      <c r="H58" s="10">
        <f t="shared" si="32"/>
        <v>2</v>
      </c>
      <c r="I58" s="10">
        <f t="shared" si="32"/>
        <v>2</v>
      </c>
      <c r="J58" s="10">
        <f t="shared" si="32"/>
        <v>2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21</v>
      </c>
      <c r="E61" s="25" t="s">
        <v>34</v>
      </c>
      <c r="F61" s="25"/>
      <c r="G61" s="8">
        <f>SUM(J12+J26+J31+J37+J42)</f>
        <v>6</v>
      </c>
      <c r="H61" s="25" t="s">
        <v>34</v>
      </c>
      <c r="I61" s="25"/>
      <c r="J61" s="25"/>
      <c r="K61" s="8">
        <f>SUM(K12+K26+K31+K37+K42)</f>
        <v>15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2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24</v>
      </c>
      <c r="E64" s="29" t="s">
        <v>38</v>
      </c>
      <c r="F64" s="29"/>
      <c r="G64" s="20">
        <f>SUM(G61:G63)</f>
        <v>8</v>
      </c>
      <c r="H64" s="29" t="s">
        <v>38</v>
      </c>
      <c r="I64" s="29"/>
      <c r="J64" s="29"/>
      <c r="K64" s="16">
        <f>SUM(K61:K63)</f>
        <v>18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704300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2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711783</v>
      </c>
      <c r="E69" s="29" t="s">
        <v>43</v>
      </c>
      <c r="F69" s="29"/>
      <c r="G69" s="8">
        <f>SUM(G66:G68)</f>
        <v>2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794000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802050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5BE3-B586-44AC-9B8D-8A28952B3E34}">
  <dimension ref="A1:K74"/>
  <sheetViews>
    <sheetView topLeftCell="A58" zoomScale="106" zoomScaleNormal="106" workbookViewId="0">
      <selection activeCell="L64" sqref="L64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55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h1_09_05</f>
        <v>5</v>
      </c>
      <c r="D4" s="7">
        <v>47000</v>
      </c>
      <c r="E4" s="8">
        <f>D4*C4</f>
        <v>235000</v>
      </c>
      <c r="F4" s="7">
        <v>53000</v>
      </c>
      <c r="G4" s="8">
        <f>C4*F4</f>
        <v>265000</v>
      </c>
      <c r="H4" s="7"/>
      <c r="I4" s="8">
        <f>SUM(C4+H4)</f>
        <v>5</v>
      </c>
      <c r="J4" s="2">
        <v>1</v>
      </c>
      <c r="K4" s="9">
        <f>(I4-J4)</f>
        <v>4</v>
      </c>
    </row>
    <row r="5" spans="1:11" x14ac:dyDescent="0.25">
      <c r="A5" s="6">
        <v>2</v>
      </c>
      <c r="B5" s="2" t="s">
        <v>15</v>
      </c>
      <c r="C5" s="8">
        <f>h2_09_05</f>
        <v>3</v>
      </c>
      <c r="D5" s="7">
        <v>53000</v>
      </c>
      <c r="E5" s="8">
        <f t="shared" ref="E5:E11" si="0">D5*C5</f>
        <v>159000</v>
      </c>
      <c r="F5" s="7">
        <v>60000</v>
      </c>
      <c r="G5" s="8">
        <f t="shared" ref="G5:G11" si="1">C5*F5</f>
        <v>180000</v>
      </c>
      <c r="H5" s="7"/>
      <c r="I5" s="8">
        <f t="shared" ref="I5:I11" si="2">SUM(C5+H5)</f>
        <v>3</v>
      </c>
      <c r="J5" s="2"/>
      <c r="K5" s="9">
        <f t="shared" ref="K5:K11" si="3">(I5-J5)</f>
        <v>3</v>
      </c>
    </row>
    <row r="6" spans="1:11" x14ac:dyDescent="0.25">
      <c r="A6" s="6">
        <v>3</v>
      </c>
      <c r="B6" s="2" t="s">
        <v>16</v>
      </c>
      <c r="C6" s="8">
        <f>h3_09_05</f>
        <v>1</v>
      </c>
      <c r="D6" s="7">
        <v>35500</v>
      </c>
      <c r="E6" s="8">
        <f t="shared" si="0"/>
        <v>35500</v>
      </c>
      <c r="F6" s="7">
        <v>40000</v>
      </c>
      <c r="G6" s="8">
        <f t="shared" si="1"/>
        <v>40000</v>
      </c>
      <c r="H6" s="7"/>
      <c r="I6" s="8">
        <f t="shared" si="2"/>
        <v>1</v>
      </c>
      <c r="J6" s="2"/>
      <c r="K6" s="9">
        <f t="shared" si="3"/>
        <v>1</v>
      </c>
    </row>
    <row r="7" spans="1:11" x14ac:dyDescent="0.25">
      <c r="A7" s="6">
        <v>4</v>
      </c>
      <c r="B7" s="2" t="s">
        <v>17</v>
      </c>
      <c r="C7" s="8">
        <f>h4_09_05</f>
        <v>6</v>
      </c>
      <c r="D7" s="7">
        <v>20300</v>
      </c>
      <c r="E7" s="8">
        <f t="shared" si="0"/>
        <v>121800</v>
      </c>
      <c r="F7" s="7">
        <v>23000</v>
      </c>
      <c r="G7" s="8">
        <f t="shared" si="1"/>
        <v>138000</v>
      </c>
      <c r="H7" s="7"/>
      <c r="I7" s="8">
        <f t="shared" si="2"/>
        <v>6</v>
      </c>
      <c r="J7" s="2"/>
      <c r="K7" s="9">
        <f t="shared" si="3"/>
        <v>6</v>
      </c>
    </row>
    <row r="8" spans="1:11" x14ac:dyDescent="0.25">
      <c r="A8" s="6">
        <v>5</v>
      </c>
      <c r="B8" s="2" t="s">
        <v>18</v>
      </c>
      <c r="C8" s="8">
        <f>h5_09_05</f>
        <v>3</v>
      </c>
      <c r="D8" s="7">
        <v>25500</v>
      </c>
      <c r="E8" s="8">
        <f t="shared" si="0"/>
        <v>76500</v>
      </c>
      <c r="F8" s="7">
        <v>29000</v>
      </c>
      <c r="G8" s="8">
        <f t="shared" si="1"/>
        <v>87000</v>
      </c>
      <c r="H8" s="7"/>
      <c r="I8" s="8">
        <f t="shared" si="2"/>
        <v>3</v>
      </c>
      <c r="J8" s="2"/>
      <c r="K8" s="9">
        <f t="shared" si="3"/>
        <v>3</v>
      </c>
    </row>
    <row r="9" spans="1:11" x14ac:dyDescent="0.25">
      <c r="A9" s="6">
        <v>6</v>
      </c>
      <c r="B9" s="2" t="s">
        <v>19</v>
      </c>
      <c r="C9" s="8">
        <f>h6_09_05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/>
      <c r="C10" s="8">
        <f>h7_09_05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h8_09_05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21</v>
      </c>
      <c r="D12" s="10">
        <f t="shared" si="4"/>
        <v>212300</v>
      </c>
      <c r="E12" s="10">
        <f t="shared" si="4"/>
        <v>720800</v>
      </c>
      <c r="F12" s="10">
        <f t="shared" si="4"/>
        <v>240000</v>
      </c>
      <c r="G12" s="10">
        <f t="shared" si="4"/>
        <v>815000</v>
      </c>
      <c r="H12" s="10">
        <f t="shared" si="4"/>
        <v>0</v>
      </c>
      <c r="I12" s="10">
        <f t="shared" si="4"/>
        <v>21</v>
      </c>
      <c r="J12" s="10">
        <f t="shared" si="4"/>
        <v>1</v>
      </c>
      <c r="K12" s="11">
        <f t="shared" si="4"/>
        <v>20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22</v>
      </c>
      <c r="E61" s="25" t="s">
        <v>34</v>
      </c>
      <c r="F61" s="25"/>
      <c r="G61" s="8">
        <f>SUM(J12+J26+J31+J37+J42)</f>
        <v>1</v>
      </c>
      <c r="H61" s="25" t="s">
        <v>34</v>
      </c>
      <c r="I61" s="25"/>
      <c r="J61" s="25"/>
      <c r="K61" s="8">
        <f>SUM(K12+K26+K31+K37+K42)</f>
        <v>21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25</v>
      </c>
      <c r="E64" s="29" t="s">
        <v>38</v>
      </c>
      <c r="F64" s="29"/>
      <c r="G64" s="20">
        <f>SUM(G61:G63)</f>
        <v>1</v>
      </c>
      <c r="H64" s="29" t="s">
        <v>38</v>
      </c>
      <c r="I64" s="29"/>
      <c r="J64" s="29"/>
      <c r="K64" s="16">
        <f>SUM(K61:K63)</f>
        <v>24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751300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758783</v>
      </c>
      <c r="E69" s="29" t="s">
        <v>43</v>
      </c>
      <c r="F69" s="29"/>
      <c r="G69" s="8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847000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855050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2711-B1ED-4524-85FC-4E5FAF9CD595}">
  <dimension ref="A1:K74"/>
  <sheetViews>
    <sheetView topLeftCell="A49" zoomScaleNormal="100" workbookViewId="0">
      <selection activeCell="J6" sqref="J6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54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g1_08_05</f>
        <v>5</v>
      </c>
      <c r="D4" s="7">
        <v>47000</v>
      </c>
      <c r="E4" s="8">
        <f>D4*C4</f>
        <v>235000</v>
      </c>
      <c r="F4" s="7">
        <v>53000</v>
      </c>
      <c r="G4" s="8">
        <f>C4*F4</f>
        <v>265000</v>
      </c>
      <c r="H4" s="7"/>
      <c r="I4" s="8">
        <f>SUM(C4+H4)</f>
        <v>5</v>
      </c>
      <c r="J4" s="2"/>
      <c r="K4" s="9">
        <f>(I4-J4)</f>
        <v>5</v>
      </c>
    </row>
    <row r="5" spans="1:11" x14ac:dyDescent="0.25">
      <c r="A5" s="6">
        <v>2</v>
      </c>
      <c r="B5" s="2" t="s">
        <v>15</v>
      </c>
      <c r="C5" s="8">
        <f>g2_08_05</f>
        <v>4</v>
      </c>
      <c r="D5" s="7">
        <v>53000</v>
      </c>
      <c r="E5" s="8">
        <f t="shared" ref="E5:E11" si="0">D5*C5</f>
        <v>212000</v>
      </c>
      <c r="F5" s="7">
        <v>60000</v>
      </c>
      <c r="G5" s="8">
        <f t="shared" ref="G5:G11" si="1">C5*F5</f>
        <v>240000</v>
      </c>
      <c r="H5" s="7"/>
      <c r="I5" s="8">
        <f t="shared" ref="I5:I11" si="2">SUM(C5+H5)</f>
        <v>4</v>
      </c>
      <c r="J5" s="2">
        <v>1</v>
      </c>
      <c r="K5" s="9">
        <f t="shared" ref="K5:K11" si="3">(I5-J5)</f>
        <v>3</v>
      </c>
    </row>
    <row r="6" spans="1:11" x14ac:dyDescent="0.25">
      <c r="A6" s="6">
        <v>3</v>
      </c>
      <c r="B6" s="2" t="s">
        <v>16</v>
      </c>
      <c r="C6" s="8">
        <f>g3_08_05</f>
        <v>1</v>
      </c>
      <c r="D6" s="7">
        <v>35500</v>
      </c>
      <c r="E6" s="8">
        <f t="shared" si="0"/>
        <v>35500</v>
      </c>
      <c r="F6" s="7">
        <v>40000</v>
      </c>
      <c r="G6" s="8">
        <f t="shared" si="1"/>
        <v>40000</v>
      </c>
      <c r="H6" s="7"/>
      <c r="I6" s="8">
        <f t="shared" si="2"/>
        <v>1</v>
      </c>
      <c r="J6" s="2"/>
      <c r="K6" s="9">
        <f t="shared" si="3"/>
        <v>1</v>
      </c>
    </row>
    <row r="7" spans="1:11" x14ac:dyDescent="0.25">
      <c r="A7" s="6">
        <v>4</v>
      </c>
      <c r="B7" s="2" t="s">
        <v>17</v>
      </c>
      <c r="C7" s="8">
        <f>g4_08_05</f>
        <v>6</v>
      </c>
      <c r="D7" s="7">
        <v>20300</v>
      </c>
      <c r="E7" s="8">
        <f t="shared" si="0"/>
        <v>121800</v>
      </c>
      <c r="F7" s="7">
        <v>23000</v>
      </c>
      <c r="G7" s="8">
        <f t="shared" si="1"/>
        <v>138000</v>
      </c>
      <c r="H7" s="7"/>
      <c r="I7" s="8">
        <f t="shared" si="2"/>
        <v>6</v>
      </c>
      <c r="J7" s="2"/>
      <c r="K7" s="9">
        <f t="shared" si="3"/>
        <v>6</v>
      </c>
    </row>
    <row r="8" spans="1:11" x14ac:dyDescent="0.25">
      <c r="A8" s="6">
        <v>5</v>
      </c>
      <c r="B8" s="2" t="s">
        <v>18</v>
      </c>
      <c r="C8" s="8">
        <f>g5_08_05</f>
        <v>3</v>
      </c>
      <c r="D8" s="7">
        <v>25500</v>
      </c>
      <c r="E8" s="8">
        <f t="shared" si="0"/>
        <v>76500</v>
      </c>
      <c r="F8" s="7">
        <v>29000</v>
      </c>
      <c r="G8" s="8">
        <f t="shared" si="1"/>
        <v>87000</v>
      </c>
      <c r="H8" s="7"/>
      <c r="I8" s="8">
        <f t="shared" si="2"/>
        <v>3</v>
      </c>
      <c r="J8" s="2"/>
      <c r="K8" s="9">
        <f t="shared" si="3"/>
        <v>3</v>
      </c>
    </row>
    <row r="9" spans="1:11" x14ac:dyDescent="0.25">
      <c r="A9" s="6">
        <v>6</v>
      </c>
      <c r="B9" s="2" t="s">
        <v>19</v>
      </c>
      <c r="C9" s="8">
        <f>g6_08_05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/>
      <c r="C10" s="8">
        <f>g7_08_05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g8_08_05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22</v>
      </c>
      <c r="D12" s="10">
        <f t="shared" si="4"/>
        <v>212300</v>
      </c>
      <c r="E12" s="10">
        <f t="shared" si="4"/>
        <v>773800</v>
      </c>
      <c r="F12" s="10">
        <f t="shared" si="4"/>
        <v>240000</v>
      </c>
      <c r="G12" s="10">
        <f t="shared" si="4"/>
        <v>875000</v>
      </c>
      <c r="H12" s="10">
        <f t="shared" si="4"/>
        <v>0</v>
      </c>
      <c r="I12" s="10">
        <f t="shared" si="4"/>
        <v>22</v>
      </c>
      <c r="J12" s="10">
        <f t="shared" si="4"/>
        <v>1</v>
      </c>
      <c r="K12" s="11">
        <f t="shared" si="4"/>
        <v>21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23</v>
      </c>
      <c r="E61" s="25" t="s">
        <v>34</v>
      </c>
      <c r="F61" s="25"/>
      <c r="G61" s="8">
        <f>SUM(J12+J26+J31+J37+J42)</f>
        <v>1</v>
      </c>
      <c r="H61" s="25" t="s">
        <v>34</v>
      </c>
      <c r="I61" s="25"/>
      <c r="J61" s="25"/>
      <c r="K61" s="8">
        <f>SUM(K12+K26+K31+K37+K42)</f>
        <v>22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26</v>
      </c>
      <c r="E64" s="29" t="s">
        <v>38</v>
      </c>
      <c r="F64" s="29"/>
      <c r="G64" s="20">
        <f>SUM(G61:G63)</f>
        <v>1</v>
      </c>
      <c r="H64" s="29" t="s">
        <v>38</v>
      </c>
      <c r="I64" s="29"/>
      <c r="J64" s="29"/>
      <c r="K64" s="16">
        <f>SUM(K61:K63)</f>
        <v>25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804300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811783</v>
      </c>
      <c r="E69" s="29" t="s">
        <v>43</v>
      </c>
      <c r="F69" s="29"/>
      <c r="G69" s="8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907000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915050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D3B81-D706-4ECC-A6FA-FB915BA38712}">
  <dimension ref="A1:K74"/>
  <sheetViews>
    <sheetView topLeftCell="A55" zoomScale="106" zoomScaleNormal="106" workbookViewId="0">
      <selection activeCell="J9" sqref="J9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53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f1_07_05</f>
        <v>2</v>
      </c>
      <c r="D4" s="7">
        <v>47000</v>
      </c>
      <c r="E4" s="8">
        <f>D4*C4</f>
        <v>94000</v>
      </c>
      <c r="F4" s="7">
        <v>53000</v>
      </c>
      <c r="G4" s="8">
        <f>C4*F4</f>
        <v>106000</v>
      </c>
      <c r="H4" s="7">
        <v>3</v>
      </c>
      <c r="I4" s="8">
        <f>SUM(C4+H4)</f>
        <v>5</v>
      </c>
      <c r="J4" s="2"/>
      <c r="K4" s="9">
        <f>(I4-J4)</f>
        <v>5</v>
      </c>
    </row>
    <row r="5" spans="1:11" x14ac:dyDescent="0.25">
      <c r="A5" s="6">
        <v>2</v>
      </c>
      <c r="B5" s="2" t="s">
        <v>15</v>
      </c>
      <c r="C5" s="8">
        <f>f2_07_05</f>
        <v>2</v>
      </c>
      <c r="D5" s="7">
        <v>53000</v>
      </c>
      <c r="E5" s="8">
        <f t="shared" ref="E5:E11" si="0">D5*C5</f>
        <v>106000</v>
      </c>
      <c r="F5" s="7">
        <v>60000</v>
      </c>
      <c r="G5" s="8">
        <f t="shared" ref="G5:G11" si="1">C5*F5</f>
        <v>120000</v>
      </c>
      <c r="H5" s="7">
        <v>2</v>
      </c>
      <c r="I5" s="8">
        <f t="shared" ref="I5:I11" si="2">SUM(C5+H5)</f>
        <v>4</v>
      </c>
      <c r="J5" s="2"/>
      <c r="K5" s="9">
        <f t="shared" ref="K5:K11" si="3">(I5-J5)</f>
        <v>4</v>
      </c>
    </row>
    <row r="6" spans="1:11" x14ac:dyDescent="0.25">
      <c r="A6" s="6">
        <v>3</v>
      </c>
      <c r="B6" s="2" t="s">
        <v>16</v>
      </c>
      <c r="C6" s="8">
        <f>f3_07_05</f>
        <v>0</v>
      </c>
      <c r="D6" s="7">
        <v>35500</v>
      </c>
      <c r="E6" s="8">
        <f t="shared" si="0"/>
        <v>0</v>
      </c>
      <c r="F6" s="7">
        <v>40000</v>
      </c>
      <c r="G6" s="8">
        <f t="shared" si="1"/>
        <v>0</v>
      </c>
      <c r="H6" s="7">
        <v>4</v>
      </c>
      <c r="I6" s="8">
        <f t="shared" si="2"/>
        <v>4</v>
      </c>
      <c r="J6" s="2">
        <v>3</v>
      </c>
      <c r="K6" s="9">
        <f t="shared" si="3"/>
        <v>1</v>
      </c>
    </row>
    <row r="7" spans="1:11" x14ac:dyDescent="0.25">
      <c r="A7" s="6">
        <v>4</v>
      </c>
      <c r="B7" s="2" t="s">
        <v>17</v>
      </c>
      <c r="C7" s="8">
        <f>f4_07_05</f>
        <v>4</v>
      </c>
      <c r="D7" s="7">
        <v>20300</v>
      </c>
      <c r="E7" s="8">
        <f t="shared" si="0"/>
        <v>81200</v>
      </c>
      <c r="F7" s="7">
        <v>23000</v>
      </c>
      <c r="G7" s="8">
        <f t="shared" si="1"/>
        <v>92000</v>
      </c>
      <c r="H7" s="7">
        <v>2</v>
      </c>
      <c r="I7" s="8">
        <f t="shared" si="2"/>
        <v>6</v>
      </c>
      <c r="J7" s="2"/>
      <c r="K7" s="9">
        <f t="shared" si="3"/>
        <v>6</v>
      </c>
    </row>
    <row r="8" spans="1:11" x14ac:dyDescent="0.25">
      <c r="A8" s="6">
        <v>5</v>
      </c>
      <c r="B8" s="2" t="s">
        <v>18</v>
      </c>
      <c r="C8" s="8">
        <f>f5_07_05</f>
        <v>1</v>
      </c>
      <c r="D8" s="7">
        <v>25500</v>
      </c>
      <c r="E8" s="8">
        <f t="shared" si="0"/>
        <v>25500</v>
      </c>
      <c r="F8" s="7">
        <v>29000</v>
      </c>
      <c r="G8" s="8">
        <f t="shared" si="1"/>
        <v>29000</v>
      </c>
      <c r="H8" s="7">
        <v>5</v>
      </c>
      <c r="I8" s="8">
        <f t="shared" si="2"/>
        <v>6</v>
      </c>
      <c r="J8" s="2">
        <v>3</v>
      </c>
      <c r="K8" s="9">
        <f t="shared" si="3"/>
        <v>3</v>
      </c>
    </row>
    <row r="9" spans="1:11" x14ac:dyDescent="0.25">
      <c r="A9" s="6">
        <v>6</v>
      </c>
      <c r="B9" s="2" t="s">
        <v>19</v>
      </c>
      <c r="C9" s="8">
        <f>f6_07_05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/>
      <c r="C10" s="8">
        <f>f7_07_07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f8_07_05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12</v>
      </c>
      <c r="D12" s="10">
        <f t="shared" si="4"/>
        <v>212300</v>
      </c>
      <c r="E12" s="10">
        <f t="shared" si="4"/>
        <v>399700</v>
      </c>
      <c r="F12" s="10">
        <f t="shared" si="4"/>
        <v>240000</v>
      </c>
      <c r="G12" s="10">
        <f t="shared" si="4"/>
        <v>452000</v>
      </c>
      <c r="H12" s="10">
        <f t="shared" si="4"/>
        <v>16</v>
      </c>
      <c r="I12" s="10">
        <f t="shared" si="4"/>
        <v>28</v>
      </c>
      <c r="J12" s="10">
        <f t="shared" si="4"/>
        <v>6</v>
      </c>
      <c r="K12" s="11">
        <f t="shared" si="4"/>
        <v>22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13</v>
      </c>
      <c r="E61" s="25" t="s">
        <v>34</v>
      </c>
      <c r="F61" s="25"/>
      <c r="G61" s="8">
        <f>SUM(J12+J26+J31+J37+J42)</f>
        <v>6</v>
      </c>
      <c r="H61" s="25" t="s">
        <v>34</v>
      </c>
      <c r="I61" s="25"/>
      <c r="J61" s="25"/>
      <c r="K61" s="8">
        <f>SUM(K12+K26+K31+K37+K42)</f>
        <v>23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16</v>
      </c>
      <c r="E64" s="29" t="s">
        <v>38</v>
      </c>
      <c r="F64" s="29"/>
      <c r="G64" s="20">
        <f>SUM(G61:G63)</f>
        <v>6</v>
      </c>
      <c r="H64" s="29" t="s">
        <v>38</v>
      </c>
      <c r="I64" s="29"/>
      <c r="J64" s="29"/>
      <c r="K64" s="16">
        <f>SUM(K61:K63)</f>
        <v>26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430200</v>
      </c>
      <c r="E66" s="25" t="s">
        <v>34</v>
      </c>
      <c r="F66" s="25"/>
      <c r="G66" s="8">
        <f>SUM(H12+H26+H31+H37+H42)</f>
        <v>16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437683</v>
      </c>
      <c r="E69" s="29" t="s">
        <v>43</v>
      </c>
      <c r="F69" s="29"/>
      <c r="G69" s="8">
        <f>SUM(G66:G68)</f>
        <v>16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484000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492050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B3CB-A80D-46C3-B9E4-B917FC589312}">
  <dimension ref="A1:K74"/>
  <sheetViews>
    <sheetView topLeftCell="A52" zoomScale="106" zoomScaleNormal="106" workbookViewId="0">
      <selection activeCell="J9" sqref="J9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52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e1_06_05</f>
        <v>2</v>
      </c>
      <c r="D4" s="7">
        <v>47000</v>
      </c>
      <c r="E4" s="8">
        <f>D4*C4</f>
        <v>94000</v>
      </c>
      <c r="F4" s="7">
        <v>53000</v>
      </c>
      <c r="G4" s="8">
        <f>C4*F4</f>
        <v>106000</v>
      </c>
      <c r="H4" s="7"/>
      <c r="I4" s="8">
        <f>SUM(C4+H4)</f>
        <v>2</v>
      </c>
      <c r="J4" s="2"/>
      <c r="K4" s="9">
        <f>(I4-J4)</f>
        <v>2</v>
      </c>
    </row>
    <row r="5" spans="1:11" x14ac:dyDescent="0.25">
      <c r="A5" s="6">
        <v>2</v>
      </c>
      <c r="B5" s="2" t="s">
        <v>15</v>
      </c>
      <c r="C5" s="8">
        <f>e2_06_05</f>
        <v>2</v>
      </c>
      <c r="D5" s="7">
        <v>53000</v>
      </c>
      <c r="E5" s="8">
        <f t="shared" ref="E5:E11" si="0">D5*C5</f>
        <v>106000</v>
      </c>
      <c r="F5" s="7">
        <v>60000</v>
      </c>
      <c r="G5" s="8">
        <f t="shared" ref="G5:G11" si="1">C5*F5</f>
        <v>120000</v>
      </c>
      <c r="H5" s="7"/>
      <c r="I5" s="8">
        <f t="shared" ref="I5:I11" si="2">SUM(C5+H5)</f>
        <v>2</v>
      </c>
      <c r="J5" s="2"/>
      <c r="K5" s="9">
        <f t="shared" ref="K5:K11" si="3">(I5-J5)</f>
        <v>2</v>
      </c>
    </row>
    <row r="6" spans="1:11" x14ac:dyDescent="0.25">
      <c r="A6" s="6">
        <v>3</v>
      </c>
      <c r="B6" s="2" t="s">
        <v>16</v>
      </c>
      <c r="C6" s="8">
        <f>e3_06_05</f>
        <v>2</v>
      </c>
      <c r="D6" s="7">
        <v>35500</v>
      </c>
      <c r="E6" s="8">
        <f t="shared" si="0"/>
        <v>71000</v>
      </c>
      <c r="F6" s="7">
        <v>40000</v>
      </c>
      <c r="G6" s="8">
        <f t="shared" si="1"/>
        <v>80000</v>
      </c>
      <c r="H6" s="7"/>
      <c r="I6" s="8">
        <f t="shared" si="2"/>
        <v>2</v>
      </c>
      <c r="J6" s="2">
        <v>2</v>
      </c>
      <c r="K6" s="9">
        <f t="shared" si="3"/>
        <v>0</v>
      </c>
    </row>
    <row r="7" spans="1:11" x14ac:dyDescent="0.25">
      <c r="A7" s="6">
        <v>4</v>
      </c>
      <c r="B7" s="2" t="s">
        <v>17</v>
      </c>
      <c r="C7" s="8">
        <f>e4_06_05</f>
        <v>4</v>
      </c>
      <c r="D7" s="7">
        <v>20300</v>
      </c>
      <c r="E7" s="8">
        <f t="shared" si="0"/>
        <v>81200</v>
      </c>
      <c r="F7" s="7">
        <v>23000</v>
      </c>
      <c r="G7" s="8">
        <f t="shared" si="1"/>
        <v>92000</v>
      </c>
      <c r="H7" s="7"/>
      <c r="I7" s="8">
        <f t="shared" si="2"/>
        <v>4</v>
      </c>
      <c r="J7" s="2"/>
      <c r="K7" s="9">
        <f t="shared" si="3"/>
        <v>4</v>
      </c>
    </row>
    <row r="8" spans="1:11" x14ac:dyDescent="0.25">
      <c r="A8" s="6">
        <v>5</v>
      </c>
      <c r="B8" s="2" t="s">
        <v>18</v>
      </c>
      <c r="C8" s="8">
        <f>e5_06_05</f>
        <v>3</v>
      </c>
      <c r="D8" s="7">
        <v>25500</v>
      </c>
      <c r="E8" s="8">
        <f t="shared" si="0"/>
        <v>76500</v>
      </c>
      <c r="F8" s="7">
        <v>29000</v>
      </c>
      <c r="G8" s="8">
        <f t="shared" si="1"/>
        <v>87000</v>
      </c>
      <c r="H8" s="7"/>
      <c r="I8" s="8">
        <f t="shared" si="2"/>
        <v>3</v>
      </c>
      <c r="J8" s="2">
        <v>2</v>
      </c>
      <c r="K8" s="9">
        <f t="shared" si="3"/>
        <v>1</v>
      </c>
    </row>
    <row r="9" spans="1:11" x14ac:dyDescent="0.25">
      <c r="A9" s="6">
        <v>6</v>
      </c>
      <c r="B9" s="2" t="s">
        <v>19</v>
      </c>
      <c r="C9" s="8">
        <f>e6_06_05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/>
      <c r="C10" s="8">
        <f>e7_06_05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e8_06_05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16</v>
      </c>
      <c r="D12" s="10">
        <f t="shared" si="4"/>
        <v>212300</v>
      </c>
      <c r="E12" s="10">
        <f t="shared" si="4"/>
        <v>521700</v>
      </c>
      <c r="F12" s="10">
        <f t="shared" si="4"/>
        <v>240000</v>
      </c>
      <c r="G12" s="10">
        <f t="shared" si="4"/>
        <v>590000</v>
      </c>
      <c r="H12" s="10">
        <f t="shared" si="4"/>
        <v>0</v>
      </c>
      <c r="I12" s="10">
        <f t="shared" si="4"/>
        <v>16</v>
      </c>
      <c r="J12" s="10">
        <f t="shared" si="4"/>
        <v>4</v>
      </c>
      <c r="K12" s="11">
        <f t="shared" si="4"/>
        <v>12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17</v>
      </c>
      <c r="E61" s="25" t="s">
        <v>34</v>
      </c>
      <c r="F61" s="25"/>
      <c r="G61" s="8">
        <f>SUM(J12+J26+J31+J37+J42)</f>
        <v>4</v>
      </c>
      <c r="H61" s="25" t="s">
        <v>34</v>
      </c>
      <c r="I61" s="25"/>
      <c r="J61" s="25"/>
      <c r="K61" s="8">
        <f>SUM(K12+K26+K31+K37+K42)</f>
        <v>13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20</v>
      </c>
      <c r="E64" s="29" t="s">
        <v>38</v>
      </c>
      <c r="F64" s="29"/>
      <c r="G64" s="20">
        <f>SUM(G61:G63)</f>
        <v>4</v>
      </c>
      <c r="H64" s="29" t="s">
        <v>38</v>
      </c>
      <c r="I64" s="29"/>
      <c r="J64" s="29"/>
      <c r="K64" s="16">
        <f>SUM(K61:K63)</f>
        <v>16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552200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559683</v>
      </c>
      <c r="E69" s="29" t="s">
        <v>43</v>
      </c>
      <c r="F69" s="29"/>
      <c r="G69" s="8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622000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630050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B0AA-A928-45AA-B08B-A213D03B46B1}">
  <dimension ref="A1:K74"/>
  <sheetViews>
    <sheetView topLeftCell="A61" zoomScale="106" zoomScaleNormal="106" workbookViewId="0">
      <selection activeCell="J34" sqref="J34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51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d1_05_05</f>
        <v>2</v>
      </c>
      <c r="D4" s="7">
        <v>47000</v>
      </c>
      <c r="E4" s="8">
        <f>D4*C4</f>
        <v>94000</v>
      </c>
      <c r="F4" s="7">
        <v>53000</v>
      </c>
      <c r="G4" s="8">
        <f>C4*F4</f>
        <v>106000</v>
      </c>
      <c r="H4" s="7"/>
      <c r="I4" s="8">
        <f>SUM(C4+H4)</f>
        <v>2</v>
      </c>
      <c r="J4" s="2"/>
      <c r="K4" s="9">
        <f>(I4-J4)</f>
        <v>2</v>
      </c>
    </row>
    <row r="5" spans="1:11" x14ac:dyDescent="0.25">
      <c r="A5" s="6">
        <v>2</v>
      </c>
      <c r="B5" s="2" t="s">
        <v>15</v>
      </c>
      <c r="C5" s="8">
        <f>d2_05_05</f>
        <v>2</v>
      </c>
      <c r="D5" s="7">
        <v>53000</v>
      </c>
      <c r="E5" s="8">
        <f t="shared" ref="E5:E11" si="0">D5*C5</f>
        <v>106000</v>
      </c>
      <c r="F5" s="7">
        <v>60000</v>
      </c>
      <c r="G5" s="8">
        <f t="shared" ref="G5:G11" si="1">C5*F5</f>
        <v>120000</v>
      </c>
      <c r="H5" s="7"/>
      <c r="I5" s="8">
        <f t="shared" ref="I5:I11" si="2">SUM(C5+H5)</f>
        <v>2</v>
      </c>
      <c r="J5" s="2"/>
      <c r="K5" s="9">
        <f t="shared" ref="K5:K11" si="3">(I5-J5)</f>
        <v>2</v>
      </c>
    </row>
    <row r="6" spans="1:11" x14ac:dyDescent="0.25">
      <c r="A6" s="6">
        <v>3</v>
      </c>
      <c r="B6" s="2" t="s">
        <v>16</v>
      </c>
      <c r="C6" s="8">
        <f>d3_05_05</f>
        <v>2</v>
      </c>
      <c r="D6" s="7">
        <v>35500</v>
      </c>
      <c r="E6" s="8">
        <f t="shared" si="0"/>
        <v>71000</v>
      </c>
      <c r="F6" s="7">
        <v>40000</v>
      </c>
      <c r="G6" s="8">
        <f t="shared" si="1"/>
        <v>80000</v>
      </c>
      <c r="H6" s="7"/>
      <c r="I6" s="8">
        <f t="shared" si="2"/>
        <v>2</v>
      </c>
      <c r="J6" s="2"/>
      <c r="K6" s="9">
        <f t="shared" si="3"/>
        <v>2</v>
      </c>
    </row>
    <row r="7" spans="1:11" x14ac:dyDescent="0.25">
      <c r="A7" s="6">
        <v>4</v>
      </c>
      <c r="B7" s="2" t="s">
        <v>17</v>
      </c>
      <c r="C7" s="8">
        <f>d4_05_05</f>
        <v>4</v>
      </c>
      <c r="D7" s="7">
        <v>20300</v>
      </c>
      <c r="E7" s="8">
        <f t="shared" si="0"/>
        <v>81200</v>
      </c>
      <c r="F7" s="7">
        <v>23000</v>
      </c>
      <c r="G7" s="8">
        <f t="shared" si="1"/>
        <v>92000</v>
      </c>
      <c r="H7" s="7"/>
      <c r="I7" s="8">
        <f t="shared" si="2"/>
        <v>4</v>
      </c>
      <c r="J7" s="2"/>
      <c r="K7" s="9">
        <f t="shared" si="3"/>
        <v>4</v>
      </c>
    </row>
    <row r="8" spans="1:11" x14ac:dyDescent="0.25">
      <c r="A8" s="6">
        <v>5</v>
      </c>
      <c r="B8" s="2" t="s">
        <v>18</v>
      </c>
      <c r="C8" s="8">
        <f>d5_05_05</f>
        <v>3</v>
      </c>
      <c r="D8" s="7">
        <v>25500</v>
      </c>
      <c r="E8" s="8">
        <f t="shared" si="0"/>
        <v>76500</v>
      </c>
      <c r="F8" s="7">
        <v>29000</v>
      </c>
      <c r="G8" s="8">
        <f t="shared" si="1"/>
        <v>87000</v>
      </c>
      <c r="H8" s="7"/>
      <c r="I8" s="8">
        <f t="shared" si="2"/>
        <v>3</v>
      </c>
      <c r="J8" s="2"/>
      <c r="K8" s="9">
        <f t="shared" si="3"/>
        <v>3</v>
      </c>
    </row>
    <row r="9" spans="1:11" x14ac:dyDescent="0.25">
      <c r="A9" s="6">
        <v>6</v>
      </c>
      <c r="B9" s="2" t="s">
        <v>19</v>
      </c>
      <c r="C9" s="8">
        <f>d6_05_05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/>
      <c r="C10" s="8">
        <f>d7_05_05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d8_05_05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16</v>
      </c>
      <c r="D12" s="10">
        <f t="shared" si="4"/>
        <v>212300</v>
      </c>
      <c r="E12" s="10">
        <f t="shared" si="4"/>
        <v>521700</v>
      </c>
      <c r="F12" s="10">
        <f t="shared" si="4"/>
        <v>240000</v>
      </c>
      <c r="G12" s="10">
        <f t="shared" si="4"/>
        <v>590000</v>
      </c>
      <c r="H12" s="10">
        <f t="shared" si="4"/>
        <v>0</v>
      </c>
      <c r="I12" s="10">
        <f t="shared" si="4"/>
        <v>16</v>
      </c>
      <c r="J12" s="10">
        <f t="shared" si="4"/>
        <v>0</v>
      </c>
      <c r="K12" s="11">
        <f t="shared" si="4"/>
        <v>16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 t="s">
        <v>78</v>
      </c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>
        <v>1</v>
      </c>
      <c r="I33" s="8">
        <f t="shared" ref="I33:I36" si="17">SUM(C33+H33)</f>
        <v>1</v>
      </c>
      <c r="J33" s="7">
        <v>1</v>
      </c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1</v>
      </c>
      <c r="I37" s="10">
        <f t="shared" si="18"/>
        <v>1</v>
      </c>
      <c r="J37" s="10">
        <f t="shared" si="18"/>
        <v>1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17</v>
      </c>
      <c r="E61" s="25" t="s">
        <v>34</v>
      </c>
      <c r="F61" s="25"/>
      <c r="G61" s="8">
        <f>SUM(J12+J26+J31+J37+J42)</f>
        <v>1</v>
      </c>
      <c r="H61" s="25" t="s">
        <v>34</v>
      </c>
      <c r="I61" s="25"/>
      <c r="J61" s="25"/>
      <c r="K61" s="8">
        <f>SUM(K12+K26+K31+K37+K42)</f>
        <v>17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20</v>
      </c>
      <c r="E64" s="29" t="s">
        <v>38</v>
      </c>
      <c r="F64" s="29"/>
      <c r="G64" s="20">
        <f>SUM(G61:G63)</f>
        <v>1</v>
      </c>
      <c r="H64" s="29" t="s">
        <v>38</v>
      </c>
      <c r="I64" s="29"/>
      <c r="J64" s="29"/>
      <c r="K64" s="16">
        <f>SUM(K61:K63)</f>
        <v>20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552200</v>
      </c>
      <c r="E66" s="25" t="s">
        <v>34</v>
      </c>
      <c r="F66" s="25"/>
      <c r="G66" s="8">
        <f>SUM(H12+H26+H31+H37+H42)</f>
        <v>1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559683</v>
      </c>
      <c r="E69" s="29" t="s">
        <v>43</v>
      </c>
      <c r="F69" s="29"/>
      <c r="G69" s="8">
        <f>SUM(G66:G68)</f>
        <v>1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622000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630050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543C-3DD0-4C45-84D2-6A344EB28320}">
  <dimension ref="A1:K74"/>
  <sheetViews>
    <sheetView topLeftCell="A52" zoomScale="106" zoomScaleNormal="106" workbookViewId="0">
      <selection activeCell="C4" sqref="C4:C11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50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b1_04_05.</f>
        <v>2</v>
      </c>
      <c r="D4" s="7">
        <v>47000</v>
      </c>
      <c r="E4" s="8">
        <f>D4*C4</f>
        <v>94000</v>
      </c>
      <c r="F4" s="7">
        <v>53000</v>
      </c>
      <c r="G4" s="8">
        <f>C4*F4</f>
        <v>106000</v>
      </c>
      <c r="H4" s="7"/>
      <c r="I4" s="8">
        <f>SUM(C4+H4)</f>
        <v>2</v>
      </c>
      <c r="J4" s="2"/>
      <c r="K4" s="9">
        <f>(I4-J4)</f>
        <v>2</v>
      </c>
    </row>
    <row r="5" spans="1:11" x14ac:dyDescent="0.25">
      <c r="A5" s="6">
        <v>2</v>
      </c>
      <c r="B5" s="2" t="s">
        <v>15</v>
      </c>
      <c r="C5" s="8">
        <f>b2_04_05</f>
        <v>2</v>
      </c>
      <c r="D5" s="7">
        <v>53000</v>
      </c>
      <c r="E5" s="8">
        <f t="shared" ref="E5:E11" si="0">D5*C5</f>
        <v>106000</v>
      </c>
      <c r="F5" s="7">
        <v>60000</v>
      </c>
      <c r="G5" s="8">
        <f t="shared" ref="G5:G11" si="1">C5*F5</f>
        <v>120000</v>
      </c>
      <c r="H5" s="7"/>
      <c r="I5" s="8">
        <f t="shared" ref="I5:I11" si="2">SUM(C5+H5)</f>
        <v>2</v>
      </c>
      <c r="J5" s="2"/>
      <c r="K5" s="9">
        <f t="shared" ref="K5:K11" si="3">(I5-J5)</f>
        <v>2</v>
      </c>
    </row>
    <row r="6" spans="1:11" x14ac:dyDescent="0.25">
      <c r="A6" s="6">
        <v>3</v>
      </c>
      <c r="B6" s="2" t="s">
        <v>16</v>
      </c>
      <c r="C6" s="8">
        <f>b3_04_05</f>
        <v>2</v>
      </c>
      <c r="D6" s="7">
        <v>35500</v>
      </c>
      <c r="E6" s="8">
        <f t="shared" si="0"/>
        <v>71000</v>
      </c>
      <c r="F6" s="7">
        <v>40000</v>
      </c>
      <c r="G6" s="8">
        <f t="shared" si="1"/>
        <v>80000</v>
      </c>
      <c r="H6" s="7"/>
      <c r="I6" s="8">
        <f t="shared" si="2"/>
        <v>2</v>
      </c>
      <c r="J6" s="2"/>
      <c r="K6" s="9">
        <f t="shared" si="3"/>
        <v>2</v>
      </c>
    </row>
    <row r="7" spans="1:11" x14ac:dyDescent="0.25">
      <c r="A7" s="6">
        <v>4</v>
      </c>
      <c r="B7" s="2" t="s">
        <v>17</v>
      </c>
      <c r="C7" s="8">
        <f>b4_04_05</f>
        <v>4</v>
      </c>
      <c r="D7" s="7">
        <v>20300</v>
      </c>
      <c r="E7" s="8">
        <f t="shared" si="0"/>
        <v>81200</v>
      </c>
      <c r="F7" s="7">
        <v>23000</v>
      </c>
      <c r="G7" s="8">
        <f t="shared" si="1"/>
        <v>92000</v>
      </c>
      <c r="H7" s="7"/>
      <c r="I7" s="8">
        <f t="shared" si="2"/>
        <v>4</v>
      </c>
      <c r="J7" s="2"/>
      <c r="K7" s="9">
        <f t="shared" si="3"/>
        <v>4</v>
      </c>
    </row>
    <row r="8" spans="1:11" x14ac:dyDescent="0.25">
      <c r="A8" s="6">
        <v>5</v>
      </c>
      <c r="B8" s="2" t="s">
        <v>18</v>
      </c>
      <c r="C8" s="8">
        <f>b5_04_05</f>
        <v>3</v>
      </c>
      <c r="D8" s="7">
        <v>25500</v>
      </c>
      <c r="E8" s="8">
        <f t="shared" si="0"/>
        <v>76500</v>
      </c>
      <c r="F8" s="7">
        <v>29000</v>
      </c>
      <c r="G8" s="8">
        <f t="shared" si="1"/>
        <v>87000</v>
      </c>
      <c r="H8" s="7"/>
      <c r="I8" s="8">
        <f t="shared" si="2"/>
        <v>3</v>
      </c>
      <c r="J8" s="2"/>
      <c r="K8" s="9">
        <f t="shared" si="3"/>
        <v>3</v>
      </c>
    </row>
    <row r="9" spans="1:11" x14ac:dyDescent="0.25">
      <c r="A9" s="6">
        <v>6</v>
      </c>
      <c r="B9" s="2" t="s">
        <v>19</v>
      </c>
      <c r="C9" s="8">
        <f>b6_04_05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/>
      <c r="C10" s="8">
        <f>b7_04_05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b8_04_05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16</v>
      </c>
      <c r="D12" s="10">
        <f t="shared" si="4"/>
        <v>212300</v>
      </c>
      <c r="E12" s="10">
        <f t="shared" si="4"/>
        <v>521700</v>
      </c>
      <c r="F12" s="10">
        <f t="shared" si="4"/>
        <v>240000</v>
      </c>
      <c r="G12" s="10">
        <f t="shared" si="4"/>
        <v>590000</v>
      </c>
      <c r="H12" s="10">
        <f t="shared" si="4"/>
        <v>0</v>
      </c>
      <c r="I12" s="10">
        <f t="shared" si="4"/>
        <v>16</v>
      </c>
      <c r="J12" s="10">
        <f t="shared" si="4"/>
        <v>0</v>
      </c>
      <c r="K12" s="11">
        <f t="shared" si="4"/>
        <v>16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7">
        <f>SUM(C12+C26+C31+C37+C42)</f>
        <v>17</v>
      </c>
      <c r="E61" s="25" t="s">
        <v>34</v>
      </c>
      <c r="F61" s="25"/>
      <c r="G61" s="7">
        <f>SUM(J12+J26+J31+J37+J42)</f>
        <v>0</v>
      </c>
      <c r="H61" s="25" t="s">
        <v>34</v>
      </c>
      <c r="I61" s="25"/>
      <c r="J61" s="25"/>
      <c r="K61" s="7">
        <f>SUM(K12+K26+K31+K37+K42)</f>
        <v>17</v>
      </c>
    </row>
    <row r="62" spans="1:11" x14ac:dyDescent="0.25">
      <c r="A62" s="25" t="s">
        <v>35</v>
      </c>
      <c r="B62" s="25"/>
      <c r="C62" s="25"/>
      <c r="D62" s="7">
        <f>K52</f>
        <v>3</v>
      </c>
      <c r="E62" s="25" t="s">
        <v>35</v>
      </c>
      <c r="F62" s="25"/>
      <c r="G62" s="7">
        <f>J52</f>
        <v>0</v>
      </c>
      <c r="H62" s="25" t="s">
        <v>35</v>
      </c>
      <c r="I62" s="25"/>
      <c r="J62" s="25"/>
      <c r="K62" s="7">
        <f>SUM(K52)</f>
        <v>3</v>
      </c>
    </row>
    <row r="63" spans="1:11" x14ac:dyDescent="0.25">
      <c r="A63" s="26" t="s">
        <v>36</v>
      </c>
      <c r="B63" s="27"/>
      <c r="C63" s="28"/>
      <c r="D63" s="7">
        <f>SUM(C58)</f>
        <v>0</v>
      </c>
      <c r="E63" s="26" t="s">
        <v>36</v>
      </c>
      <c r="F63" s="28"/>
      <c r="G63" s="7">
        <f>SUM(J58)</f>
        <v>0</v>
      </c>
      <c r="H63" s="26" t="s">
        <v>36</v>
      </c>
      <c r="I63" s="27"/>
      <c r="J63" s="28"/>
      <c r="K63" s="7">
        <f>SUM(K58)</f>
        <v>0</v>
      </c>
    </row>
    <row r="64" spans="1:11" ht="18.75" x14ac:dyDescent="0.3">
      <c r="A64" s="29" t="s">
        <v>37</v>
      </c>
      <c r="B64" s="29"/>
      <c r="C64" s="29"/>
      <c r="D64" s="15">
        <f>SUM(D61:D63)</f>
        <v>20</v>
      </c>
      <c r="E64" s="29" t="s">
        <v>38</v>
      </c>
      <c r="F64" s="29"/>
      <c r="G64" s="15">
        <f>SUM(G61:G63)</f>
        <v>0</v>
      </c>
      <c r="H64" s="29" t="s">
        <v>38</v>
      </c>
      <c r="I64" s="29"/>
      <c r="J64" s="29"/>
      <c r="K64" s="16">
        <f>SUM(K61:K63)</f>
        <v>20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7">
        <f>SUM(E12+E26+E31+E37+E42)</f>
        <v>552200</v>
      </c>
      <c r="E66" s="25" t="s">
        <v>34</v>
      </c>
      <c r="F66" s="25"/>
      <c r="G66" s="7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7">
        <f>SUM(E52)</f>
        <v>7483</v>
      </c>
      <c r="E67" s="25" t="s">
        <v>35</v>
      </c>
      <c r="F67" s="25"/>
      <c r="G67" s="7">
        <f>SUM(H52)</f>
        <v>0</v>
      </c>
      <c r="K67" s="17"/>
    </row>
    <row r="68" spans="1:11" x14ac:dyDescent="0.25">
      <c r="A68" s="26" t="s">
        <v>36</v>
      </c>
      <c r="B68" s="27"/>
      <c r="C68" s="28"/>
      <c r="D68" s="7">
        <f>SUM(E58)</f>
        <v>0</v>
      </c>
      <c r="E68" s="26" t="s">
        <v>36</v>
      </c>
      <c r="F68" s="28"/>
      <c r="G68" s="7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15">
        <f>SUM(D66:D68)</f>
        <v>559683</v>
      </c>
      <c r="E69" s="29" t="s">
        <v>43</v>
      </c>
      <c r="F69" s="29"/>
      <c r="G69" s="7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7">
        <f>SUM(G12+G26+G31+G37+G42)</f>
        <v>622000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7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7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15">
        <f>SUM(D71:D73)</f>
        <v>630050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EC24-CC25-4216-B6E9-00567DBF55B4}">
  <dimension ref="A1:K74"/>
  <sheetViews>
    <sheetView zoomScale="106" zoomScaleNormal="106" workbookViewId="0">
      <selection activeCell="K7" sqref="K7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49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a1_03_05</f>
        <v>2</v>
      </c>
      <c r="D4" s="7">
        <v>47000</v>
      </c>
      <c r="E4" s="8">
        <f>D4*C4</f>
        <v>94000</v>
      </c>
      <c r="F4" s="7">
        <v>53000</v>
      </c>
      <c r="G4" s="8">
        <f>C4*F4</f>
        <v>106000</v>
      </c>
      <c r="H4" s="7"/>
      <c r="I4" s="8">
        <f>SUM(C4+H4)</f>
        <v>2</v>
      </c>
      <c r="J4" s="2"/>
      <c r="K4" s="9">
        <f>(I4-J4)</f>
        <v>2</v>
      </c>
    </row>
    <row r="5" spans="1:11" x14ac:dyDescent="0.25">
      <c r="A5" s="6">
        <v>2</v>
      </c>
      <c r="B5" s="2" t="s">
        <v>15</v>
      </c>
      <c r="C5" s="8">
        <f>a2_03_05</f>
        <v>2</v>
      </c>
      <c r="D5" s="7">
        <v>53000</v>
      </c>
      <c r="E5" s="8">
        <f t="shared" ref="E5:E11" si="0">D5*C5</f>
        <v>106000</v>
      </c>
      <c r="F5" s="7">
        <v>60000</v>
      </c>
      <c r="G5" s="8">
        <f t="shared" ref="G5:G11" si="1">C5*F5</f>
        <v>120000</v>
      </c>
      <c r="H5" s="7"/>
      <c r="I5" s="8">
        <f t="shared" ref="I5:I11" si="2">SUM(C5+H5)</f>
        <v>2</v>
      </c>
      <c r="J5" s="2"/>
      <c r="K5" s="9">
        <f t="shared" ref="K5:K11" si="3">(I5-J5)</f>
        <v>2</v>
      </c>
    </row>
    <row r="6" spans="1:11" x14ac:dyDescent="0.25">
      <c r="A6" s="6">
        <v>3</v>
      </c>
      <c r="B6" s="2" t="s">
        <v>16</v>
      </c>
      <c r="C6" s="8">
        <f>a3_03_05</f>
        <v>2</v>
      </c>
      <c r="D6" s="7">
        <v>35500</v>
      </c>
      <c r="E6" s="8">
        <f t="shared" si="0"/>
        <v>71000</v>
      </c>
      <c r="F6" s="7">
        <v>40000</v>
      </c>
      <c r="G6" s="8">
        <f t="shared" si="1"/>
        <v>80000</v>
      </c>
      <c r="H6" s="7"/>
      <c r="I6" s="8">
        <f t="shared" si="2"/>
        <v>2</v>
      </c>
      <c r="J6" s="2"/>
      <c r="K6" s="9">
        <f t="shared" si="3"/>
        <v>2</v>
      </c>
    </row>
    <row r="7" spans="1:11" x14ac:dyDescent="0.25">
      <c r="A7" s="6">
        <v>4</v>
      </c>
      <c r="B7" s="2" t="s">
        <v>17</v>
      </c>
      <c r="C7" s="8">
        <f>a4_03_05</f>
        <v>4</v>
      </c>
      <c r="D7" s="7">
        <v>20300</v>
      </c>
      <c r="E7" s="8">
        <f t="shared" si="0"/>
        <v>81200</v>
      </c>
      <c r="F7" s="7">
        <v>23000</v>
      </c>
      <c r="G7" s="8">
        <f t="shared" si="1"/>
        <v>92000</v>
      </c>
      <c r="H7" s="7"/>
      <c r="I7" s="8">
        <f t="shared" si="2"/>
        <v>4</v>
      </c>
      <c r="J7" s="2"/>
      <c r="K7" s="9">
        <f t="shared" si="3"/>
        <v>4</v>
      </c>
    </row>
    <row r="8" spans="1:11" x14ac:dyDescent="0.25">
      <c r="A8" s="6">
        <v>5</v>
      </c>
      <c r="B8" s="2" t="s">
        <v>18</v>
      </c>
      <c r="C8" s="8">
        <f>a5_03_05</f>
        <v>3</v>
      </c>
      <c r="D8" s="7">
        <v>25500</v>
      </c>
      <c r="E8" s="8">
        <f t="shared" si="0"/>
        <v>76500</v>
      </c>
      <c r="F8" s="7">
        <v>29000</v>
      </c>
      <c r="G8" s="8">
        <f t="shared" si="1"/>
        <v>87000</v>
      </c>
      <c r="H8" s="7"/>
      <c r="I8" s="8">
        <f t="shared" si="2"/>
        <v>3</v>
      </c>
      <c r="J8" s="2"/>
      <c r="K8" s="9">
        <f t="shared" si="3"/>
        <v>3</v>
      </c>
    </row>
    <row r="9" spans="1:11" x14ac:dyDescent="0.25">
      <c r="A9" s="6">
        <v>6</v>
      </c>
      <c r="B9" s="2" t="s">
        <v>19</v>
      </c>
      <c r="C9" s="8">
        <f>a6_03_05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/>
      <c r="C10" s="8">
        <f>a7_03_05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a8_03_05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16</v>
      </c>
      <c r="D12" s="10">
        <f t="shared" si="4"/>
        <v>212300</v>
      </c>
      <c r="E12" s="10">
        <f t="shared" si="4"/>
        <v>521700</v>
      </c>
      <c r="F12" s="10">
        <f t="shared" si="4"/>
        <v>240000</v>
      </c>
      <c r="G12" s="10">
        <f t="shared" si="4"/>
        <v>590000</v>
      </c>
      <c r="H12" s="10">
        <f t="shared" si="4"/>
        <v>0</v>
      </c>
      <c r="I12" s="10">
        <f t="shared" si="4"/>
        <v>16</v>
      </c>
      <c r="J12" s="10">
        <f t="shared" si="4"/>
        <v>0</v>
      </c>
      <c r="K12" s="11">
        <f t="shared" si="4"/>
        <v>16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7">
        <f>SUM(C12+C26+C31+C37+C42)</f>
        <v>17</v>
      </c>
      <c r="E61" s="25" t="s">
        <v>34</v>
      </c>
      <c r="F61" s="25"/>
      <c r="G61" s="7">
        <f>SUM(J12+J26+J31+J37+J42)</f>
        <v>0</v>
      </c>
      <c r="H61" s="25" t="s">
        <v>34</v>
      </c>
      <c r="I61" s="25"/>
      <c r="J61" s="25"/>
      <c r="K61" s="7">
        <f>SUM(K12+K26+K31+K37+K42)</f>
        <v>17</v>
      </c>
    </row>
    <row r="62" spans="1:11" x14ac:dyDescent="0.25">
      <c r="A62" s="25" t="s">
        <v>35</v>
      </c>
      <c r="B62" s="25"/>
      <c r="C62" s="25"/>
      <c r="D62" s="7">
        <f>K52</f>
        <v>3</v>
      </c>
      <c r="E62" s="25" t="s">
        <v>35</v>
      </c>
      <c r="F62" s="25"/>
      <c r="G62" s="7">
        <f>J52</f>
        <v>0</v>
      </c>
      <c r="H62" s="25" t="s">
        <v>35</v>
      </c>
      <c r="I62" s="25"/>
      <c r="J62" s="25"/>
      <c r="K62" s="7">
        <f>SUM(K52)</f>
        <v>3</v>
      </c>
    </row>
    <row r="63" spans="1:11" x14ac:dyDescent="0.25">
      <c r="A63" s="26" t="s">
        <v>36</v>
      </c>
      <c r="B63" s="27"/>
      <c r="C63" s="28"/>
      <c r="D63" s="7">
        <f>SUM(C58)</f>
        <v>0</v>
      </c>
      <c r="E63" s="26" t="s">
        <v>36</v>
      </c>
      <c r="F63" s="28"/>
      <c r="G63" s="7">
        <f>SUM(J58)</f>
        <v>0</v>
      </c>
      <c r="H63" s="26" t="s">
        <v>36</v>
      </c>
      <c r="I63" s="27"/>
      <c r="J63" s="28"/>
      <c r="K63" s="7">
        <f>SUM(K58)</f>
        <v>0</v>
      </c>
    </row>
    <row r="64" spans="1:11" ht="18.75" x14ac:dyDescent="0.3">
      <c r="A64" s="29" t="s">
        <v>37</v>
      </c>
      <c r="B64" s="29"/>
      <c r="C64" s="29"/>
      <c r="D64" s="15">
        <f>SUM(D61:D63)</f>
        <v>20</v>
      </c>
      <c r="E64" s="29" t="s">
        <v>38</v>
      </c>
      <c r="F64" s="29"/>
      <c r="G64" s="15">
        <f>SUM(G61:G63)</f>
        <v>0</v>
      </c>
      <c r="H64" s="29" t="s">
        <v>38</v>
      </c>
      <c r="I64" s="29"/>
      <c r="J64" s="29"/>
      <c r="K64" s="16">
        <f>SUM(K61:K63)</f>
        <v>20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7">
        <f>SUM(E12+E26+E31+E37+E42)</f>
        <v>552200</v>
      </c>
      <c r="E66" s="25" t="s">
        <v>34</v>
      </c>
      <c r="F66" s="25"/>
      <c r="G66" s="7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7">
        <f>SUM(E52)</f>
        <v>7483</v>
      </c>
      <c r="E67" s="25" t="s">
        <v>35</v>
      </c>
      <c r="F67" s="25"/>
      <c r="G67" s="7">
        <f>SUM(H52)</f>
        <v>0</v>
      </c>
      <c r="K67" s="17"/>
    </row>
    <row r="68" spans="1:11" x14ac:dyDescent="0.25">
      <c r="A68" s="26" t="s">
        <v>36</v>
      </c>
      <c r="B68" s="27"/>
      <c r="C68" s="28"/>
      <c r="D68" s="7">
        <f>SUM(E58)</f>
        <v>0</v>
      </c>
      <c r="E68" s="26" t="s">
        <v>36</v>
      </c>
      <c r="F68" s="28"/>
      <c r="G68" s="7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15">
        <f>SUM(D66:D68)</f>
        <v>559683</v>
      </c>
      <c r="E69" s="29" t="s">
        <v>43</v>
      </c>
      <c r="F69" s="29"/>
      <c r="G69" s="7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7">
        <f>SUM(G12+G26+G31+G37+G42)</f>
        <v>622000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7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7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15">
        <f>SUM(D71:D73)</f>
        <v>630050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FC07-548A-4EBA-B157-A94A38BA5C11}">
  <dimension ref="A1:K74"/>
  <sheetViews>
    <sheetView zoomScale="106" zoomScaleNormal="106" workbookViewId="0">
      <selection activeCell="J5" sqref="J5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48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k1_02_05</f>
        <v>2</v>
      </c>
      <c r="D4" s="7">
        <v>47000</v>
      </c>
      <c r="E4" s="8">
        <f>D4*C4</f>
        <v>94000</v>
      </c>
      <c r="F4" s="7">
        <v>53000</v>
      </c>
      <c r="G4" s="8">
        <f>C4*F4</f>
        <v>106000</v>
      </c>
      <c r="H4" s="7"/>
      <c r="I4" s="8">
        <f>SUM(C4+H4)</f>
        <v>2</v>
      </c>
      <c r="J4" s="2"/>
      <c r="K4" s="9">
        <f>(I4-J4)</f>
        <v>2</v>
      </c>
    </row>
    <row r="5" spans="1:11" x14ac:dyDescent="0.25">
      <c r="A5" s="6">
        <v>2</v>
      </c>
      <c r="B5" s="2" t="s">
        <v>15</v>
      </c>
      <c r="C5" s="8">
        <f>k2_02_05</f>
        <v>2</v>
      </c>
      <c r="D5" s="7">
        <v>53000</v>
      </c>
      <c r="E5" s="8">
        <f t="shared" ref="E5:E11" si="0">D5*C5</f>
        <v>106000</v>
      </c>
      <c r="F5" s="7">
        <v>60000</v>
      </c>
      <c r="G5" s="8">
        <f t="shared" ref="G5:G11" si="1">C5*F5</f>
        <v>120000</v>
      </c>
      <c r="H5" s="7"/>
      <c r="I5" s="8">
        <f t="shared" ref="I5:I11" si="2">SUM(C5+H5)</f>
        <v>2</v>
      </c>
      <c r="J5" s="2"/>
      <c r="K5" s="9">
        <f t="shared" ref="K5:K11" si="3">(I5-J5)</f>
        <v>2</v>
      </c>
    </row>
    <row r="6" spans="1:11" x14ac:dyDescent="0.25">
      <c r="A6" s="6">
        <v>3</v>
      </c>
      <c r="B6" s="2" t="s">
        <v>16</v>
      </c>
      <c r="C6" s="8">
        <f>k3_02_05</f>
        <v>2</v>
      </c>
      <c r="D6" s="7">
        <v>35500</v>
      </c>
      <c r="E6" s="8">
        <f t="shared" si="0"/>
        <v>71000</v>
      </c>
      <c r="F6" s="7">
        <v>40000</v>
      </c>
      <c r="G6" s="8">
        <f t="shared" si="1"/>
        <v>80000</v>
      </c>
      <c r="H6" s="7"/>
      <c r="I6" s="8">
        <f t="shared" si="2"/>
        <v>2</v>
      </c>
      <c r="J6" s="2"/>
      <c r="K6" s="9">
        <f t="shared" si="3"/>
        <v>2</v>
      </c>
    </row>
    <row r="7" spans="1:11" x14ac:dyDescent="0.25">
      <c r="A7" s="6">
        <v>4</v>
      </c>
      <c r="B7" s="2" t="s">
        <v>17</v>
      </c>
      <c r="C7" s="8">
        <f>k4_02_05</f>
        <v>4</v>
      </c>
      <c r="D7" s="7">
        <v>20300</v>
      </c>
      <c r="E7" s="8">
        <f t="shared" si="0"/>
        <v>81200</v>
      </c>
      <c r="F7" s="7">
        <v>23000</v>
      </c>
      <c r="G7" s="8">
        <f t="shared" si="1"/>
        <v>92000</v>
      </c>
      <c r="H7" s="7"/>
      <c r="I7" s="8">
        <f t="shared" si="2"/>
        <v>4</v>
      </c>
      <c r="J7" s="2"/>
      <c r="K7" s="9">
        <f t="shared" si="3"/>
        <v>4</v>
      </c>
    </row>
    <row r="8" spans="1:11" x14ac:dyDescent="0.25">
      <c r="A8" s="6">
        <v>5</v>
      </c>
      <c r="B8" s="2" t="s">
        <v>18</v>
      </c>
      <c r="C8" s="8">
        <f>k5_02_05</f>
        <v>3</v>
      </c>
      <c r="D8" s="7">
        <v>25500</v>
      </c>
      <c r="E8" s="8">
        <f t="shared" si="0"/>
        <v>76500</v>
      </c>
      <c r="F8" s="7">
        <v>29000</v>
      </c>
      <c r="G8" s="8">
        <f t="shared" si="1"/>
        <v>87000</v>
      </c>
      <c r="H8" s="7"/>
      <c r="I8" s="8">
        <f t="shared" si="2"/>
        <v>3</v>
      </c>
      <c r="J8" s="2"/>
      <c r="K8" s="9">
        <f t="shared" si="3"/>
        <v>3</v>
      </c>
    </row>
    <row r="9" spans="1:11" x14ac:dyDescent="0.25">
      <c r="A9" s="6">
        <v>6</v>
      </c>
      <c r="B9" s="2" t="s">
        <v>19</v>
      </c>
      <c r="C9" s="8">
        <f>k6_02_05</f>
        <v>3</v>
      </c>
      <c r="D9" s="7">
        <v>31000</v>
      </c>
      <c r="E9" s="8">
        <f t="shared" si="0"/>
        <v>93000</v>
      </c>
      <c r="F9" s="7">
        <v>35000</v>
      </c>
      <c r="G9" s="8">
        <f t="shared" si="1"/>
        <v>105000</v>
      </c>
      <c r="H9" s="7"/>
      <c r="I9" s="8">
        <f t="shared" si="2"/>
        <v>3</v>
      </c>
      <c r="J9" s="2"/>
      <c r="K9" s="9">
        <f t="shared" si="3"/>
        <v>3</v>
      </c>
    </row>
    <row r="10" spans="1:11" x14ac:dyDescent="0.25">
      <c r="A10" s="6">
        <v>7</v>
      </c>
      <c r="B10" s="2"/>
      <c r="C10" s="8">
        <f>k7_02_05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k8_02_05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16</v>
      </c>
      <c r="D12" s="10">
        <f t="shared" si="4"/>
        <v>212300</v>
      </c>
      <c r="E12" s="10">
        <f t="shared" si="4"/>
        <v>521700</v>
      </c>
      <c r="F12" s="10">
        <f t="shared" si="4"/>
        <v>240000</v>
      </c>
      <c r="G12" s="10">
        <f t="shared" si="4"/>
        <v>590000</v>
      </c>
      <c r="H12" s="10">
        <f t="shared" si="4"/>
        <v>0</v>
      </c>
      <c r="I12" s="10">
        <f t="shared" si="4"/>
        <v>16</v>
      </c>
      <c r="J12" s="10">
        <f t="shared" si="4"/>
        <v>0</v>
      </c>
      <c r="K12" s="11">
        <f t="shared" si="4"/>
        <v>16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7">
        <f>SUM(C12+C26+C31+C37+C42)</f>
        <v>17</v>
      </c>
      <c r="E61" s="25" t="s">
        <v>34</v>
      </c>
      <c r="F61" s="25"/>
      <c r="G61" s="7">
        <f>SUM(J12+J26+J31+J37+J42)</f>
        <v>0</v>
      </c>
      <c r="H61" s="25" t="s">
        <v>34</v>
      </c>
      <c r="I61" s="25"/>
      <c r="J61" s="25"/>
      <c r="K61" s="7">
        <f>SUM(K12+K26+K31+K37+K42)</f>
        <v>17</v>
      </c>
    </row>
    <row r="62" spans="1:11" x14ac:dyDescent="0.25">
      <c r="A62" s="25" t="s">
        <v>35</v>
      </c>
      <c r="B62" s="25"/>
      <c r="C62" s="25"/>
      <c r="D62" s="7">
        <f>K52</f>
        <v>3</v>
      </c>
      <c r="E62" s="25" t="s">
        <v>35</v>
      </c>
      <c r="F62" s="25"/>
      <c r="G62" s="7">
        <f>J52</f>
        <v>0</v>
      </c>
      <c r="H62" s="25" t="s">
        <v>35</v>
      </c>
      <c r="I62" s="25"/>
      <c r="J62" s="25"/>
      <c r="K62" s="7">
        <f>SUM(K52)</f>
        <v>3</v>
      </c>
    </row>
    <row r="63" spans="1:11" x14ac:dyDescent="0.25">
      <c r="A63" s="26" t="s">
        <v>36</v>
      </c>
      <c r="B63" s="27"/>
      <c r="C63" s="28"/>
      <c r="D63" s="7">
        <f>SUM(C58)</f>
        <v>0</v>
      </c>
      <c r="E63" s="26" t="s">
        <v>36</v>
      </c>
      <c r="F63" s="28"/>
      <c r="G63" s="7">
        <f>SUM(J58)</f>
        <v>0</v>
      </c>
      <c r="H63" s="26" t="s">
        <v>36</v>
      </c>
      <c r="I63" s="27"/>
      <c r="J63" s="28"/>
      <c r="K63" s="7">
        <f>SUM(K58)</f>
        <v>0</v>
      </c>
    </row>
    <row r="64" spans="1:11" ht="18.75" x14ac:dyDescent="0.3">
      <c r="A64" s="29" t="s">
        <v>37</v>
      </c>
      <c r="B64" s="29"/>
      <c r="C64" s="29"/>
      <c r="D64" s="15">
        <f>SUM(D61:D63)</f>
        <v>20</v>
      </c>
      <c r="E64" s="29" t="s">
        <v>38</v>
      </c>
      <c r="F64" s="29"/>
      <c r="G64" s="15">
        <f>SUM(G61:G63)</f>
        <v>0</v>
      </c>
      <c r="H64" s="29" t="s">
        <v>38</v>
      </c>
      <c r="I64" s="29"/>
      <c r="J64" s="29"/>
      <c r="K64" s="16">
        <f>SUM(K61:K63)</f>
        <v>20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7">
        <f>SUM(E12+E26+E31+E37+E42)</f>
        <v>552200</v>
      </c>
      <c r="E66" s="25" t="s">
        <v>34</v>
      </c>
      <c r="F66" s="25"/>
      <c r="G66" s="7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7">
        <f>SUM(E52)</f>
        <v>7483</v>
      </c>
      <c r="E67" s="25" t="s">
        <v>35</v>
      </c>
      <c r="F67" s="25"/>
      <c r="G67" s="7">
        <f>SUM(H52)</f>
        <v>0</v>
      </c>
      <c r="K67" s="17"/>
    </row>
    <row r="68" spans="1:11" x14ac:dyDescent="0.25">
      <c r="A68" s="26" t="s">
        <v>36</v>
      </c>
      <c r="B68" s="27"/>
      <c r="C68" s="28"/>
      <c r="D68" s="7">
        <f>SUM(E58)</f>
        <v>0</v>
      </c>
      <c r="E68" s="26" t="s">
        <v>36</v>
      </c>
      <c r="F68" s="28"/>
      <c r="G68" s="7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15">
        <f>SUM(D66:D68)</f>
        <v>559683</v>
      </c>
      <c r="E69" s="29" t="s">
        <v>43</v>
      </c>
      <c r="F69" s="29"/>
      <c r="G69" s="7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7">
        <f>SUM(G12+G26+G31+G37+G42)</f>
        <v>622000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7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7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15">
        <f>SUM(D71:D73)</f>
        <v>630050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617A-46E4-469A-919D-7E58BB7CEE84}">
  <dimension ref="A1:K74"/>
  <sheetViews>
    <sheetView zoomScale="106" zoomScaleNormal="106" workbookViewId="0">
      <selection activeCell="C40" sqref="C40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74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E11_28_05</f>
        <v>2</v>
      </c>
      <c r="D4" s="7">
        <v>47000</v>
      </c>
      <c r="E4" s="8">
        <f>D4*C4</f>
        <v>94000</v>
      </c>
      <c r="F4" s="7">
        <v>53000</v>
      </c>
      <c r="G4" s="8">
        <f>C4*F4</f>
        <v>106000</v>
      </c>
      <c r="H4" s="7"/>
      <c r="I4" s="8">
        <f>SUM(C4+H4)</f>
        <v>2</v>
      </c>
      <c r="J4" s="2"/>
      <c r="K4" s="9">
        <f>(I4-J4)</f>
        <v>2</v>
      </c>
    </row>
    <row r="5" spans="1:11" x14ac:dyDescent="0.25">
      <c r="A5" s="6">
        <v>2</v>
      </c>
      <c r="B5" s="2" t="s">
        <v>15</v>
      </c>
      <c r="C5" s="8">
        <f>E12_28_05</f>
        <v>1</v>
      </c>
      <c r="D5" s="7">
        <v>53000</v>
      </c>
      <c r="E5" s="8">
        <f t="shared" ref="E5:E11" si="0">D5*C5</f>
        <v>53000</v>
      </c>
      <c r="F5" s="7">
        <v>60000</v>
      </c>
      <c r="G5" s="8">
        <f t="shared" ref="G5:G11" si="1">C5*F5</f>
        <v>60000</v>
      </c>
      <c r="H5" s="7"/>
      <c r="I5" s="8">
        <f t="shared" ref="I5:I11" si="2">SUM(C5+H5)</f>
        <v>1</v>
      </c>
      <c r="J5" s="2"/>
      <c r="K5" s="9">
        <f t="shared" ref="K5:K11" si="3">(I5-J5)</f>
        <v>1</v>
      </c>
    </row>
    <row r="6" spans="1:11" x14ac:dyDescent="0.25">
      <c r="A6" s="6">
        <v>3</v>
      </c>
      <c r="B6" s="2" t="s">
        <v>16</v>
      </c>
      <c r="C6" s="8">
        <f>E13_28_05</f>
        <v>3</v>
      </c>
      <c r="D6" s="7">
        <v>35500</v>
      </c>
      <c r="E6" s="8">
        <f t="shared" si="0"/>
        <v>106500</v>
      </c>
      <c r="F6" s="7">
        <v>40000</v>
      </c>
      <c r="G6" s="8">
        <f t="shared" si="1"/>
        <v>120000</v>
      </c>
      <c r="H6" s="7"/>
      <c r="I6" s="8">
        <f t="shared" si="2"/>
        <v>3</v>
      </c>
      <c r="J6" s="2"/>
      <c r="K6" s="9">
        <f t="shared" si="3"/>
        <v>3</v>
      </c>
    </row>
    <row r="7" spans="1:11" x14ac:dyDescent="0.25">
      <c r="A7" s="6">
        <v>4</v>
      </c>
      <c r="B7" s="2" t="s">
        <v>17</v>
      </c>
      <c r="C7" s="8">
        <f>E14_28_05</f>
        <v>4</v>
      </c>
      <c r="D7" s="7">
        <v>20300</v>
      </c>
      <c r="E7" s="8">
        <f t="shared" si="0"/>
        <v>81200</v>
      </c>
      <c r="F7" s="7">
        <v>23000</v>
      </c>
      <c r="G7" s="8">
        <f t="shared" si="1"/>
        <v>92000</v>
      </c>
      <c r="H7" s="7"/>
      <c r="I7" s="8">
        <f t="shared" si="2"/>
        <v>4</v>
      </c>
      <c r="J7" s="2"/>
      <c r="K7" s="9">
        <f t="shared" si="3"/>
        <v>4</v>
      </c>
    </row>
    <row r="8" spans="1:11" x14ac:dyDescent="0.25">
      <c r="A8" s="6">
        <v>5</v>
      </c>
      <c r="B8" s="2" t="s">
        <v>18</v>
      </c>
      <c r="C8" s="8">
        <f>E15_28_05</f>
        <v>3</v>
      </c>
      <c r="D8" s="7">
        <v>25500</v>
      </c>
      <c r="E8" s="8">
        <f t="shared" si="0"/>
        <v>76500</v>
      </c>
      <c r="F8" s="7">
        <v>29000</v>
      </c>
      <c r="G8" s="8">
        <f t="shared" si="1"/>
        <v>87000</v>
      </c>
      <c r="H8" s="7"/>
      <c r="I8" s="8">
        <f t="shared" si="2"/>
        <v>3</v>
      </c>
      <c r="J8" s="2"/>
      <c r="K8" s="9">
        <f t="shared" si="3"/>
        <v>3</v>
      </c>
    </row>
    <row r="9" spans="1:11" x14ac:dyDescent="0.25">
      <c r="A9" s="6">
        <v>6</v>
      </c>
      <c r="B9" s="2" t="s">
        <v>19</v>
      </c>
      <c r="C9" s="8">
        <f>E16_28_05</f>
        <v>1</v>
      </c>
      <c r="D9" s="7">
        <v>31000</v>
      </c>
      <c r="E9" s="8">
        <f t="shared" si="0"/>
        <v>31000</v>
      </c>
      <c r="F9" s="7">
        <v>35000</v>
      </c>
      <c r="G9" s="8">
        <f t="shared" si="1"/>
        <v>35000</v>
      </c>
      <c r="H9" s="7"/>
      <c r="I9" s="8">
        <f t="shared" si="2"/>
        <v>1</v>
      </c>
      <c r="J9" s="2"/>
      <c r="K9" s="9">
        <f t="shared" si="3"/>
        <v>1</v>
      </c>
    </row>
    <row r="10" spans="1:11" x14ac:dyDescent="0.25">
      <c r="A10" s="6">
        <v>7</v>
      </c>
      <c r="B10" s="2"/>
      <c r="C10" s="8">
        <f>E17_28_05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E18_28_05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14</v>
      </c>
      <c r="D12" s="10">
        <f t="shared" si="4"/>
        <v>212300</v>
      </c>
      <c r="E12" s="10">
        <f t="shared" si="4"/>
        <v>442200</v>
      </c>
      <c r="F12" s="10">
        <f t="shared" si="4"/>
        <v>240000</v>
      </c>
      <c r="G12" s="10">
        <f t="shared" si="4"/>
        <v>500000</v>
      </c>
      <c r="H12" s="10">
        <f t="shared" si="4"/>
        <v>0</v>
      </c>
      <c r="I12" s="10">
        <f t="shared" si="4"/>
        <v>14</v>
      </c>
      <c r="J12" s="10">
        <f t="shared" si="4"/>
        <v>0</v>
      </c>
      <c r="K12" s="11">
        <f t="shared" si="4"/>
        <v>14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0</v>
      </c>
      <c r="D39" s="7">
        <v>30500</v>
      </c>
      <c r="E39" s="8">
        <f t="shared" ref="E39:E41" si="19">D39*C39</f>
        <v>0</v>
      </c>
      <c r="F39" s="7">
        <v>32000</v>
      </c>
      <c r="G39" s="8">
        <f t="shared" ref="G39:G41" si="20">C39*F39</f>
        <v>0</v>
      </c>
      <c r="H39" s="2"/>
      <c r="I39" s="8">
        <f>SUM(C39+H39)</f>
        <v>0</v>
      </c>
      <c r="J39" s="2"/>
      <c r="K39" s="9">
        <f t="shared" ref="K39:K41" si="21">(I39-J39)</f>
        <v>0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0</v>
      </c>
      <c r="D42" s="10">
        <f t="shared" si="22"/>
        <v>30500</v>
      </c>
      <c r="E42" s="10">
        <f t="shared" si="22"/>
        <v>0</v>
      </c>
      <c r="F42" s="10">
        <f t="shared" si="22"/>
        <v>32000</v>
      </c>
      <c r="G42" s="10">
        <f t="shared" si="22"/>
        <v>0</v>
      </c>
      <c r="H42" s="10">
        <f t="shared" si="22"/>
        <v>0</v>
      </c>
      <c r="I42" s="10">
        <f t="shared" si="22"/>
        <v>0</v>
      </c>
      <c r="J42" s="10">
        <f t="shared" si="22"/>
        <v>0</v>
      </c>
      <c r="K42" s="10">
        <f t="shared" si="22"/>
        <v>0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14</v>
      </c>
      <c r="E61" s="25" t="s">
        <v>34</v>
      </c>
      <c r="F61" s="25"/>
      <c r="G61" s="8">
        <f>SUM(J12+J26+J31+J37+J42)</f>
        <v>0</v>
      </c>
      <c r="H61" s="25" t="s">
        <v>34</v>
      </c>
      <c r="I61" s="25"/>
      <c r="J61" s="25"/>
      <c r="K61" s="8">
        <f>SUM(K12+K26+K31+K37+K42)</f>
        <v>14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17</v>
      </c>
      <c r="E64" s="29" t="s">
        <v>38</v>
      </c>
      <c r="F64" s="29"/>
      <c r="G64" s="20">
        <f>SUM(G61:G63)</f>
        <v>0</v>
      </c>
      <c r="H64" s="29" t="s">
        <v>38</v>
      </c>
      <c r="I64" s="29"/>
      <c r="J64" s="29"/>
      <c r="K64" s="16">
        <f>SUM(K61:K63)</f>
        <v>17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442200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449683</v>
      </c>
      <c r="E69" s="29" t="s">
        <v>43</v>
      </c>
      <c r="F69" s="29"/>
      <c r="G69" s="8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500000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508050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A8DF-35CE-4385-ACA6-11708982F380}">
  <dimension ref="A1:K74"/>
  <sheetViews>
    <sheetView topLeftCell="A52" zoomScale="106" zoomScaleNormal="106" workbookViewId="0">
      <selection activeCell="D71" sqref="D71:D74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47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k1_01_05</f>
        <v>2</v>
      </c>
      <c r="D4" s="7">
        <v>47000</v>
      </c>
      <c r="E4" s="8">
        <f>D4*C4</f>
        <v>94000</v>
      </c>
      <c r="F4" s="7">
        <v>53000</v>
      </c>
      <c r="G4" s="8">
        <f>C4*F4</f>
        <v>106000</v>
      </c>
      <c r="H4" s="7"/>
      <c r="I4" s="8">
        <f>SUM(C4+H4)</f>
        <v>2</v>
      </c>
      <c r="J4" s="2"/>
      <c r="K4" s="9">
        <f>(I4-J4)</f>
        <v>2</v>
      </c>
    </row>
    <row r="5" spans="1:11" x14ac:dyDescent="0.25">
      <c r="A5" s="6">
        <v>2</v>
      </c>
      <c r="B5" s="2" t="s">
        <v>15</v>
      </c>
      <c r="C5" s="8">
        <f>k2_01_05</f>
        <v>2</v>
      </c>
      <c r="D5" s="7">
        <v>53000</v>
      </c>
      <c r="E5" s="8">
        <f t="shared" ref="E5:E11" si="0">D5*C5</f>
        <v>106000</v>
      </c>
      <c r="F5" s="7">
        <v>60000</v>
      </c>
      <c r="G5" s="8">
        <f t="shared" ref="G5:G11" si="1">C5*F5</f>
        <v>120000</v>
      </c>
      <c r="H5" s="7"/>
      <c r="I5" s="8">
        <f t="shared" ref="I5:I11" si="2">SUM(C5+H5)</f>
        <v>2</v>
      </c>
      <c r="J5" s="2"/>
      <c r="K5" s="9">
        <f t="shared" ref="K5:K11" si="3">(I5-J5)</f>
        <v>2</v>
      </c>
    </row>
    <row r="6" spans="1:11" x14ac:dyDescent="0.25">
      <c r="A6" s="6">
        <v>3</v>
      </c>
      <c r="B6" s="2" t="s">
        <v>16</v>
      </c>
      <c r="C6" s="8">
        <f>k3_01_05</f>
        <v>2</v>
      </c>
      <c r="D6" s="7">
        <v>35500</v>
      </c>
      <c r="E6" s="8">
        <f t="shared" si="0"/>
        <v>71000</v>
      </c>
      <c r="F6" s="7">
        <v>40000</v>
      </c>
      <c r="G6" s="8">
        <f t="shared" si="1"/>
        <v>80000</v>
      </c>
      <c r="H6" s="7"/>
      <c r="I6" s="8">
        <f t="shared" si="2"/>
        <v>2</v>
      </c>
      <c r="J6" s="2"/>
      <c r="K6" s="9">
        <f t="shared" si="3"/>
        <v>2</v>
      </c>
    </row>
    <row r="7" spans="1:11" x14ac:dyDescent="0.25">
      <c r="A7" s="6">
        <v>4</v>
      </c>
      <c r="B7" s="2" t="s">
        <v>17</v>
      </c>
      <c r="C7" s="8">
        <f>k4_01_02</f>
        <v>4</v>
      </c>
      <c r="D7" s="7">
        <v>20300</v>
      </c>
      <c r="E7" s="8">
        <f t="shared" si="0"/>
        <v>81200</v>
      </c>
      <c r="F7" s="7">
        <v>23000</v>
      </c>
      <c r="G7" s="8">
        <f t="shared" si="1"/>
        <v>92000</v>
      </c>
      <c r="H7" s="7"/>
      <c r="I7" s="8">
        <f t="shared" si="2"/>
        <v>4</v>
      </c>
      <c r="J7" s="2"/>
      <c r="K7" s="9">
        <f t="shared" si="3"/>
        <v>4</v>
      </c>
    </row>
    <row r="8" spans="1:11" x14ac:dyDescent="0.25">
      <c r="A8" s="6">
        <v>5</v>
      </c>
      <c r="B8" s="2" t="s">
        <v>18</v>
      </c>
      <c r="C8" s="8">
        <f>k5_01_05</f>
        <v>5</v>
      </c>
      <c r="D8" s="7">
        <v>25500</v>
      </c>
      <c r="E8" s="8">
        <f t="shared" si="0"/>
        <v>127500</v>
      </c>
      <c r="F8" s="7">
        <v>29000</v>
      </c>
      <c r="G8" s="8">
        <f t="shared" si="1"/>
        <v>145000</v>
      </c>
      <c r="H8" s="7"/>
      <c r="I8" s="8">
        <f t="shared" si="2"/>
        <v>5</v>
      </c>
      <c r="J8" s="2">
        <v>2</v>
      </c>
      <c r="K8" s="9">
        <f t="shared" si="3"/>
        <v>3</v>
      </c>
    </row>
    <row r="9" spans="1:11" x14ac:dyDescent="0.25">
      <c r="A9" s="6">
        <v>6</v>
      </c>
      <c r="B9" s="2" t="s">
        <v>19</v>
      </c>
      <c r="C9" s="8">
        <f>k6_01_05</f>
        <v>5</v>
      </c>
      <c r="D9" s="7">
        <v>31000</v>
      </c>
      <c r="E9" s="8">
        <f t="shared" si="0"/>
        <v>155000</v>
      </c>
      <c r="F9" s="7">
        <v>35000</v>
      </c>
      <c r="G9" s="8">
        <f t="shared" si="1"/>
        <v>175000</v>
      </c>
      <c r="H9" s="7"/>
      <c r="I9" s="8">
        <f t="shared" si="2"/>
        <v>5</v>
      </c>
      <c r="J9" s="2">
        <v>2</v>
      </c>
      <c r="K9" s="9">
        <f t="shared" si="3"/>
        <v>3</v>
      </c>
    </row>
    <row r="10" spans="1:11" x14ac:dyDescent="0.25">
      <c r="A10" s="6">
        <v>7</v>
      </c>
      <c r="B10" s="2"/>
      <c r="C10" s="8">
        <f>k7_01_05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k8_01_05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20</v>
      </c>
      <c r="D12" s="10">
        <f t="shared" si="4"/>
        <v>212300</v>
      </c>
      <c r="E12" s="10">
        <f t="shared" si="4"/>
        <v>634700</v>
      </c>
      <c r="F12" s="10">
        <f t="shared" si="4"/>
        <v>240000</v>
      </c>
      <c r="G12" s="10">
        <f t="shared" si="4"/>
        <v>718000</v>
      </c>
      <c r="H12" s="10">
        <f t="shared" si="4"/>
        <v>0</v>
      </c>
      <c r="I12" s="10">
        <f t="shared" si="4"/>
        <v>20</v>
      </c>
      <c r="J12" s="10">
        <f t="shared" si="4"/>
        <v>4</v>
      </c>
      <c r="K12" s="11">
        <f t="shared" si="4"/>
        <v>16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21</v>
      </c>
      <c r="E61" s="25" t="s">
        <v>34</v>
      </c>
      <c r="F61" s="25"/>
      <c r="G61" s="8">
        <f>SUM(J12+J26+J31+J37+J42)</f>
        <v>4</v>
      </c>
      <c r="H61" s="25" t="s">
        <v>34</v>
      </c>
      <c r="I61" s="25"/>
      <c r="J61" s="25"/>
      <c r="K61" s="8">
        <f>SUM(K12+K26+K31+K37+K42)</f>
        <v>17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24</v>
      </c>
      <c r="E64" s="29" t="s">
        <v>38</v>
      </c>
      <c r="F64" s="29"/>
      <c r="G64" s="20">
        <f>SUM(G61:G63)</f>
        <v>4</v>
      </c>
      <c r="H64" s="29" t="s">
        <v>38</v>
      </c>
      <c r="I64" s="29"/>
      <c r="J64" s="29"/>
      <c r="K64" s="16">
        <f>SUM(K61:K63)</f>
        <v>20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665200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672683</v>
      </c>
      <c r="E69" s="29" t="s">
        <v>43</v>
      </c>
      <c r="F69" s="29"/>
      <c r="G69" s="8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750000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758050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EC34-5AE0-43A9-98B5-B27494EE0D2D}">
  <dimension ref="A1:K74"/>
  <sheetViews>
    <sheetView topLeftCell="A25" zoomScale="106" zoomScaleNormal="106" workbookViewId="0">
      <selection activeCell="D71" sqref="D71:D74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46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7">
        <v>2</v>
      </c>
      <c r="D4" s="7">
        <v>47000</v>
      </c>
      <c r="E4" s="8">
        <f>D4*C4</f>
        <v>94000</v>
      </c>
      <c r="F4" s="7">
        <v>53000</v>
      </c>
      <c r="G4" s="8">
        <f>C4*F4</f>
        <v>106000</v>
      </c>
      <c r="H4" s="7"/>
      <c r="I4" s="8">
        <f>SUM(C4+H4)</f>
        <v>2</v>
      </c>
      <c r="J4" s="2"/>
      <c r="K4" s="9">
        <f>(I4-J4)</f>
        <v>2</v>
      </c>
    </row>
    <row r="5" spans="1:11" x14ac:dyDescent="0.25">
      <c r="A5" s="6">
        <v>2</v>
      </c>
      <c r="B5" s="2" t="s">
        <v>15</v>
      </c>
      <c r="C5" s="7">
        <v>2</v>
      </c>
      <c r="D5" s="7">
        <v>53000</v>
      </c>
      <c r="E5" s="8">
        <f t="shared" ref="E5:E11" si="0">D5*C5</f>
        <v>106000</v>
      </c>
      <c r="F5" s="7">
        <v>60000</v>
      </c>
      <c r="G5" s="8">
        <f t="shared" ref="G5:G11" si="1">C5*F5</f>
        <v>120000</v>
      </c>
      <c r="H5" s="7"/>
      <c r="I5" s="8">
        <f t="shared" ref="I5:I11" si="2">SUM(C5+H5)</f>
        <v>2</v>
      </c>
      <c r="J5" s="2"/>
      <c r="K5" s="9">
        <f t="shared" ref="K5:K11" si="3">(I5-J5)</f>
        <v>2</v>
      </c>
    </row>
    <row r="6" spans="1:11" x14ac:dyDescent="0.25">
      <c r="A6" s="6">
        <v>3</v>
      </c>
      <c r="B6" s="2" t="s">
        <v>16</v>
      </c>
      <c r="C6" s="7">
        <v>3</v>
      </c>
      <c r="D6" s="7">
        <v>35500</v>
      </c>
      <c r="E6" s="8">
        <f t="shared" si="0"/>
        <v>106500</v>
      </c>
      <c r="F6" s="7">
        <v>40000</v>
      </c>
      <c r="G6" s="8">
        <f t="shared" si="1"/>
        <v>120000</v>
      </c>
      <c r="H6" s="7"/>
      <c r="I6" s="8">
        <f t="shared" si="2"/>
        <v>3</v>
      </c>
      <c r="J6" s="2">
        <v>1</v>
      </c>
      <c r="K6" s="9">
        <f t="shared" si="3"/>
        <v>2</v>
      </c>
    </row>
    <row r="7" spans="1:11" x14ac:dyDescent="0.25">
      <c r="A7" s="6">
        <v>4</v>
      </c>
      <c r="B7" s="2" t="s">
        <v>17</v>
      </c>
      <c r="C7" s="7">
        <v>4</v>
      </c>
      <c r="D7" s="7">
        <v>20300</v>
      </c>
      <c r="E7" s="8">
        <f t="shared" si="0"/>
        <v>81200</v>
      </c>
      <c r="F7" s="7">
        <v>23000</v>
      </c>
      <c r="G7" s="8">
        <f t="shared" si="1"/>
        <v>92000</v>
      </c>
      <c r="H7" s="7"/>
      <c r="I7" s="8">
        <f t="shared" si="2"/>
        <v>4</v>
      </c>
      <c r="J7" s="2"/>
      <c r="K7" s="9">
        <f t="shared" si="3"/>
        <v>4</v>
      </c>
    </row>
    <row r="8" spans="1:11" x14ac:dyDescent="0.25">
      <c r="A8" s="6">
        <v>5</v>
      </c>
      <c r="B8" s="2" t="s">
        <v>18</v>
      </c>
      <c r="C8" s="7">
        <v>6</v>
      </c>
      <c r="D8" s="7">
        <v>25500</v>
      </c>
      <c r="E8" s="8">
        <f t="shared" si="0"/>
        <v>153000</v>
      </c>
      <c r="F8" s="7">
        <v>29000</v>
      </c>
      <c r="G8" s="8">
        <f t="shared" si="1"/>
        <v>174000</v>
      </c>
      <c r="H8" s="7"/>
      <c r="I8" s="8">
        <f t="shared" si="2"/>
        <v>6</v>
      </c>
      <c r="J8" s="2">
        <v>1</v>
      </c>
      <c r="K8" s="9">
        <f t="shared" si="3"/>
        <v>5</v>
      </c>
    </row>
    <row r="9" spans="1:11" x14ac:dyDescent="0.25">
      <c r="A9" s="6">
        <v>6</v>
      </c>
      <c r="B9" s="2" t="s">
        <v>19</v>
      </c>
      <c r="C9" s="7">
        <v>5</v>
      </c>
      <c r="D9" s="7">
        <v>31000</v>
      </c>
      <c r="E9" s="8">
        <f t="shared" si="0"/>
        <v>155000</v>
      </c>
      <c r="F9" s="7">
        <v>35000</v>
      </c>
      <c r="G9" s="8">
        <f t="shared" si="1"/>
        <v>175000</v>
      </c>
      <c r="H9" s="7"/>
      <c r="I9" s="8">
        <f t="shared" si="2"/>
        <v>5</v>
      </c>
      <c r="J9" s="2"/>
      <c r="K9" s="9">
        <f t="shared" si="3"/>
        <v>5</v>
      </c>
    </row>
    <row r="10" spans="1:11" x14ac:dyDescent="0.25">
      <c r="A10" s="6">
        <v>7</v>
      </c>
      <c r="B10" s="2"/>
      <c r="C10" s="7"/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7"/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22</v>
      </c>
      <c r="D12" s="10">
        <f t="shared" si="4"/>
        <v>212300</v>
      </c>
      <c r="E12" s="10">
        <f t="shared" si="4"/>
        <v>695700</v>
      </c>
      <c r="F12" s="10">
        <f t="shared" si="4"/>
        <v>240000</v>
      </c>
      <c r="G12" s="10">
        <f t="shared" si="4"/>
        <v>787000</v>
      </c>
      <c r="H12" s="10">
        <f t="shared" si="4"/>
        <v>0</v>
      </c>
      <c r="I12" s="10">
        <f t="shared" si="4"/>
        <v>22</v>
      </c>
      <c r="J12" s="10">
        <f t="shared" si="4"/>
        <v>2</v>
      </c>
      <c r="K12" s="11">
        <f t="shared" si="4"/>
        <v>20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 t="s">
        <v>77</v>
      </c>
      <c r="C28" s="7"/>
      <c r="D28" s="7">
        <v>25500</v>
      </c>
      <c r="E28" s="8">
        <f t="shared" ref="E28:E30" si="10">D28*C28</f>
        <v>0</v>
      </c>
      <c r="F28" s="7">
        <v>27500</v>
      </c>
      <c r="G28" s="8">
        <f t="shared" ref="G28:G30" si="11">C28*F28</f>
        <v>0</v>
      </c>
      <c r="H28" s="2">
        <v>1</v>
      </c>
      <c r="I28" s="8">
        <f t="shared" ref="I28:I30" si="12">SUM(C28+H28)</f>
        <v>1</v>
      </c>
      <c r="J28" s="2">
        <v>1</v>
      </c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25500</v>
      </c>
      <c r="E31" s="10">
        <f t="shared" si="14"/>
        <v>0</v>
      </c>
      <c r="F31" s="10">
        <f t="shared" si="14"/>
        <v>27500</v>
      </c>
      <c r="G31" s="10">
        <f t="shared" si="14"/>
        <v>0</v>
      </c>
      <c r="H31" s="10">
        <f t="shared" si="14"/>
        <v>1</v>
      </c>
      <c r="I31" s="10">
        <f t="shared" si="14"/>
        <v>1</v>
      </c>
      <c r="J31" s="10">
        <f t="shared" si="14"/>
        <v>1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1</v>
      </c>
      <c r="D39" s="7">
        <v>30500</v>
      </c>
      <c r="E39" s="8">
        <f t="shared" ref="E39:E41" si="19">D39*C39</f>
        <v>30500</v>
      </c>
      <c r="F39" s="7">
        <v>32000</v>
      </c>
      <c r="G39" s="8">
        <f t="shared" ref="G39:G41" si="20">C39*F39</f>
        <v>32000</v>
      </c>
      <c r="H39" s="2"/>
      <c r="I39" s="8">
        <f>SUM(C39+H39)</f>
        <v>1</v>
      </c>
      <c r="J39" s="2"/>
      <c r="K39" s="9">
        <f t="shared" ref="K39:K41" si="21">(I39-J39)</f>
        <v>1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1</v>
      </c>
      <c r="D42" s="10">
        <f t="shared" si="22"/>
        <v>30500</v>
      </c>
      <c r="E42" s="10">
        <f t="shared" si="22"/>
        <v>30500</v>
      </c>
      <c r="F42" s="10">
        <f t="shared" si="22"/>
        <v>32000</v>
      </c>
      <c r="G42" s="10">
        <f t="shared" si="22"/>
        <v>32000</v>
      </c>
      <c r="H42" s="10">
        <f t="shared" si="22"/>
        <v>0</v>
      </c>
      <c r="I42" s="10">
        <f t="shared" si="22"/>
        <v>1</v>
      </c>
      <c r="J42" s="10">
        <f t="shared" si="22"/>
        <v>0</v>
      </c>
      <c r="K42" s="10">
        <f t="shared" si="22"/>
        <v>1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23</v>
      </c>
      <c r="E61" s="25" t="s">
        <v>34</v>
      </c>
      <c r="F61" s="25"/>
      <c r="G61" s="8">
        <f>SUM(J12+J26+J31+J37+J42)</f>
        <v>3</v>
      </c>
      <c r="H61" s="25" t="s">
        <v>34</v>
      </c>
      <c r="I61" s="25"/>
      <c r="J61" s="25"/>
      <c r="K61" s="8">
        <f>SUM(K12+K26+K31+K37+K42)</f>
        <v>21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26</v>
      </c>
      <c r="E64" s="29" t="s">
        <v>38</v>
      </c>
      <c r="F64" s="29"/>
      <c r="G64" s="20">
        <f>SUM(G61:G63)</f>
        <v>3</v>
      </c>
      <c r="H64" s="29" t="s">
        <v>38</v>
      </c>
      <c r="I64" s="29"/>
      <c r="J64" s="29"/>
      <c r="K64" s="16">
        <f>SUM(K61:K63)</f>
        <v>24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726200</v>
      </c>
      <c r="E66" s="25" t="s">
        <v>34</v>
      </c>
      <c r="F66" s="25"/>
      <c r="G66" s="8">
        <f>SUM(H12+H26+H31+H37+H42)</f>
        <v>1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733683</v>
      </c>
      <c r="E69" s="29" t="s">
        <v>43</v>
      </c>
      <c r="F69" s="29"/>
      <c r="G69" s="8">
        <f>SUM(G66:G68)</f>
        <v>1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819000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827050</v>
      </c>
      <c r="E74" s="18"/>
      <c r="F74" s="18"/>
      <c r="G74" s="18"/>
      <c r="H74" s="18"/>
      <c r="I74" s="18"/>
      <c r="J74" s="18"/>
      <c r="K74" s="19"/>
    </row>
  </sheetData>
  <mergeCells count="45"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  <mergeCell ref="A52:B52"/>
    <mergeCell ref="A53:K53"/>
    <mergeCell ref="A58:B58"/>
    <mergeCell ref="A60:D60"/>
    <mergeCell ref="E60:G60"/>
    <mergeCell ref="H60:K60"/>
    <mergeCell ref="A61:C61"/>
    <mergeCell ref="E61:F61"/>
    <mergeCell ref="H61:J61"/>
    <mergeCell ref="A62:C62"/>
    <mergeCell ref="E62:F62"/>
    <mergeCell ref="H62:J62"/>
    <mergeCell ref="A63:C63"/>
    <mergeCell ref="E63:F63"/>
    <mergeCell ref="H63:J63"/>
    <mergeCell ref="A64:C64"/>
    <mergeCell ref="E64:F64"/>
    <mergeCell ref="H64:J64"/>
    <mergeCell ref="A65:D65"/>
    <mergeCell ref="E65:G65"/>
    <mergeCell ref="A66:C66"/>
    <mergeCell ref="E66:F66"/>
    <mergeCell ref="A67:C67"/>
    <mergeCell ref="E67:F67"/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</mergeCells>
  <pageMargins left="0.25" right="0.25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DF46-318E-4660-A11E-B354CAC0DF92}">
  <dimension ref="A1:K74"/>
  <sheetViews>
    <sheetView zoomScale="106" zoomScaleNormal="106" workbookViewId="0">
      <selection activeCell="C39" sqref="C39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73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D11_27_05</f>
        <v>2</v>
      </c>
      <c r="D4" s="7">
        <v>47000</v>
      </c>
      <c r="E4" s="8">
        <f>D4*C4</f>
        <v>94000</v>
      </c>
      <c r="F4" s="7">
        <v>53000</v>
      </c>
      <c r="G4" s="8">
        <f>C4*F4</f>
        <v>106000</v>
      </c>
      <c r="H4" s="7"/>
      <c r="I4" s="8">
        <f>SUM(C4+H4)</f>
        <v>2</v>
      </c>
      <c r="J4" s="2"/>
      <c r="K4" s="9">
        <f>(I4-J4)</f>
        <v>2</v>
      </c>
    </row>
    <row r="5" spans="1:11" x14ac:dyDescent="0.25">
      <c r="A5" s="6">
        <v>2</v>
      </c>
      <c r="B5" s="2" t="s">
        <v>15</v>
      </c>
      <c r="C5" s="8">
        <f>D12_27_05</f>
        <v>1</v>
      </c>
      <c r="D5" s="7">
        <v>53000</v>
      </c>
      <c r="E5" s="8">
        <f t="shared" ref="E5:E11" si="0">D5*C5</f>
        <v>53000</v>
      </c>
      <c r="F5" s="7">
        <v>60000</v>
      </c>
      <c r="G5" s="8">
        <f t="shared" ref="G5:G11" si="1">C5*F5</f>
        <v>60000</v>
      </c>
      <c r="H5" s="7"/>
      <c r="I5" s="8">
        <f t="shared" ref="I5:I11" si="2">SUM(C5+H5)</f>
        <v>1</v>
      </c>
      <c r="J5" s="2"/>
      <c r="K5" s="9">
        <f t="shared" ref="K5:K11" si="3">(I5-J5)</f>
        <v>1</v>
      </c>
    </row>
    <row r="6" spans="1:11" x14ac:dyDescent="0.25">
      <c r="A6" s="6">
        <v>3</v>
      </c>
      <c r="B6" s="2" t="s">
        <v>16</v>
      </c>
      <c r="C6" s="8">
        <f>D13_27_05</f>
        <v>3</v>
      </c>
      <c r="D6" s="7">
        <v>35500</v>
      </c>
      <c r="E6" s="8">
        <f t="shared" si="0"/>
        <v>106500</v>
      </c>
      <c r="F6" s="7">
        <v>40000</v>
      </c>
      <c r="G6" s="8">
        <f t="shared" si="1"/>
        <v>120000</v>
      </c>
      <c r="H6" s="7"/>
      <c r="I6" s="8">
        <f t="shared" si="2"/>
        <v>3</v>
      </c>
      <c r="J6" s="2"/>
      <c r="K6" s="9">
        <f t="shared" si="3"/>
        <v>3</v>
      </c>
    </row>
    <row r="7" spans="1:11" x14ac:dyDescent="0.25">
      <c r="A7" s="6">
        <v>4</v>
      </c>
      <c r="B7" s="2" t="s">
        <v>17</v>
      </c>
      <c r="C7" s="8">
        <f>D14_27_05</f>
        <v>4</v>
      </c>
      <c r="D7" s="7">
        <v>20300</v>
      </c>
      <c r="E7" s="8">
        <f t="shared" si="0"/>
        <v>81200</v>
      </c>
      <c r="F7" s="7">
        <v>23000</v>
      </c>
      <c r="G7" s="8">
        <f t="shared" si="1"/>
        <v>92000</v>
      </c>
      <c r="H7" s="7"/>
      <c r="I7" s="8">
        <f t="shared" si="2"/>
        <v>4</v>
      </c>
      <c r="J7" s="2"/>
      <c r="K7" s="9">
        <f t="shared" si="3"/>
        <v>4</v>
      </c>
    </row>
    <row r="8" spans="1:11" x14ac:dyDescent="0.25">
      <c r="A8" s="6">
        <v>5</v>
      </c>
      <c r="B8" s="2" t="s">
        <v>18</v>
      </c>
      <c r="C8" s="8">
        <f>D15_27_05</f>
        <v>3</v>
      </c>
      <c r="D8" s="7">
        <v>25500</v>
      </c>
      <c r="E8" s="8">
        <f t="shared" si="0"/>
        <v>76500</v>
      </c>
      <c r="F8" s="7">
        <v>29000</v>
      </c>
      <c r="G8" s="8">
        <f t="shared" si="1"/>
        <v>87000</v>
      </c>
      <c r="H8" s="7"/>
      <c r="I8" s="8">
        <f t="shared" si="2"/>
        <v>3</v>
      </c>
      <c r="J8" s="2"/>
      <c r="K8" s="9">
        <f t="shared" si="3"/>
        <v>3</v>
      </c>
    </row>
    <row r="9" spans="1:11" x14ac:dyDescent="0.25">
      <c r="A9" s="6">
        <v>6</v>
      </c>
      <c r="B9" s="2" t="s">
        <v>19</v>
      </c>
      <c r="C9" s="8">
        <f>D16_27_05</f>
        <v>1</v>
      </c>
      <c r="D9" s="7">
        <v>31000</v>
      </c>
      <c r="E9" s="8">
        <f t="shared" si="0"/>
        <v>31000</v>
      </c>
      <c r="F9" s="7">
        <v>35000</v>
      </c>
      <c r="G9" s="8">
        <f t="shared" si="1"/>
        <v>35000</v>
      </c>
      <c r="H9" s="7"/>
      <c r="I9" s="8">
        <f t="shared" si="2"/>
        <v>1</v>
      </c>
      <c r="J9" s="2"/>
      <c r="K9" s="9">
        <f t="shared" si="3"/>
        <v>1</v>
      </c>
    </row>
    <row r="10" spans="1:11" x14ac:dyDescent="0.25">
      <c r="A10" s="6">
        <v>7</v>
      </c>
      <c r="B10" s="2"/>
      <c r="C10" s="8">
        <f>D17_27_05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D18_27_05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14</v>
      </c>
      <c r="D12" s="10">
        <f t="shared" si="4"/>
        <v>212300</v>
      </c>
      <c r="E12" s="10">
        <f t="shared" si="4"/>
        <v>442200</v>
      </c>
      <c r="F12" s="10">
        <f t="shared" si="4"/>
        <v>240000</v>
      </c>
      <c r="G12" s="10">
        <f t="shared" si="4"/>
        <v>500000</v>
      </c>
      <c r="H12" s="10">
        <f t="shared" si="4"/>
        <v>0</v>
      </c>
      <c r="I12" s="10">
        <f t="shared" si="4"/>
        <v>14</v>
      </c>
      <c r="J12" s="10">
        <f t="shared" si="4"/>
        <v>0</v>
      </c>
      <c r="K12" s="11">
        <f t="shared" si="4"/>
        <v>14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0</v>
      </c>
      <c r="D39" s="7">
        <v>30500</v>
      </c>
      <c r="E39" s="8">
        <f t="shared" ref="E39:E41" si="19">D39*C39</f>
        <v>0</v>
      </c>
      <c r="F39" s="7">
        <v>32000</v>
      </c>
      <c r="G39" s="8">
        <f t="shared" ref="G39:G41" si="20">C39*F39</f>
        <v>0</v>
      </c>
      <c r="H39" s="2"/>
      <c r="I39" s="8">
        <f>SUM(C39+H39)</f>
        <v>0</v>
      </c>
      <c r="J39" s="2"/>
      <c r="K39" s="9">
        <f t="shared" ref="K39:K41" si="21">(I39-J39)</f>
        <v>0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0</v>
      </c>
      <c r="D42" s="10">
        <f t="shared" si="22"/>
        <v>30500</v>
      </c>
      <c r="E42" s="10">
        <f t="shared" si="22"/>
        <v>0</v>
      </c>
      <c r="F42" s="10">
        <f t="shared" si="22"/>
        <v>32000</v>
      </c>
      <c r="G42" s="10">
        <f t="shared" si="22"/>
        <v>0</v>
      </c>
      <c r="H42" s="10">
        <f t="shared" si="22"/>
        <v>0</v>
      </c>
      <c r="I42" s="10">
        <f t="shared" si="22"/>
        <v>0</v>
      </c>
      <c r="J42" s="10">
        <f t="shared" si="22"/>
        <v>0</v>
      </c>
      <c r="K42" s="10">
        <f t="shared" si="22"/>
        <v>0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14</v>
      </c>
      <c r="E61" s="25" t="s">
        <v>34</v>
      </c>
      <c r="F61" s="25"/>
      <c r="G61" s="8">
        <f>SUM(J12+J26+J31+J37+J42)</f>
        <v>0</v>
      </c>
      <c r="H61" s="25" t="s">
        <v>34</v>
      </c>
      <c r="I61" s="25"/>
      <c r="J61" s="25"/>
      <c r="K61" s="8">
        <f>SUM(K12+K26+K31+K37+K42)</f>
        <v>14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17</v>
      </c>
      <c r="E64" s="29" t="s">
        <v>38</v>
      </c>
      <c r="F64" s="29"/>
      <c r="G64" s="20">
        <f>SUM(G61:G63)</f>
        <v>0</v>
      </c>
      <c r="H64" s="29" t="s">
        <v>38</v>
      </c>
      <c r="I64" s="29"/>
      <c r="J64" s="29"/>
      <c r="K64" s="16">
        <f>SUM(K61:K63)</f>
        <v>17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442200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449683</v>
      </c>
      <c r="E69" s="29" t="s">
        <v>43</v>
      </c>
      <c r="F69" s="29"/>
      <c r="G69" s="8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500000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508050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3558-8CF5-4A52-B28F-36BB33EDC862}">
  <dimension ref="A1:K74"/>
  <sheetViews>
    <sheetView zoomScale="106" zoomScaleNormal="106" workbookViewId="0">
      <selection activeCell="C39" sqref="C39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72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B1_26_05</f>
        <v>2</v>
      </c>
      <c r="D4" s="7">
        <v>47000</v>
      </c>
      <c r="E4" s="8">
        <f>D4*C4</f>
        <v>94000</v>
      </c>
      <c r="F4" s="7">
        <v>53000</v>
      </c>
      <c r="G4" s="8">
        <f>C4*F4</f>
        <v>106000</v>
      </c>
      <c r="H4" s="7"/>
      <c r="I4" s="8">
        <f>SUM(C4+H4)</f>
        <v>2</v>
      </c>
      <c r="J4" s="2"/>
      <c r="K4" s="9">
        <f>(I4-J4)</f>
        <v>2</v>
      </c>
    </row>
    <row r="5" spans="1:11" x14ac:dyDescent="0.25">
      <c r="A5" s="6">
        <v>2</v>
      </c>
      <c r="B5" s="2" t="s">
        <v>15</v>
      </c>
      <c r="C5" s="8">
        <f>B12_26_05</f>
        <v>1</v>
      </c>
      <c r="D5" s="7">
        <v>53000</v>
      </c>
      <c r="E5" s="8">
        <f t="shared" ref="E5:E11" si="0">D5*C5</f>
        <v>53000</v>
      </c>
      <c r="F5" s="7">
        <v>60000</v>
      </c>
      <c r="G5" s="8">
        <f t="shared" ref="G5:G11" si="1">C5*F5</f>
        <v>60000</v>
      </c>
      <c r="H5" s="7"/>
      <c r="I5" s="8">
        <f t="shared" ref="I5:I11" si="2">SUM(C5+H5)</f>
        <v>1</v>
      </c>
      <c r="J5" s="2"/>
      <c r="K5" s="9">
        <f t="shared" ref="K5:K11" si="3">(I5-J5)</f>
        <v>1</v>
      </c>
    </row>
    <row r="6" spans="1:11" x14ac:dyDescent="0.25">
      <c r="A6" s="6">
        <v>3</v>
      </c>
      <c r="B6" s="2" t="s">
        <v>16</v>
      </c>
      <c r="C6" s="8">
        <f>B13_26_05</f>
        <v>3</v>
      </c>
      <c r="D6" s="7">
        <v>35500</v>
      </c>
      <c r="E6" s="8">
        <f t="shared" si="0"/>
        <v>106500</v>
      </c>
      <c r="F6" s="7">
        <v>40000</v>
      </c>
      <c r="G6" s="8">
        <f t="shared" si="1"/>
        <v>120000</v>
      </c>
      <c r="H6" s="7"/>
      <c r="I6" s="8">
        <f t="shared" si="2"/>
        <v>3</v>
      </c>
      <c r="J6" s="2"/>
      <c r="K6" s="9">
        <f t="shared" si="3"/>
        <v>3</v>
      </c>
    </row>
    <row r="7" spans="1:11" x14ac:dyDescent="0.25">
      <c r="A7" s="6">
        <v>4</v>
      </c>
      <c r="B7" s="2" t="s">
        <v>17</v>
      </c>
      <c r="C7" s="8">
        <f>B14_26_05</f>
        <v>4</v>
      </c>
      <c r="D7" s="7">
        <v>20300</v>
      </c>
      <c r="E7" s="8">
        <f t="shared" si="0"/>
        <v>81200</v>
      </c>
      <c r="F7" s="7">
        <v>23000</v>
      </c>
      <c r="G7" s="8">
        <f t="shared" si="1"/>
        <v>92000</v>
      </c>
      <c r="H7" s="7"/>
      <c r="I7" s="8">
        <f t="shared" si="2"/>
        <v>4</v>
      </c>
      <c r="J7" s="2"/>
      <c r="K7" s="9">
        <f t="shared" si="3"/>
        <v>4</v>
      </c>
    </row>
    <row r="8" spans="1:11" x14ac:dyDescent="0.25">
      <c r="A8" s="6">
        <v>5</v>
      </c>
      <c r="B8" s="2" t="s">
        <v>18</v>
      </c>
      <c r="C8" s="8">
        <f>B15_26_05</f>
        <v>3</v>
      </c>
      <c r="D8" s="7">
        <v>25500</v>
      </c>
      <c r="E8" s="8">
        <f t="shared" si="0"/>
        <v>76500</v>
      </c>
      <c r="F8" s="7">
        <v>29000</v>
      </c>
      <c r="G8" s="8">
        <f t="shared" si="1"/>
        <v>87000</v>
      </c>
      <c r="H8" s="7"/>
      <c r="I8" s="8">
        <f t="shared" si="2"/>
        <v>3</v>
      </c>
      <c r="J8" s="2"/>
      <c r="K8" s="9">
        <f t="shared" si="3"/>
        <v>3</v>
      </c>
    </row>
    <row r="9" spans="1:11" x14ac:dyDescent="0.25">
      <c r="A9" s="6">
        <v>6</v>
      </c>
      <c r="B9" s="2" t="s">
        <v>19</v>
      </c>
      <c r="C9" s="8">
        <f>B16_26_05</f>
        <v>1</v>
      </c>
      <c r="D9" s="7">
        <v>31000</v>
      </c>
      <c r="E9" s="8">
        <f t="shared" si="0"/>
        <v>31000</v>
      </c>
      <c r="F9" s="7">
        <v>35000</v>
      </c>
      <c r="G9" s="8">
        <f t="shared" si="1"/>
        <v>35000</v>
      </c>
      <c r="H9" s="7"/>
      <c r="I9" s="8">
        <f t="shared" si="2"/>
        <v>1</v>
      </c>
      <c r="J9" s="2"/>
      <c r="K9" s="9">
        <f t="shared" si="3"/>
        <v>1</v>
      </c>
    </row>
    <row r="10" spans="1:11" x14ac:dyDescent="0.25">
      <c r="A10" s="6">
        <v>7</v>
      </c>
      <c r="B10" s="2"/>
      <c r="C10" s="8">
        <f>B17_26_05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B18_26_05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14</v>
      </c>
      <c r="D12" s="10">
        <f t="shared" si="4"/>
        <v>212300</v>
      </c>
      <c r="E12" s="10">
        <f t="shared" si="4"/>
        <v>442200</v>
      </c>
      <c r="F12" s="10">
        <f t="shared" si="4"/>
        <v>240000</v>
      </c>
      <c r="G12" s="10">
        <f t="shared" si="4"/>
        <v>500000</v>
      </c>
      <c r="H12" s="10">
        <f t="shared" si="4"/>
        <v>0</v>
      </c>
      <c r="I12" s="10">
        <f t="shared" si="4"/>
        <v>14</v>
      </c>
      <c r="J12" s="10">
        <f t="shared" si="4"/>
        <v>0</v>
      </c>
      <c r="K12" s="11">
        <f t="shared" si="4"/>
        <v>14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0</v>
      </c>
      <c r="D39" s="7">
        <v>30500</v>
      </c>
      <c r="E39" s="8">
        <f t="shared" ref="E39:E41" si="19">D39*C39</f>
        <v>0</v>
      </c>
      <c r="F39" s="7">
        <v>32000</v>
      </c>
      <c r="G39" s="8">
        <f t="shared" ref="G39:G41" si="20">C39*F39</f>
        <v>0</v>
      </c>
      <c r="H39" s="2"/>
      <c r="I39" s="8">
        <f>SUM(C39+H39)</f>
        <v>0</v>
      </c>
      <c r="J39" s="2"/>
      <c r="K39" s="9">
        <f t="shared" ref="K39:K41" si="21">(I39-J39)</f>
        <v>0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0</v>
      </c>
      <c r="D42" s="10">
        <f t="shared" si="22"/>
        <v>30500</v>
      </c>
      <c r="E42" s="10">
        <f t="shared" si="22"/>
        <v>0</v>
      </c>
      <c r="F42" s="10">
        <f t="shared" si="22"/>
        <v>32000</v>
      </c>
      <c r="G42" s="10">
        <f t="shared" si="22"/>
        <v>0</v>
      </c>
      <c r="H42" s="10">
        <f t="shared" si="22"/>
        <v>0</v>
      </c>
      <c r="I42" s="10">
        <f t="shared" si="22"/>
        <v>0</v>
      </c>
      <c r="J42" s="10">
        <f t="shared" si="22"/>
        <v>0</v>
      </c>
      <c r="K42" s="10">
        <f t="shared" si="22"/>
        <v>0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14</v>
      </c>
      <c r="E61" s="25" t="s">
        <v>34</v>
      </c>
      <c r="F61" s="25"/>
      <c r="G61" s="8">
        <f>SUM(J12+J26+J31+J37+J42)</f>
        <v>0</v>
      </c>
      <c r="H61" s="25" t="s">
        <v>34</v>
      </c>
      <c r="I61" s="25"/>
      <c r="J61" s="25"/>
      <c r="K61" s="8">
        <f>SUM(K12+K26+K31+K37+K42)</f>
        <v>14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17</v>
      </c>
      <c r="E64" s="29" t="s">
        <v>38</v>
      </c>
      <c r="F64" s="29"/>
      <c r="G64" s="20">
        <f>SUM(G61:G63)</f>
        <v>0</v>
      </c>
      <c r="H64" s="29" t="s">
        <v>38</v>
      </c>
      <c r="I64" s="29"/>
      <c r="J64" s="29"/>
      <c r="K64" s="16">
        <f>SUM(K61:K63)</f>
        <v>17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442200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449683</v>
      </c>
      <c r="E69" s="29" t="s">
        <v>43</v>
      </c>
      <c r="F69" s="29"/>
      <c r="G69" s="8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500000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508050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795E-61EF-4E42-BB83-C5C4F65270BF}">
  <dimension ref="A1:K74"/>
  <sheetViews>
    <sheetView zoomScale="106" zoomScaleNormal="106" workbookViewId="0">
      <selection activeCell="C40" sqref="C40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71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A11_25_05</f>
        <v>2</v>
      </c>
      <c r="D4" s="7">
        <v>47000</v>
      </c>
      <c r="E4" s="8">
        <f>D4*C4</f>
        <v>94000</v>
      </c>
      <c r="F4" s="7">
        <v>53000</v>
      </c>
      <c r="G4" s="8">
        <f>C4*F4</f>
        <v>106000</v>
      </c>
      <c r="H4" s="7"/>
      <c r="I4" s="8">
        <f>SUM(C4+H4)</f>
        <v>2</v>
      </c>
      <c r="J4" s="2"/>
      <c r="K4" s="9">
        <f>(I4-J4)</f>
        <v>2</v>
      </c>
    </row>
    <row r="5" spans="1:11" x14ac:dyDescent="0.25">
      <c r="A5" s="6">
        <v>2</v>
      </c>
      <c r="B5" s="2" t="s">
        <v>15</v>
      </c>
      <c r="C5" s="8">
        <f>A12_25_05</f>
        <v>1</v>
      </c>
      <c r="D5" s="7">
        <v>53000</v>
      </c>
      <c r="E5" s="8">
        <f t="shared" ref="E5:E11" si="0">D5*C5</f>
        <v>53000</v>
      </c>
      <c r="F5" s="7">
        <v>60000</v>
      </c>
      <c r="G5" s="8">
        <f t="shared" ref="G5:G11" si="1">C5*F5</f>
        <v>60000</v>
      </c>
      <c r="H5" s="7"/>
      <c r="I5" s="8">
        <f t="shared" ref="I5:I11" si="2">SUM(C5+H5)</f>
        <v>1</v>
      </c>
      <c r="J5" s="2"/>
      <c r="K5" s="9">
        <f t="shared" ref="K5:K11" si="3">(I5-J5)</f>
        <v>1</v>
      </c>
    </row>
    <row r="6" spans="1:11" x14ac:dyDescent="0.25">
      <c r="A6" s="6">
        <v>3</v>
      </c>
      <c r="B6" s="2" t="s">
        <v>16</v>
      </c>
      <c r="C6" s="8">
        <f>A13_25_05</f>
        <v>3</v>
      </c>
      <c r="D6" s="7">
        <v>35500</v>
      </c>
      <c r="E6" s="8">
        <f t="shared" si="0"/>
        <v>106500</v>
      </c>
      <c r="F6" s="7">
        <v>40000</v>
      </c>
      <c r="G6" s="8">
        <f t="shared" si="1"/>
        <v>120000</v>
      </c>
      <c r="H6" s="7"/>
      <c r="I6" s="8">
        <f t="shared" si="2"/>
        <v>3</v>
      </c>
      <c r="J6" s="2"/>
      <c r="K6" s="9">
        <f t="shared" si="3"/>
        <v>3</v>
      </c>
    </row>
    <row r="7" spans="1:11" x14ac:dyDescent="0.25">
      <c r="A7" s="6">
        <v>4</v>
      </c>
      <c r="B7" s="2" t="s">
        <v>17</v>
      </c>
      <c r="C7" s="8">
        <f>A14_25_05</f>
        <v>4</v>
      </c>
      <c r="D7" s="7">
        <v>20300</v>
      </c>
      <c r="E7" s="8">
        <f t="shared" si="0"/>
        <v>81200</v>
      </c>
      <c r="F7" s="7">
        <v>23000</v>
      </c>
      <c r="G7" s="8">
        <f t="shared" si="1"/>
        <v>92000</v>
      </c>
      <c r="H7" s="7"/>
      <c r="I7" s="8">
        <f t="shared" si="2"/>
        <v>4</v>
      </c>
      <c r="J7" s="2"/>
      <c r="K7" s="9">
        <f t="shared" si="3"/>
        <v>4</v>
      </c>
    </row>
    <row r="8" spans="1:11" x14ac:dyDescent="0.25">
      <c r="A8" s="6">
        <v>5</v>
      </c>
      <c r="B8" s="2" t="s">
        <v>18</v>
      </c>
      <c r="C8" s="8">
        <f>A15_25_05</f>
        <v>3</v>
      </c>
      <c r="D8" s="7">
        <v>25500</v>
      </c>
      <c r="E8" s="8">
        <f t="shared" si="0"/>
        <v>76500</v>
      </c>
      <c r="F8" s="7">
        <v>29000</v>
      </c>
      <c r="G8" s="8">
        <f t="shared" si="1"/>
        <v>87000</v>
      </c>
      <c r="H8" s="7"/>
      <c r="I8" s="8">
        <f t="shared" si="2"/>
        <v>3</v>
      </c>
      <c r="J8" s="2"/>
      <c r="K8" s="9">
        <f t="shared" si="3"/>
        <v>3</v>
      </c>
    </row>
    <row r="9" spans="1:11" x14ac:dyDescent="0.25">
      <c r="A9" s="6">
        <v>6</v>
      </c>
      <c r="B9" s="2" t="s">
        <v>19</v>
      </c>
      <c r="C9" s="8">
        <f>A16_25_05</f>
        <v>1</v>
      </c>
      <c r="D9" s="7">
        <v>31000</v>
      </c>
      <c r="E9" s="8">
        <f t="shared" si="0"/>
        <v>31000</v>
      </c>
      <c r="F9" s="7">
        <v>35000</v>
      </c>
      <c r="G9" s="8">
        <f t="shared" si="1"/>
        <v>35000</v>
      </c>
      <c r="H9" s="7"/>
      <c r="I9" s="8">
        <f t="shared" si="2"/>
        <v>1</v>
      </c>
      <c r="J9" s="2"/>
      <c r="K9" s="9">
        <f t="shared" si="3"/>
        <v>1</v>
      </c>
    </row>
    <row r="10" spans="1:11" x14ac:dyDescent="0.25">
      <c r="A10" s="6">
        <v>7</v>
      </c>
      <c r="B10" s="2"/>
      <c r="C10" s="8">
        <f>A17_25_05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A18_25_05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14</v>
      </c>
      <c r="D12" s="10">
        <f t="shared" si="4"/>
        <v>212300</v>
      </c>
      <c r="E12" s="10">
        <f t="shared" si="4"/>
        <v>442200</v>
      </c>
      <c r="F12" s="10">
        <f t="shared" si="4"/>
        <v>240000</v>
      </c>
      <c r="G12" s="10">
        <f t="shared" si="4"/>
        <v>500000</v>
      </c>
      <c r="H12" s="10">
        <f t="shared" si="4"/>
        <v>0</v>
      </c>
      <c r="I12" s="10">
        <f t="shared" si="4"/>
        <v>14</v>
      </c>
      <c r="J12" s="10">
        <f t="shared" si="4"/>
        <v>0</v>
      </c>
      <c r="K12" s="11">
        <f t="shared" si="4"/>
        <v>14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0</v>
      </c>
      <c r="D39" s="7">
        <v>30500</v>
      </c>
      <c r="E39" s="8">
        <f t="shared" ref="E39:E41" si="19">D39*C39</f>
        <v>0</v>
      </c>
      <c r="F39" s="7">
        <v>32000</v>
      </c>
      <c r="G39" s="8">
        <f t="shared" ref="G39:G41" si="20">C39*F39</f>
        <v>0</v>
      </c>
      <c r="H39" s="2"/>
      <c r="I39" s="8">
        <f>SUM(C39+H39)</f>
        <v>0</v>
      </c>
      <c r="J39" s="2"/>
      <c r="K39" s="9">
        <f t="shared" ref="K39:K41" si="21">(I39-J39)</f>
        <v>0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0</v>
      </c>
      <c r="D42" s="10">
        <f t="shared" si="22"/>
        <v>30500</v>
      </c>
      <c r="E42" s="10">
        <f t="shared" si="22"/>
        <v>0</v>
      </c>
      <c r="F42" s="10">
        <f t="shared" si="22"/>
        <v>32000</v>
      </c>
      <c r="G42" s="10">
        <f t="shared" si="22"/>
        <v>0</v>
      </c>
      <c r="H42" s="10">
        <f t="shared" si="22"/>
        <v>0</v>
      </c>
      <c r="I42" s="10">
        <f t="shared" si="22"/>
        <v>0</v>
      </c>
      <c r="J42" s="10">
        <f t="shared" si="22"/>
        <v>0</v>
      </c>
      <c r="K42" s="10">
        <f t="shared" si="22"/>
        <v>0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14</v>
      </c>
      <c r="E61" s="25" t="s">
        <v>34</v>
      </c>
      <c r="F61" s="25"/>
      <c r="G61" s="8">
        <f>SUM(J12+J26+J31+J37+J42)</f>
        <v>0</v>
      </c>
      <c r="H61" s="25" t="s">
        <v>34</v>
      </c>
      <c r="I61" s="25"/>
      <c r="J61" s="25"/>
      <c r="K61" s="8">
        <f>SUM(K12+K26+K31+K37+K42)</f>
        <v>14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17</v>
      </c>
      <c r="E64" s="29" t="s">
        <v>38</v>
      </c>
      <c r="F64" s="29"/>
      <c r="G64" s="20">
        <f>SUM(G61:G63)</f>
        <v>0</v>
      </c>
      <c r="H64" s="29" t="s">
        <v>38</v>
      </c>
      <c r="I64" s="29"/>
      <c r="J64" s="29"/>
      <c r="K64" s="16">
        <f>SUM(K61:K63)</f>
        <v>17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442200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449683</v>
      </c>
      <c r="E69" s="29" t="s">
        <v>43</v>
      </c>
      <c r="F69" s="29"/>
      <c r="G69" s="8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500000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508050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5A9E-FA09-4A14-A448-D31EB2B8650F}">
  <dimension ref="A1:K74"/>
  <sheetViews>
    <sheetView zoomScale="106" zoomScaleNormal="106" workbookViewId="0">
      <selection activeCell="D10" sqref="D10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70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7">
        <f>W1_24_05</f>
        <v>2</v>
      </c>
      <c r="D4" s="7">
        <v>47000</v>
      </c>
      <c r="E4" s="8">
        <f>D4*C4</f>
        <v>94000</v>
      </c>
      <c r="F4" s="7">
        <v>53000</v>
      </c>
      <c r="G4" s="8">
        <f>C4*F4</f>
        <v>106000</v>
      </c>
      <c r="H4" s="7"/>
      <c r="I4" s="8">
        <f>SUM(C4+H4)</f>
        <v>2</v>
      </c>
      <c r="J4" s="2"/>
      <c r="K4" s="9">
        <f>(I4-J4)</f>
        <v>2</v>
      </c>
    </row>
    <row r="5" spans="1:11" x14ac:dyDescent="0.25">
      <c r="A5" s="6">
        <v>2</v>
      </c>
      <c r="B5" s="2" t="s">
        <v>15</v>
      </c>
      <c r="C5" s="7">
        <f>W2_24_05</f>
        <v>1</v>
      </c>
      <c r="D5" s="7">
        <v>53000</v>
      </c>
      <c r="E5" s="8">
        <f t="shared" ref="E5:E11" si="0">D5*C5</f>
        <v>53000</v>
      </c>
      <c r="F5" s="7">
        <v>60000</v>
      </c>
      <c r="G5" s="8">
        <f t="shared" ref="G5:G11" si="1">C5*F5</f>
        <v>60000</v>
      </c>
      <c r="H5" s="7"/>
      <c r="I5" s="8">
        <f t="shared" ref="I5:I11" si="2">SUM(C5+H5)</f>
        <v>1</v>
      </c>
      <c r="J5" s="2"/>
      <c r="K5" s="9">
        <f t="shared" ref="K5:K11" si="3">(I5-J5)</f>
        <v>1</v>
      </c>
    </row>
    <row r="6" spans="1:11" x14ac:dyDescent="0.25">
      <c r="A6" s="6">
        <v>3</v>
      </c>
      <c r="B6" s="2" t="s">
        <v>16</v>
      </c>
      <c r="C6" s="7">
        <f>W3_24_05</f>
        <v>3</v>
      </c>
      <c r="D6" s="7">
        <v>35500</v>
      </c>
      <c r="E6" s="8">
        <f t="shared" si="0"/>
        <v>106500</v>
      </c>
      <c r="F6" s="7">
        <v>40000</v>
      </c>
      <c r="G6" s="8">
        <f t="shared" si="1"/>
        <v>120000</v>
      </c>
      <c r="H6" s="7"/>
      <c r="I6" s="8">
        <f t="shared" si="2"/>
        <v>3</v>
      </c>
      <c r="J6" s="2"/>
      <c r="K6" s="9">
        <f t="shared" si="3"/>
        <v>3</v>
      </c>
    </row>
    <row r="7" spans="1:11" x14ac:dyDescent="0.25">
      <c r="A7" s="6">
        <v>4</v>
      </c>
      <c r="B7" s="2" t="s">
        <v>17</v>
      </c>
      <c r="C7" s="7">
        <f>W4_24_5</f>
        <v>4</v>
      </c>
      <c r="D7" s="7">
        <v>20300</v>
      </c>
      <c r="E7" s="8">
        <f t="shared" si="0"/>
        <v>81200</v>
      </c>
      <c r="F7" s="7">
        <v>23000</v>
      </c>
      <c r="G7" s="8">
        <f t="shared" si="1"/>
        <v>92000</v>
      </c>
      <c r="H7" s="7"/>
      <c r="I7" s="8">
        <f t="shared" si="2"/>
        <v>4</v>
      </c>
      <c r="J7" s="2"/>
      <c r="K7" s="9">
        <f t="shared" si="3"/>
        <v>4</v>
      </c>
    </row>
    <row r="8" spans="1:11" x14ac:dyDescent="0.25">
      <c r="A8" s="6">
        <v>5</v>
      </c>
      <c r="B8" s="2" t="s">
        <v>18</v>
      </c>
      <c r="C8" s="7">
        <f>W5_24_05</f>
        <v>3</v>
      </c>
      <c r="D8" s="7">
        <v>25500</v>
      </c>
      <c r="E8" s="8">
        <f t="shared" si="0"/>
        <v>76500</v>
      </c>
      <c r="F8" s="7">
        <v>29000</v>
      </c>
      <c r="G8" s="8">
        <f t="shared" si="1"/>
        <v>87000</v>
      </c>
      <c r="H8" s="7"/>
      <c r="I8" s="8">
        <f t="shared" si="2"/>
        <v>3</v>
      </c>
      <c r="J8" s="2"/>
      <c r="K8" s="9">
        <f t="shared" si="3"/>
        <v>3</v>
      </c>
    </row>
    <row r="9" spans="1:11" x14ac:dyDescent="0.25">
      <c r="A9" s="6">
        <v>6</v>
      </c>
      <c r="B9" s="2" t="s">
        <v>19</v>
      </c>
      <c r="C9" s="7">
        <f>W6_24_05</f>
        <v>1</v>
      </c>
      <c r="D9" s="7">
        <v>31000</v>
      </c>
      <c r="E9" s="8">
        <f t="shared" si="0"/>
        <v>31000</v>
      </c>
      <c r="F9" s="7">
        <v>35000</v>
      </c>
      <c r="G9" s="8">
        <f t="shared" si="1"/>
        <v>35000</v>
      </c>
      <c r="H9" s="7"/>
      <c r="I9" s="8">
        <f t="shared" si="2"/>
        <v>1</v>
      </c>
      <c r="J9" s="2"/>
      <c r="K9" s="9">
        <f t="shared" si="3"/>
        <v>1</v>
      </c>
    </row>
    <row r="10" spans="1:11" x14ac:dyDescent="0.25">
      <c r="A10" s="6">
        <v>7</v>
      </c>
      <c r="B10" s="2"/>
      <c r="C10" s="7">
        <f>W7_24_05</f>
        <v>0</v>
      </c>
      <c r="D10" s="7">
        <v>36100</v>
      </c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7">
        <f>W8_24_05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14</v>
      </c>
      <c r="D12" s="10">
        <f t="shared" si="4"/>
        <v>248400</v>
      </c>
      <c r="E12" s="10">
        <f t="shared" si="4"/>
        <v>442200</v>
      </c>
      <c r="F12" s="10">
        <f t="shared" si="4"/>
        <v>240000</v>
      </c>
      <c r="G12" s="10">
        <f t="shared" si="4"/>
        <v>500000</v>
      </c>
      <c r="H12" s="10">
        <f t="shared" si="4"/>
        <v>0</v>
      </c>
      <c r="I12" s="10">
        <f t="shared" si="4"/>
        <v>14</v>
      </c>
      <c r="J12" s="10">
        <f t="shared" si="4"/>
        <v>0</v>
      </c>
      <c r="K12" s="11">
        <f t="shared" si="4"/>
        <v>14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0</v>
      </c>
      <c r="D39" s="7">
        <v>30500</v>
      </c>
      <c r="E39" s="8">
        <f t="shared" ref="E39:E41" si="19">D39*C39</f>
        <v>0</v>
      </c>
      <c r="F39" s="7">
        <v>32000</v>
      </c>
      <c r="G39" s="8">
        <f t="shared" ref="G39:G41" si="20">C39*F39</f>
        <v>0</v>
      </c>
      <c r="H39" s="2"/>
      <c r="I39" s="8">
        <f>SUM(C39+H39)</f>
        <v>0</v>
      </c>
      <c r="J39" s="2"/>
      <c r="K39" s="9">
        <f t="shared" ref="K39:K41" si="21">(I39-J39)</f>
        <v>0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0</v>
      </c>
      <c r="D42" s="10">
        <f t="shared" si="22"/>
        <v>30500</v>
      </c>
      <c r="E42" s="10">
        <f t="shared" si="22"/>
        <v>0</v>
      </c>
      <c r="F42" s="10">
        <f t="shared" si="22"/>
        <v>32000</v>
      </c>
      <c r="G42" s="10">
        <f t="shared" si="22"/>
        <v>0</v>
      </c>
      <c r="H42" s="10">
        <f t="shared" si="22"/>
        <v>0</v>
      </c>
      <c r="I42" s="10">
        <f t="shared" si="22"/>
        <v>0</v>
      </c>
      <c r="J42" s="10">
        <f t="shared" si="22"/>
        <v>0</v>
      </c>
      <c r="K42" s="10">
        <f t="shared" si="22"/>
        <v>0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14</v>
      </c>
      <c r="E61" s="25" t="s">
        <v>34</v>
      </c>
      <c r="F61" s="25"/>
      <c r="G61" s="8">
        <f>SUM(J12+J26+J31+J37+J42)</f>
        <v>0</v>
      </c>
      <c r="H61" s="25" t="s">
        <v>34</v>
      </c>
      <c r="I61" s="25"/>
      <c r="J61" s="25"/>
      <c r="K61" s="8">
        <f>SUM(K12+K26+K31+K37+K42)</f>
        <v>14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17</v>
      </c>
      <c r="E64" s="29" t="s">
        <v>38</v>
      </c>
      <c r="F64" s="29"/>
      <c r="G64" s="20">
        <f>SUM(G61:G63)</f>
        <v>0</v>
      </c>
      <c r="H64" s="29" t="s">
        <v>38</v>
      </c>
      <c r="I64" s="29"/>
      <c r="J64" s="29"/>
      <c r="K64" s="16">
        <f>SUM(K61:K63)</f>
        <v>17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442200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449683</v>
      </c>
      <c r="E69" s="29" t="s">
        <v>43</v>
      </c>
      <c r="F69" s="29"/>
      <c r="G69" s="8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500000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508050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F49D-4103-4F89-B822-6C2CD32ECB15}">
  <dimension ref="A1:K74"/>
  <sheetViews>
    <sheetView tabSelected="1" topLeftCell="A52" zoomScale="106" zoomScaleNormal="106" workbookViewId="0">
      <selection activeCell="D55" sqref="D55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69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Z1_23_05</f>
        <v>0</v>
      </c>
      <c r="D4" s="7">
        <v>47000</v>
      </c>
      <c r="E4" s="8">
        <f>D4*C4</f>
        <v>0</v>
      </c>
      <c r="F4" s="7">
        <v>55000</v>
      </c>
      <c r="G4" s="8">
        <f>C4*F4</f>
        <v>0</v>
      </c>
      <c r="H4" s="7">
        <v>2</v>
      </c>
      <c r="I4" s="8">
        <f>SUM(C4+H4)</f>
        <v>2</v>
      </c>
      <c r="J4" s="2"/>
      <c r="K4" s="9">
        <f>(I4-J4)</f>
        <v>2</v>
      </c>
    </row>
    <row r="5" spans="1:11" x14ac:dyDescent="0.25">
      <c r="A5" s="6">
        <v>2</v>
      </c>
      <c r="B5" s="2" t="s">
        <v>15</v>
      </c>
      <c r="C5" s="8">
        <f>Z2_23_05</f>
        <v>1</v>
      </c>
      <c r="D5" s="7">
        <v>53000</v>
      </c>
      <c r="E5" s="8">
        <f t="shared" ref="E5:E11" si="0">D5*C5</f>
        <v>53000</v>
      </c>
      <c r="F5" s="7">
        <v>62000</v>
      </c>
      <c r="G5" s="8">
        <f t="shared" ref="G5:G11" si="1">C5*F5</f>
        <v>62000</v>
      </c>
      <c r="H5" s="7"/>
      <c r="I5" s="8">
        <f t="shared" ref="I5:I11" si="2">SUM(C5+H5)</f>
        <v>1</v>
      </c>
      <c r="J5" s="2"/>
      <c r="K5" s="9">
        <f t="shared" ref="K5:K11" si="3">(I5-J5)</f>
        <v>1</v>
      </c>
    </row>
    <row r="6" spans="1:11" x14ac:dyDescent="0.25">
      <c r="A6" s="6">
        <v>3</v>
      </c>
      <c r="B6" s="2" t="s">
        <v>16</v>
      </c>
      <c r="C6" s="8">
        <f>Z3_23_05</f>
        <v>0</v>
      </c>
      <c r="D6" s="7">
        <v>38500</v>
      </c>
      <c r="E6" s="8">
        <f t="shared" si="0"/>
        <v>0</v>
      </c>
      <c r="F6" s="7">
        <v>43000</v>
      </c>
      <c r="G6" s="8">
        <f t="shared" si="1"/>
        <v>0</v>
      </c>
      <c r="H6" s="7">
        <v>3</v>
      </c>
      <c r="I6" s="8">
        <f t="shared" si="2"/>
        <v>3</v>
      </c>
      <c r="J6" s="2"/>
      <c r="K6" s="9">
        <f t="shared" si="3"/>
        <v>3</v>
      </c>
    </row>
    <row r="7" spans="1:11" x14ac:dyDescent="0.25">
      <c r="A7" s="6">
        <v>4</v>
      </c>
      <c r="B7" s="2" t="s">
        <v>17</v>
      </c>
      <c r="C7" s="8">
        <f>Z4_23_05</f>
        <v>4</v>
      </c>
      <c r="D7" s="7">
        <v>20300</v>
      </c>
      <c r="E7" s="8">
        <f t="shared" si="0"/>
        <v>81200</v>
      </c>
      <c r="F7" s="7">
        <v>24000</v>
      </c>
      <c r="G7" s="8">
        <f t="shared" si="1"/>
        <v>96000</v>
      </c>
      <c r="H7" s="7"/>
      <c r="I7" s="8">
        <f t="shared" si="2"/>
        <v>4</v>
      </c>
      <c r="J7" s="2"/>
      <c r="K7" s="9">
        <f t="shared" si="3"/>
        <v>4</v>
      </c>
    </row>
    <row r="8" spans="1:11" x14ac:dyDescent="0.25">
      <c r="A8" s="6">
        <v>5</v>
      </c>
      <c r="B8" s="2" t="s">
        <v>18</v>
      </c>
      <c r="C8" s="8">
        <f>Z5_23_05</f>
        <v>0</v>
      </c>
      <c r="D8" s="7">
        <v>26500</v>
      </c>
      <c r="E8" s="8">
        <f t="shared" si="0"/>
        <v>0</v>
      </c>
      <c r="F8" s="7">
        <v>30000</v>
      </c>
      <c r="G8" s="8">
        <f t="shared" si="1"/>
        <v>0</v>
      </c>
      <c r="H8" s="7">
        <v>3</v>
      </c>
      <c r="I8" s="8">
        <f t="shared" si="2"/>
        <v>3</v>
      </c>
      <c r="J8" s="2"/>
      <c r="K8" s="9">
        <f t="shared" si="3"/>
        <v>3</v>
      </c>
    </row>
    <row r="9" spans="1:11" x14ac:dyDescent="0.25">
      <c r="A9" s="6">
        <v>6</v>
      </c>
      <c r="B9" s="2" t="s">
        <v>19</v>
      </c>
      <c r="C9" s="8">
        <f>Z6_23_05</f>
        <v>1</v>
      </c>
      <c r="D9" s="7">
        <v>31000</v>
      </c>
      <c r="E9" s="8">
        <f t="shared" si="0"/>
        <v>31000</v>
      </c>
      <c r="F9" s="7">
        <v>36000</v>
      </c>
      <c r="G9" s="8">
        <f t="shared" si="1"/>
        <v>36000</v>
      </c>
      <c r="H9" s="7"/>
      <c r="I9" s="8">
        <f t="shared" si="2"/>
        <v>1</v>
      </c>
      <c r="J9" s="2"/>
      <c r="K9" s="9">
        <f t="shared" si="3"/>
        <v>1</v>
      </c>
    </row>
    <row r="10" spans="1:11" x14ac:dyDescent="0.25">
      <c r="A10" s="6">
        <v>7</v>
      </c>
      <c r="B10" s="2"/>
      <c r="C10" s="8">
        <f>Z7_23_05</f>
        <v>0</v>
      </c>
      <c r="D10" s="7"/>
      <c r="E10" s="8">
        <f t="shared" si="0"/>
        <v>0</v>
      </c>
      <c r="F10" s="7"/>
      <c r="G10" s="8">
        <f t="shared" si="1"/>
        <v>0</v>
      </c>
      <c r="H10" s="7"/>
      <c r="I10" s="8">
        <f t="shared" si="2"/>
        <v>0</v>
      </c>
      <c r="J10" s="2"/>
      <c r="K10" s="9">
        <f t="shared" si="3"/>
        <v>0</v>
      </c>
    </row>
    <row r="11" spans="1:11" x14ac:dyDescent="0.25">
      <c r="A11" s="6">
        <v>8</v>
      </c>
      <c r="B11" s="2"/>
      <c r="C11" s="8">
        <f>Z8_23_05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6</v>
      </c>
      <c r="D12" s="10">
        <f t="shared" si="4"/>
        <v>216300</v>
      </c>
      <c r="E12" s="10">
        <f t="shared" si="4"/>
        <v>165200</v>
      </c>
      <c r="F12" s="10">
        <f t="shared" si="4"/>
        <v>250000</v>
      </c>
      <c r="G12" s="10">
        <f t="shared" si="4"/>
        <v>194000</v>
      </c>
      <c r="H12" s="10">
        <f t="shared" si="4"/>
        <v>8</v>
      </c>
      <c r="I12" s="10">
        <f t="shared" si="4"/>
        <v>14</v>
      </c>
      <c r="J12" s="10">
        <f t="shared" si="4"/>
        <v>0</v>
      </c>
      <c r="K12" s="11">
        <f t="shared" si="4"/>
        <v>14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/>
      <c r="C14" s="7"/>
      <c r="D14" s="7"/>
      <c r="E14" s="8">
        <f t="shared" ref="E14:E25" si="5">D14*C14</f>
        <v>0</v>
      </c>
      <c r="F14" s="7"/>
      <c r="G14" s="8">
        <f t="shared" ref="G14:G25" si="6">C14*F14</f>
        <v>0</v>
      </c>
      <c r="H14" s="7"/>
      <c r="I14" s="8">
        <f>SUM(C14+H14)</f>
        <v>0</v>
      </c>
      <c r="J14" s="2"/>
      <c r="K14" s="9">
        <f>(I14-J14)</f>
        <v>0</v>
      </c>
    </row>
    <row r="15" spans="1:11" x14ac:dyDescent="0.25">
      <c r="A15" s="6">
        <v>2</v>
      </c>
      <c r="B15" s="2"/>
      <c r="C15" s="7"/>
      <c r="D15" s="7"/>
      <c r="E15" s="8">
        <f t="shared" si="5"/>
        <v>0</v>
      </c>
      <c r="F15" s="7"/>
      <c r="G15" s="8">
        <f t="shared" si="6"/>
        <v>0</v>
      </c>
      <c r="H15" s="7"/>
      <c r="I15" s="8">
        <f t="shared" ref="I15:I25" si="7">SUM(C15+H15)</f>
        <v>0</v>
      </c>
      <c r="J15" s="2"/>
      <c r="K15" s="9">
        <f t="shared" ref="K15:K25" si="8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si="5"/>
        <v>0</v>
      </c>
      <c r="F16" s="7"/>
      <c r="G16" s="8">
        <f t="shared" si="6"/>
        <v>0</v>
      </c>
      <c r="H16" s="7"/>
      <c r="I16" s="8">
        <f t="shared" si="7"/>
        <v>0</v>
      </c>
      <c r="J16" s="2"/>
      <c r="K16" s="9">
        <f t="shared" si="8"/>
        <v>0</v>
      </c>
    </row>
    <row r="17" spans="1:11" x14ac:dyDescent="0.25">
      <c r="A17" s="6">
        <v>4</v>
      </c>
      <c r="B17" s="2"/>
      <c r="C17" s="7"/>
      <c r="D17" s="7"/>
      <c r="E17" s="8">
        <f t="shared" si="5"/>
        <v>0</v>
      </c>
      <c r="F17" s="7"/>
      <c r="G17" s="8">
        <f t="shared" si="6"/>
        <v>0</v>
      </c>
      <c r="H17" s="7"/>
      <c r="I17" s="8">
        <f t="shared" si="7"/>
        <v>0</v>
      </c>
      <c r="J17" s="2"/>
      <c r="K17" s="9">
        <f t="shared" si="8"/>
        <v>0</v>
      </c>
    </row>
    <row r="18" spans="1:11" x14ac:dyDescent="0.25">
      <c r="A18" s="6">
        <v>5</v>
      </c>
      <c r="B18" s="2"/>
      <c r="C18" s="7"/>
      <c r="D18" s="7"/>
      <c r="E18" s="8">
        <f t="shared" si="5"/>
        <v>0</v>
      </c>
      <c r="F18" s="7"/>
      <c r="G18" s="8">
        <f t="shared" si="6"/>
        <v>0</v>
      </c>
      <c r="H18" s="7"/>
      <c r="I18" s="8">
        <f t="shared" si="7"/>
        <v>0</v>
      </c>
      <c r="J18" s="2"/>
      <c r="K18" s="9">
        <f t="shared" si="8"/>
        <v>0</v>
      </c>
    </row>
    <row r="19" spans="1:11" x14ac:dyDescent="0.25">
      <c r="A19" s="6">
        <v>6</v>
      </c>
      <c r="B19" s="2"/>
      <c r="C19" s="7"/>
      <c r="D19" s="7"/>
      <c r="E19" s="8">
        <f t="shared" si="5"/>
        <v>0</v>
      </c>
      <c r="F19" s="7"/>
      <c r="G19" s="8">
        <f t="shared" si="6"/>
        <v>0</v>
      </c>
      <c r="H19" s="7"/>
      <c r="I19" s="8">
        <f t="shared" si="7"/>
        <v>0</v>
      </c>
      <c r="J19" s="2"/>
      <c r="K19" s="9">
        <f t="shared" si="8"/>
        <v>0</v>
      </c>
    </row>
    <row r="20" spans="1:11" x14ac:dyDescent="0.25">
      <c r="A20" s="6">
        <v>7</v>
      </c>
      <c r="B20" s="2"/>
      <c r="C20" s="7"/>
      <c r="D20" s="7"/>
      <c r="E20" s="8">
        <f t="shared" si="5"/>
        <v>0</v>
      </c>
      <c r="F20" s="7"/>
      <c r="G20" s="8">
        <f t="shared" si="6"/>
        <v>0</v>
      </c>
      <c r="H20" s="7"/>
      <c r="I20" s="8">
        <f t="shared" si="7"/>
        <v>0</v>
      </c>
      <c r="J20" s="2"/>
      <c r="K20" s="9">
        <f t="shared" si="8"/>
        <v>0</v>
      </c>
    </row>
    <row r="21" spans="1:11" x14ac:dyDescent="0.25">
      <c r="A21" s="6">
        <v>8</v>
      </c>
      <c r="B21" s="2"/>
      <c r="C21" s="7"/>
      <c r="D21" s="7"/>
      <c r="E21" s="8">
        <f t="shared" si="5"/>
        <v>0</v>
      </c>
      <c r="F21" s="7"/>
      <c r="G21" s="8">
        <f t="shared" si="6"/>
        <v>0</v>
      </c>
      <c r="H21" s="7"/>
      <c r="I21" s="8">
        <f t="shared" si="7"/>
        <v>0</v>
      </c>
      <c r="J21" s="2"/>
      <c r="K21" s="9">
        <f t="shared" si="8"/>
        <v>0</v>
      </c>
    </row>
    <row r="22" spans="1:11" x14ac:dyDescent="0.25">
      <c r="A22" s="6">
        <v>9</v>
      </c>
      <c r="B22" s="2"/>
      <c r="C22" s="7"/>
      <c r="D22" s="7"/>
      <c r="E22" s="8">
        <f t="shared" si="5"/>
        <v>0</v>
      </c>
      <c r="F22" s="7"/>
      <c r="G22" s="8">
        <f t="shared" si="6"/>
        <v>0</v>
      </c>
      <c r="H22" s="7"/>
      <c r="I22" s="8">
        <f t="shared" si="7"/>
        <v>0</v>
      </c>
      <c r="J22" s="2"/>
      <c r="K22" s="9">
        <f t="shared" si="8"/>
        <v>0</v>
      </c>
    </row>
    <row r="23" spans="1:11" x14ac:dyDescent="0.25">
      <c r="A23" s="6">
        <v>10</v>
      </c>
      <c r="B23" s="2"/>
      <c r="C23" s="7"/>
      <c r="D23" s="7"/>
      <c r="E23" s="8">
        <f t="shared" si="5"/>
        <v>0</v>
      </c>
      <c r="F23" s="7"/>
      <c r="G23" s="8">
        <f t="shared" si="6"/>
        <v>0</v>
      </c>
      <c r="H23" s="7"/>
      <c r="I23" s="8">
        <f t="shared" si="7"/>
        <v>0</v>
      </c>
      <c r="J23" s="2"/>
      <c r="K23" s="9">
        <f t="shared" si="8"/>
        <v>0</v>
      </c>
    </row>
    <row r="24" spans="1:11" x14ac:dyDescent="0.25">
      <c r="A24" s="6">
        <v>11</v>
      </c>
      <c r="B24" s="2"/>
      <c r="C24" s="7"/>
      <c r="D24" s="7"/>
      <c r="E24" s="8">
        <f t="shared" si="5"/>
        <v>0</v>
      </c>
      <c r="F24" s="7"/>
      <c r="G24" s="8">
        <f t="shared" si="6"/>
        <v>0</v>
      </c>
      <c r="H24" s="7"/>
      <c r="I24" s="8">
        <f t="shared" si="7"/>
        <v>0</v>
      </c>
      <c r="J24" s="2"/>
      <c r="K24" s="9">
        <f t="shared" si="8"/>
        <v>0</v>
      </c>
    </row>
    <row r="25" spans="1:11" x14ac:dyDescent="0.25">
      <c r="A25" s="6">
        <v>12</v>
      </c>
      <c r="B25" s="2"/>
      <c r="C25" s="7"/>
      <c r="D25" s="7"/>
      <c r="E25" s="8">
        <f t="shared" si="5"/>
        <v>0</v>
      </c>
      <c r="F25" s="7"/>
      <c r="G25" s="8">
        <f t="shared" si="6"/>
        <v>0</v>
      </c>
      <c r="H25" s="7"/>
      <c r="I25" s="8">
        <f t="shared" si="7"/>
        <v>0</v>
      </c>
      <c r="J25" s="2"/>
      <c r="K25" s="9">
        <f t="shared" si="8"/>
        <v>0</v>
      </c>
    </row>
    <row r="26" spans="1:11" x14ac:dyDescent="0.25">
      <c r="A26" s="24" t="s">
        <v>20</v>
      </c>
      <c r="B26" s="24"/>
      <c r="C26" s="10">
        <f t="shared" ref="C26:K26" si="9">SUM(C14:C25)</f>
        <v>0</v>
      </c>
      <c r="D26" s="10">
        <f t="shared" si="9"/>
        <v>0</v>
      </c>
      <c r="E26" s="10">
        <f t="shared" si="9"/>
        <v>0</v>
      </c>
      <c r="F26" s="10">
        <f t="shared" si="9"/>
        <v>0</v>
      </c>
      <c r="G26" s="10">
        <f t="shared" si="9"/>
        <v>0</v>
      </c>
      <c r="H26" s="10">
        <f t="shared" si="9"/>
        <v>0</v>
      </c>
      <c r="I26" s="10">
        <f t="shared" si="9"/>
        <v>0</v>
      </c>
      <c r="J26" s="10">
        <f t="shared" si="9"/>
        <v>0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0</v>
      </c>
      <c r="D39" s="7">
        <v>30500</v>
      </c>
      <c r="E39" s="8">
        <f t="shared" ref="E39:E41" si="19">D39*C39</f>
        <v>0</v>
      </c>
      <c r="F39" s="7">
        <v>32000</v>
      </c>
      <c r="G39" s="8">
        <f t="shared" ref="G39:G41" si="20">C39*F39</f>
        <v>0</v>
      </c>
      <c r="H39" s="2"/>
      <c r="I39" s="8">
        <f>SUM(C39+H39)</f>
        <v>0</v>
      </c>
      <c r="J39" s="2"/>
      <c r="K39" s="9">
        <f t="shared" ref="K39:K41" si="21">(I39-J39)</f>
        <v>0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0</v>
      </c>
      <c r="D42" s="10">
        <f t="shared" si="22"/>
        <v>30500</v>
      </c>
      <c r="E42" s="10">
        <f t="shared" si="22"/>
        <v>0</v>
      </c>
      <c r="F42" s="10">
        <f t="shared" si="22"/>
        <v>32000</v>
      </c>
      <c r="G42" s="10">
        <f t="shared" si="22"/>
        <v>0</v>
      </c>
      <c r="H42" s="10">
        <f t="shared" si="22"/>
        <v>0</v>
      </c>
      <c r="I42" s="10">
        <f t="shared" si="22"/>
        <v>0</v>
      </c>
      <c r="J42" s="10">
        <f t="shared" si="22"/>
        <v>0</v>
      </c>
      <c r="K42" s="10">
        <f t="shared" si="22"/>
        <v>0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 t="s">
        <v>93</v>
      </c>
      <c r="C54" s="7"/>
      <c r="D54" s="7">
        <v>17000</v>
      </c>
      <c r="E54" s="8">
        <f t="shared" ref="E54:E57" si="28">D54*C54</f>
        <v>0</v>
      </c>
      <c r="F54" s="7">
        <v>19000</v>
      </c>
      <c r="G54" s="13">
        <f t="shared" ref="G54:G57" si="29">C54*F54</f>
        <v>0</v>
      </c>
      <c r="H54" s="2">
        <v>1</v>
      </c>
      <c r="I54" s="8">
        <f t="shared" ref="I54:I57" si="30">SUM(C54+H54)</f>
        <v>1</v>
      </c>
      <c r="J54" s="7">
        <v>1</v>
      </c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17000</v>
      </c>
      <c r="E58" s="10">
        <f t="shared" si="32"/>
        <v>0</v>
      </c>
      <c r="F58" s="10">
        <f t="shared" si="32"/>
        <v>19000</v>
      </c>
      <c r="G58" s="10">
        <f t="shared" si="32"/>
        <v>0</v>
      </c>
      <c r="H58" s="10">
        <f t="shared" si="32"/>
        <v>1</v>
      </c>
      <c r="I58" s="10">
        <f t="shared" si="32"/>
        <v>1</v>
      </c>
      <c r="J58" s="10">
        <f t="shared" si="32"/>
        <v>1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6</v>
      </c>
      <c r="E61" s="25" t="s">
        <v>34</v>
      </c>
      <c r="F61" s="25"/>
      <c r="G61" s="8">
        <f>SUM(J12+J26+J31+J37+J42)</f>
        <v>0</v>
      </c>
      <c r="H61" s="25" t="s">
        <v>34</v>
      </c>
      <c r="I61" s="25"/>
      <c r="J61" s="25"/>
      <c r="K61" s="8">
        <f>SUM(K12+K26+K31+K37+K42)</f>
        <v>14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1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9</v>
      </c>
      <c r="E64" s="29" t="s">
        <v>38</v>
      </c>
      <c r="F64" s="29"/>
      <c r="G64" s="20">
        <f>SUM(G61:G63)</f>
        <v>1</v>
      </c>
      <c r="H64" s="29" t="s">
        <v>38</v>
      </c>
      <c r="I64" s="29"/>
      <c r="J64" s="29"/>
      <c r="K64" s="16">
        <f>SUM(K61:K63)</f>
        <v>17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165200</v>
      </c>
      <c r="E66" s="25" t="s">
        <v>34</v>
      </c>
      <c r="F66" s="25"/>
      <c r="G66" s="8">
        <f>SUM(H12+H26+H31+H37+H42)</f>
        <v>8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1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172683</v>
      </c>
      <c r="E69" s="29" t="s">
        <v>43</v>
      </c>
      <c r="F69" s="29"/>
      <c r="G69" s="8">
        <f>SUM(G66:G68)</f>
        <v>9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194000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202050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6EA2-AFFF-492C-84F2-3FB52086D05F}">
  <dimension ref="A1:K74"/>
  <sheetViews>
    <sheetView zoomScale="106" zoomScaleNormal="106" workbookViewId="0">
      <selection activeCell="C40" sqref="C40"/>
    </sheetView>
  </sheetViews>
  <sheetFormatPr defaultRowHeight="15" x14ac:dyDescent="0.25"/>
  <cols>
    <col min="1" max="1" width="4.28515625" customWidth="1"/>
    <col min="2" max="2" width="13" customWidth="1"/>
    <col min="3" max="3" width="7.7109375" customWidth="1"/>
    <col min="4" max="5" width="9.7109375" customWidth="1"/>
    <col min="6" max="6" width="8" customWidth="1"/>
    <col min="7" max="7" width="8.5703125" customWidth="1"/>
    <col min="8" max="8" width="8.28515625" customWidth="1"/>
    <col min="9" max="9" width="6.85546875" customWidth="1"/>
    <col min="10" max="10" width="7" customWidth="1"/>
    <col min="11" max="11" width="11.28515625" customWidth="1"/>
  </cols>
  <sheetData>
    <row r="1" spans="1:11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 t="s">
        <v>1</v>
      </c>
      <c r="K1" s="2" t="s">
        <v>68</v>
      </c>
    </row>
    <row r="2" spans="1:1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3" x14ac:dyDescent="0.2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 t="s">
        <v>11</v>
      </c>
      <c r="J3" s="5" t="s">
        <v>12</v>
      </c>
      <c r="K3" s="5" t="s">
        <v>13</v>
      </c>
    </row>
    <row r="4" spans="1:11" x14ac:dyDescent="0.25">
      <c r="A4" s="6">
        <v>1</v>
      </c>
      <c r="B4" s="2" t="s">
        <v>14</v>
      </c>
      <c r="C4" s="8">
        <f>V1_22_05</f>
        <v>1</v>
      </c>
      <c r="D4" s="7">
        <v>47000</v>
      </c>
      <c r="E4" s="8">
        <f>D4*C4</f>
        <v>47000</v>
      </c>
      <c r="F4" s="7">
        <v>53000</v>
      </c>
      <c r="G4" s="8">
        <f>C4*F4</f>
        <v>53000</v>
      </c>
      <c r="H4" s="7"/>
      <c r="I4" s="8">
        <f>SUM(C4+H4)</f>
        <v>1</v>
      </c>
      <c r="J4" s="2">
        <v>1</v>
      </c>
      <c r="K4" s="9">
        <f>(I4-J4)</f>
        <v>0</v>
      </c>
    </row>
    <row r="5" spans="1:11" x14ac:dyDescent="0.25">
      <c r="A5" s="6">
        <v>2</v>
      </c>
      <c r="B5" s="2" t="s">
        <v>15</v>
      </c>
      <c r="C5" s="8">
        <f>V2_22_05</f>
        <v>2</v>
      </c>
      <c r="D5" s="7">
        <v>53000</v>
      </c>
      <c r="E5" s="8">
        <f t="shared" ref="E5:E11" si="0">D5*C5</f>
        <v>106000</v>
      </c>
      <c r="F5" s="7">
        <v>60000</v>
      </c>
      <c r="G5" s="8">
        <f t="shared" ref="G5:G11" si="1">C5*F5</f>
        <v>120000</v>
      </c>
      <c r="H5" s="7"/>
      <c r="I5" s="8">
        <f t="shared" ref="I5:I11" si="2">SUM(C5+H5)</f>
        <v>2</v>
      </c>
      <c r="J5" s="2">
        <v>1</v>
      </c>
      <c r="K5" s="9">
        <f t="shared" ref="K5:K11" si="3">(I5-J5)</f>
        <v>1</v>
      </c>
    </row>
    <row r="6" spans="1:11" x14ac:dyDescent="0.25">
      <c r="A6" s="6">
        <v>3</v>
      </c>
      <c r="B6" s="2" t="s">
        <v>16</v>
      </c>
      <c r="C6" s="8">
        <f>V3_22_05</f>
        <v>1</v>
      </c>
      <c r="D6" s="7">
        <v>35500</v>
      </c>
      <c r="E6" s="8">
        <f t="shared" si="0"/>
        <v>35500</v>
      </c>
      <c r="F6" s="7">
        <v>40000</v>
      </c>
      <c r="G6" s="8">
        <f t="shared" si="1"/>
        <v>40000</v>
      </c>
      <c r="H6" s="7"/>
      <c r="I6" s="8">
        <f t="shared" si="2"/>
        <v>1</v>
      </c>
      <c r="J6" s="2">
        <v>1</v>
      </c>
      <c r="K6" s="9">
        <f t="shared" si="3"/>
        <v>0</v>
      </c>
    </row>
    <row r="7" spans="1:11" x14ac:dyDescent="0.25">
      <c r="A7" s="6">
        <v>4</v>
      </c>
      <c r="B7" s="2" t="s">
        <v>17</v>
      </c>
      <c r="C7" s="8">
        <f>V4_22_05</f>
        <v>5</v>
      </c>
      <c r="D7" s="7">
        <v>20300</v>
      </c>
      <c r="E7" s="8">
        <f t="shared" si="0"/>
        <v>101500</v>
      </c>
      <c r="F7" s="7">
        <v>23000</v>
      </c>
      <c r="G7" s="8">
        <f t="shared" si="1"/>
        <v>115000</v>
      </c>
      <c r="H7" s="7"/>
      <c r="I7" s="8">
        <f t="shared" si="2"/>
        <v>5</v>
      </c>
      <c r="J7" s="2">
        <v>1</v>
      </c>
      <c r="K7" s="9">
        <f t="shared" si="3"/>
        <v>4</v>
      </c>
    </row>
    <row r="8" spans="1:11" x14ac:dyDescent="0.25">
      <c r="A8" s="6">
        <v>5</v>
      </c>
      <c r="B8" s="2" t="s">
        <v>18</v>
      </c>
      <c r="C8" s="8">
        <f>V5_22_05</f>
        <v>1</v>
      </c>
      <c r="D8" s="7">
        <v>25500</v>
      </c>
      <c r="E8" s="8">
        <f t="shared" si="0"/>
        <v>25500</v>
      </c>
      <c r="F8" s="7">
        <v>29000</v>
      </c>
      <c r="G8" s="8">
        <f t="shared" si="1"/>
        <v>29000</v>
      </c>
      <c r="H8" s="7"/>
      <c r="I8" s="8">
        <f t="shared" si="2"/>
        <v>1</v>
      </c>
      <c r="J8" s="2">
        <v>1</v>
      </c>
      <c r="K8" s="9">
        <f t="shared" si="3"/>
        <v>0</v>
      </c>
    </row>
    <row r="9" spans="1:11" x14ac:dyDescent="0.25">
      <c r="A9" s="6">
        <v>6</v>
      </c>
      <c r="B9" s="2" t="s">
        <v>19</v>
      </c>
      <c r="C9" s="8">
        <f>V6_22_05</f>
        <v>2</v>
      </c>
      <c r="D9" s="7">
        <v>31000</v>
      </c>
      <c r="E9" s="8">
        <f t="shared" si="0"/>
        <v>62000</v>
      </c>
      <c r="F9" s="7">
        <v>35000</v>
      </c>
      <c r="G9" s="8">
        <f t="shared" si="1"/>
        <v>70000</v>
      </c>
      <c r="H9" s="7"/>
      <c r="I9" s="8">
        <f t="shared" si="2"/>
        <v>2</v>
      </c>
      <c r="J9" s="2">
        <v>1</v>
      </c>
      <c r="K9" s="9">
        <f t="shared" si="3"/>
        <v>1</v>
      </c>
    </row>
    <row r="10" spans="1:11" x14ac:dyDescent="0.25">
      <c r="A10" s="6">
        <v>7</v>
      </c>
      <c r="B10" s="2" t="s">
        <v>82</v>
      </c>
      <c r="C10" s="8">
        <f>V7_22_05</f>
        <v>1</v>
      </c>
      <c r="D10" s="7">
        <v>36100</v>
      </c>
      <c r="E10" s="8">
        <f t="shared" si="0"/>
        <v>36100</v>
      </c>
      <c r="F10" s="7">
        <v>41000</v>
      </c>
      <c r="G10" s="8">
        <f t="shared" si="1"/>
        <v>41000</v>
      </c>
      <c r="H10" s="7"/>
      <c r="I10" s="8">
        <f t="shared" si="2"/>
        <v>1</v>
      </c>
      <c r="J10" s="2">
        <v>1</v>
      </c>
      <c r="K10" s="9">
        <f t="shared" si="3"/>
        <v>0</v>
      </c>
    </row>
    <row r="11" spans="1:11" x14ac:dyDescent="0.25">
      <c r="A11" s="6">
        <v>8</v>
      </c>
      <c r="B11" s="2"/>
      <c r="C11" s="8">
        <f>V8_22_05</f>
        <v>0</v>
      </c>
      <c r="D11" s="7"/>
      <c r="E11" s="8">
        <f t="shared" si="0"/>
        <v>0</v>
      </c>
      <c r="F11" s="7"/>
      <c r="G11" s="8">
        <f t="shared" si="1"/>
        <v>0</v>
      </c>
      <c r="H11" s="7"/>
      <c r="I11" s="8">
        <f t="shared" si="2"/>
        <v>0</v>
      </c>
      <c r="J11" s="2"/>
      <c r="K11" s="9">
        <f t="shared" si="3"/>
        <v>0</v>
      </c>
    </row>
    <row r="12" spans="1:11" x14ac:dyDescent="0.25">
      <c r="A12" s="24" t="s">
        <v>20</v>
      </c>
      <c r="B12" s="24"/>
      <c r="C12" s="10">
        <f t="shared" ref="C12:K12" si="4">SUM(C4:C11)</f>
        <v>13</v>
      </c>
      <c r="D12" s="10">
        <f t="shared" si="4"/>
        <v>248400</v>
      </c>
      <c r="E12" s="10">
        <f t="shared" si="4"/>
        <v>413600</v>
      </c>
      <c r="F12" s="10">
        <f t="shared" si="4"/>
        <v>281000</v>
      </c>
      <c r="G12" s="10">
        <f t="shared" si="4"/>
        <v>468000</v>
      </c>
      <c r="H12" s="10">
        <f t="shared" si="4"/>
        <v>0</v>
      </c>
      <c r="I12" s="10">
        <f t="shared" si="4"/>
        <v>13</v>
      </c>
      <c r="J12" s="10">
        <f t="shared" si="4"/>
        <v>7</v>
      </c>
      <c r="K12" s="11">
        <f t="shared" si="4"/>
        <v>6</v>
      </c>
    </row>
    <row r="13" spans="1:1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6">
        <v>1</v>
      </c>
      <c r="B14" s="2" t="s">
        <v>89</v>
      </c>
      <c r="C14" s="7">
        <v>1</v>
      </c>
      <c r="D14" s="7">
        <v>20200</v>
      </c>
      <c r="E14" s="8">
        <f>D14*C14</f>
        <v>20200</v>
      </c>
      <c r="F14" s="7">
        <v>22000</v>
      </c>
      <c r="G14" s="8">
        <f t="shared" ref="G14:G25" si="5">C14*F14</f>
        <v>22000</v>
      </c>
      <c r="H14" s="7"/>
      <c r="I14" s="8">
        <f>SUM(C14+H14)</f>
        <v>1</v>
      </c>
      <c r="J14" s="2">
        <v>1</v>
      </c>
      <c r="K14" s="9">
        <f>(I14-J14)</f>
        <v>0</v>
      </c>
    </row>
    <row r="15" spans="1:11" x14ac:dyDescent="0.25">
      <c r="A15" s="6">
        <v>2</v>
      </c>
      <c r="B15" s="2" t="s">
        <v>90</v>
      </c>
      <c r="C15" s="7">
        <v>1</v>
      </c>
      <c r="D15" s="7">
        <v>18200</v>
      </c>
      <c r="E15" s="8">
        <f>D15*C15</f>
        <v>18200</v>
      </c>
      <c r="F15" s="7">
        <v>19500</v>
      </c>
      <c r="G15" s="8">
        <f t="shared" si="5"/>
        <v>19500</v>
      </c>
      <c r="H15" s="7"/>
      <c r="I15" s="8">
        <f t="shared" ref="I15:I25" si="6">SUM(C15+H15)</f>
        <v>1</v>
      </c>
      <c r="J15" s="2">
        <v>1</v>
      </c>
      <c r="K15" s="9">
        <f t="shared" ref="K15:K25" si="7">(I15-J15)</f>
        <v>0</v>
      </c>
    </row>
    <row r="16" spans="1:11" x14ac:dyDescent="0.25">
      <c r="A16" s="6">
        <v>3</v>
      </c>
      <c r="B16" s="2"/>
      <c r="C16" s="7"/>
      <c r="D16" s="7"/>
      <c r="E16" s="8">
        <f t="shared" ref="E16:E25" si="8">D16*C16</f>
        <v>0</v>
      </c>
      <c r="F16" s="7"/>
      <c r="G16" s="8">
        <f t="shared" si="5"/>
        <v>0</v>
      </c>
      <c r="H16" s="7"/>
      <c r="I16" s="8">
        <f t="shared" si="6"/>
        <v>0</v>
      </c>
      <c r="J16" s="2"/>
      <c r="K16" s="9">
        <f t="shared" si="7"/>
        <v>0</v>
      </c>
    </row>
    <row r="17" spans="1:11" x14ac:dyDescent="0.25">
      <c r="A17" s="6">
        <v>4</v>
      </c>
      <c r="B17" s="2"/>
      <c r="C17" s="7"/>
      <c r="D17" s="7"/>
      <c r="E17" s="8">
        <f t="shared" si="8"/>
        <v>0</v>
      </c>
      <c r="F17" s="7"/>
      <c r="G17" s="8">
        <f t="shared" si="5"/>
        <v>0</v>
      </c>
      <c r="H17" s="7"/>
      <c r="I17" s="8">
        <f t="shared" si="6"/>
        <v>0</v>
      </c>
      <c r="J17" s="2"/>
      <c r="K17" s="9">
        <f t="shared" si="7"/>
        <v>0</v>
      </c>
    </row>
    <row r="18" spans="1:11" x14ac:dyDescent="0.25">
      <c r="A18" s="6">
        <v>5</v>
      </c>
      <c r="B18" s="2"/>
      <c r="C18" s="7"/>
      <c r="D18" s="7"/>
      <c r="E18" s="8">
        <f t="shared" si="8"/>
        <v>0</v>
      </c>
      <c r="F18" s="7"/>
      <c r="G18" s="8">
        <f t="shared" si="5"/>
        <v>0</v>
      </c>
      <c r="H18" s="7"/>
      <c r="I18" s="8">
        <f t="shared" si="6"/>
        <v>0</v>
      </c>
      <c r="J18" s="2"/>
      <c r="K18" s="9">
        <f t="shared" si="7"/>
        <v>0</v>
      </c>
    </row>
    <row r="19" spans="1:11" x14ac:dyDescent="0.25">
      <c r="A19" s="6">
        <v>6</v>
      </c>
      <c r="B19" s="2"/>
      <c r="C19" s="7"/>
      <c r="D19" s="7"/>
      <c r="E19" s="8">
        <f t="shared" si="8"/>
        <v>0</v>
      </c>
      <c r="F19" s="7"/>
      <c r="G19" s="8">
        <f t="shared" si="5"/>
        <v>0</v>
      </c>
      <c r="H19" s="7"/>
      <c r="I19" s="8">
        <f t="shared" si="6"/>
        <v>0</v>
      </c>
      <c r="J19" s="2"/>
      <c r="K19" s="9">
        <f t="shared" si="7"/>
        <v>0</v>
      </c>
    </row>
    <row r="20" spans="1:11" x14ac:dyDescent="0.25">
      <c r="A20" s="6">
        <v>7</v>
      </c>
      <c r="B20" s="2"/>
      <c r="C20" s="7"/>
      <c r="D20" s="7"/>
      <c r="E20" s="8">
        <f t="shared" si="8"/>
        <v>0</v>
      </c>
      <c r="F20" s="7"/>
      <c r="G20" s="8">
        <f t="shared" si="5"/>
        <v>0</v>
      </c>
      <c r="H20" s="7"/>
      <c r="I20" s="8">
        <f t="shared" si="6"/>
        <v>0</v>
      </c>
      <c r="J20" s="2"/>
      <c r="K20" s="9">
        <f t="shared" si="7"/>
        <v>0</v>
      </c>
    </row>
    <row r="21" spans="1:11" x14ac:dyDescent="0.25">
      <c r="A21" s="6">
        <v>8</v>
      </c>
      <c r="B21" s="2"/>
      <c r="C21" s="7"/>
      <c r="D21" s="7"/>
      <c r="E21" s="8">
        <f t="shared" si="8"/>
        <v>0</v>
      </c>
      <c r="F21" s="7"/>
      <c r="G21" s="8">
        <f t="shared" si="5"/>
        <v>0</v>
      </c>
      <c r="H21" s="7"/>
      <c r="I21" s="8">
        <f t="shared" si="6"/>
        <v>0</v>
      </c>
      <c r="J21" s="2"/>
      <c r="K21" s="9">
        <f t="shared" si="7"/>
        <v>0</v>
      </c>
    </row>
    <row r="22" spans="1:11" x14ac:dyDescent="0.25">
      <c r="A22" s="6">
        <v>9</v>
      </c>
      <c r="B22" s="2"/>
      <c r="C22" s="7"/>
      <c r="D22" s="7"/>
      <c r="E22" s="8">
        <f t="shared" si="8"/>
        <v>0</v>
      </c>
      <c r="F22" s="7"/>
      <c r="G22" s="8">
        <f t="shared" si="5"/>
        <v>0</v>
      </c>
      <c r="H22" s="7"/>
      <c r="I22" s="8">
        <f t="shared" si="6"/>
        <v>0</v>
      </c>
      <c r="J22" s="2"/>
      <c r="K22" s="9">
        <f t="shared" si="7"/>
        <v>0</v>
      </c>
    </row>
    <row r="23" spans="1:11" x14ac:dyDescent="0.25">
      <c r="A23" s="6">
        <v>10</v>
      </c>
      <c r="B23" s="2"/>
      <c r="C23" s="7"/>
      <c r="D23" s="7"/>
      <c r="E23" s="8">
        <f t="shared" si="8"/>
        <v>0</v>
      </c>
      <c r="F23" s="7"/>
      <c r="G23" s="8">
        <f t="shared" si="5"/>
        <v>0</v>
      </c>
      <c r="H23" s="7"/>
      <c r="I23" s="8">
        <f t="shared" si="6"/>
        <v>0</v>
      </c>
      <c r="J23" s="2"/>
      <c r="K23" s="9">
        <f t="shared" si="7"/>
        <v>0</v>
      </c>
    </row>
    <row r="24" spans="1:11" x14ac:dyDescent="0.25">
      <c r="A24" s="6">
        <v>11</v>
      </c>
      <c r="B24" s="2"/>
      <c r="C24" s="7"/>
      <c r="D24" s="7"/>
      <c r="E24" s="8">
        <f t="shared" si="8"/>
        <v>0</v>
      </c>
      <c r="F24" s="7"/>
      <c r="G24" s="8">
        <f t="shared" si="5"/>
        <v>0</v>
      </c>
      <c r="H24" s="7"/>
      <c r="I24" s="8">
        <f t="shared" si="6"/>
        <v>0</v>
      </c>
      <c r="J24" s="2"/>
      <c r="K24" s="9">
        <f t="shared" si="7"/>
        <v>0</v>
      </c>
    </row>
    <row r="25" spans="1:11" x14ac:dyDescent="0.25">
      <c r="A25" s="6">
        <v>12</v>
      </c>
      <c r="B25" s="2"/>
      <c r="C25" s="7"/>
      <c r="D25" s="7"/>
      <c r="E25" s="8">
        <f t="shared" si="8"/>
        <v>0</v>
      </c>
      <c r="F25" s="7"/>
      <c r="G25" s="8">
        <f t="shared" si="5"/>
        <v>0</v>
      </c>
      <c r="H25" s="7"/>
      <c r="I25" s="8">
        <f t="shared" si="6"/>
        <v>0</v>
      </c>
      <c r="J25" s="2"/>
      <c r="K25" s="9">
        <f t="shared" si="7"/>
        <v>0</v>
      </c>
    </row>
    <row r="26" spans="1:11" x14ac:dyDescent="0.25">
      <c r="A26" s="24" t="s">
        <v>20</v>
      </c>
      <c r="B26" s="24"/>
      <c r="C26" s="10">
        <f t="shared" ref="C26:K26" si="9">SUM(C14:C25)</f>
        <v>2</v>
      </c>
      <c r="D26" s="10">
        <f t="shared" si="9"/>
        <v>38400</v>
      </c>
      <c r="E26" s="10">
        <f t="shared" si="9"/>
        <v>38400</v>
      </c>
      <c r="F26" s="10">
        <f t="shared" si="9"/>
        <v>41500</v>
      </c>
      <c r="G26" s="10">
        <f t="shared" si="9"/>
        <v>41500</v>
      </c>
      <c r="H26" s="10">
        <f t="shared" si="9"/>
        <v>0</v>
      </c>
      <c r="I26" s="10">
        <f t="shared" si="9"/>
        <v>2</v>
      </c>
      <c r="J26" s="10">
        <f t="shared" si="9"/>
        <v>2</v>
      </c>
      <c r="K26" s="11">
        <f t="shared" si="9"/>
        <v>0</v>
      </c>
    </row>
    <row r="27" spans="1:11" x14ac:dyDescent="0.25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6">
        <v>1</v>
      </c>
      <c r="B28" s="2"/>
      <c r="C28" s="7"/>
      <c r="D28" s="7"/>
      <c r="E28" s="8">
        <f t="shared" ref="E28:E30" si="10">D28*C28</f>
        <v>0</v>
      </c>
      <c r="F28" s="7"/>
      <c r="G28" s="8">
        <f t="shared" ref="G28:G30" si="11">C28*F28</f>
        <v>0</v>
      </c>
      <c r="H28" s="2"/>
      <c r="I28" s="8">
        <f t="shared" ref="I28:I30" si="12">SUM(C28+H28)</f>
        <v>0</v>
      </c>
      <c r="J28" s="2"/>
      <c r="K28" s="9">
        <f t="shared" ref="K28:K36" si="13">(I28-J28)</f>
        <v>0</v>
      </c>
    </row>
    <row r="29" spans="1:11" x14ac:dyDescent="0.25">
      <c r="A29" s="6">
        <v>2</v>
      </c>
      <c r="B29" s="2"/>
      <c r="C29" s="7"/>
      <c r="D29" s="7"/>
      <c r="E29" s="8">
        <f t="shared" si="10"/>
        <v>0</v>
      </c>
      <c r="F29" s="7"/>
      <c r="G29" s="8">
        <f t="shared" si="11"/>
        <v>0</v>
      </c>
      <c r="H29" s="2"/>
      <c r="I29" s="8">
        <f t="shared" si="12"/>
        <v>0</v>
      </c>
      <c r="J29" s="2"/>
      <c r="K29" s="9">
        <f t="shared" si="13"/>
        <v>0</v>
      </c>
    </row>
    <row r="30" spans="1:11" x14ac:dyDescent="0.25">
      <c r="A30" s="6">
        <v>3</v>
      </c>
      <c r="B30" s="2"/>
      <c r="C30" s="7"/>
      <c r="D30" s="7"/>
      <c r="E30" s="8">
        <f t="shared" si="10"/>
        <v>0</v>
      </c>
      <c r="F30" s="7"/>
      <c r="G30" s="8">
        <f t="shared" si="11"/>
        <v>0</v>
      </c>
      <c r="H30" s="2"/>
      <c r="I30" s="8">
        <f t="shared" si="12"/>
        <v>0</v>
      </c>
      <c r="J30" s="2"/>
      <c r="K30" s="9">
        <f t="shared" si="13"/>
        <v>0</v>
      </c>
    </row>
    <row r="31" spans="1:11" x14ac:dyDescent="0.25">
      <c r="A31" s="24" t="s">
        <v>20</v>
      </c>
      <c r="B31" s="24"/>
      <c r="C31" s="10">
        <f t="shared" ref="C31:K31" si="14">SUM(C28:C30)</f>
        <v>0</v>
      </c>
      <c r="D31" s="10">
        <f t="shared" si="14"/>
        <v>0</v>
      </c>
      <c r="E31" s="10">
        <f t="shared" si="14"/>
        <v>0</v>
      </c>
      <c r="F31" s="10">
        <f t="shared" si="14"/>
        <v>0</v>
      </c>
      <c r="G31" s="10">
        <f t="shared" si="14"/>
        <v>0</v>
      </c>
      <c r="H31" s="10">
        <f t="shared" si="14"/>
        <v>0</v>
      </c>
      <c r="I31" s="10">
        <f t="shared" si="14"/>
        <v>0</v>
      </c>
      <c r="J31" s="10">
        <f t="shared" si="14"/>
        <v>0</v>
      </c>
      <c r="K31" s="10">
        <f t="shared" si="14"/>
        <v>0</v>
      </c>
    </row>
    <row r="32" spans="1:11" x14ac:dyDescent="0.25">
      <c r="A32" s="22" t="s">
        <v>23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6">
        <v>1</v>
      </c>
      <c r="B33" s="2"/>
      <c r="C33" s="7"/>
      <c r="D33" s="12">
        <v>29300</v>
      </c>
      <c r="E33" s="8">
        <f t="shared" ref="E33:E36" si="15">D33*C33</f>
        <v>0</v>
      </c>
      <c r="F33" s="7">
        <v>32000</v>
      </c>
      <c r="G33" s="8">
        <f t="shared" ref="G33:G36" si="16">C33*F33</f>
        <v>0</v>
      </c>
      <c r="H33" s="7"/>
      <c r="I33" s="8">
        <f t="shared" ref="I33:I36" si="17">SUM(C33+H33)</f>
        <v>0</v>
      </c>
      <c r="J33" s="7"/>
      <c r="K33" s="9">
        <f t="shared" si="13"/>
        <v>0</v>
      </c>
    </row>
    <row r="34" spans="1:11" x14ac:dyDescent="0.25">
      <c r="A34" s="6">
        <v>2</v>
      </c>
      <c r="B34" s="2"/>
      <c r="C34" s="7"/>
      <c r="D34" s="12"/>
      <c r="E34" s="8">
        <f t="shared" si="15"/>
        <v>0</v>
      </c>
      <c r="F34" s="7"/>
      <c r="G34" s="8">
        <f t="shared" si="16"/>
        <v>0</v>
      </c>
      <c r="H34" s="7"/>
      <c r="I34" s="8">
        <f t="shared" si="17"/>
        <v>0</v>
      </c>
      <c r="J34" s="7"/>
      <c r="K34" s="9">
        <f t="shared" si="13"/>
        <v>0</v>
      </c>
    </row>
    <row r="35" spans="1:11" x14ac:dyDescent="0.25">
      <c r="A35" s="6">
        <v>3</v>
      </c>
      <c r="B35" s="2"/>
      <c r="C35" s="7"/>
      <c r="D35" s="12"/>
      <c r="E35" s="8">
        <f t="shared" si="15"/>
        <v>0</v>
      </c>
      <c r="F35" s="7"/>
      <c r="G35" s="8">
        <f t="shared" si="16"/>
        <v>0</v>
      </c>
      <c r="H35" s="7"/>
      <c r="I35" s="8">
        <f t="shared" si="17"/>
        <v>0</v>
      </c>
      <c r="J35" s="7"/>
      <c r="K35" s="9">
        <f t="shared" si="13"/>
        <v>0</v>
      </c>
    </row>
    <row r="36" spans="1:11" x14ac:dyDescent="0.25">
      <c r="A36" s="6">
        <v>4</v>
      </c>
      <c r="B36" s="2"/>
      <c r="C36" s="7"/>
      <c r="D36" s="12"/>
      <c r="E36" s="8">
        <f t="shared" si="15"/>
        <v>0</v>
      </c>
      <c r="F36" s="7"/>
      <c r="G36" s="8">
        <f t="shared" si="16"/>
        <v>0</v>
      </c>
      <c r="H36" s="7"/>
      <c r="I36" s="8">
        <f t="shared" si="17"/>
        <v>0</v>
      </c>
      <c r="J36" s="7"/>
      <c r="K36" s="9">
        <f t="shared" si="13"/>
        <v>0</v>
      </c>
    </row>
    <row r="37" spans="1:11" x14ac:dyDescent="0.25">
      <c r="A37" s="24" t="s">
        <v>20</v>
      </c>
      <c r="B37" s="24"/>
      <c r="C37" s="10">
        <f t="shared" ref="C37:K37" si="18">SUM(C33:C36)</f>
        <v>0</v>
      </c>
      <c r="D37" s="10">
        <f t="shared" si="18"/>
        <v>29300</v>
      </c>
      <c r="E37" s="10">
        <f t="shared" si="18"/>
        <v>0</v>
      </c>
      <c r="F37" s="10">
        <f t="shared" si="18"/>
        <v>32000</v>
      </c>
      <c r="G37" s="10">
        <f t="shared" si="18"/>
        <v>0</v>
      </c>
      <c r="H37" s="10">
        <f t="shared" si="18"/>
        <v>0</v>
      </c>
      <c r="I37" s="10">
        <f t="shared" si="18"/>
        <v>0</v>
      </c>
      <c r="J37" s="10">
        <f t="shared" si="18"/>
        <v>0</v>
      </c>
      <c r="K37" s="11">
        <f t="shared" si="18"/>
        <v>0</v>
      </c>
    </row>
    <row r="38" spans="1:11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25">
      <c r="A39" s="6">
        <v>1</v>
      </c>
      <c r="B39" s="2" t="s">
        <v>25</v>
      </c>
      <c r="C39" s="7">
        <v>0</v>
      </c>
      <c r="D39" s="7">
        <v>30500</v>
      </c>
      <c r="E39" s="8">
        <f t="shared" ref="E39:E41" si="19">D39*C39</f>
        <v>0</v>
      </c>
      <c r="F39" s="7">
        <v>32000</v>
      </c>
      <c r="G39" s="8">
        <f t="shared" ref="G39:G41" si="20">C39*F39</f>
        <v>0</v>
      </c>
      <c r="H39" s="2"/>
      <c r="I39" s="8">
        <f>SUM(C39+H39)</f>
        <v>0</v>
      </c>
      <c r="J39" s="2"/>
      <c r="K39" s="9">
        <f t="shared" ref="K39:K41" si="21">(I39-J39)</f>
        <v>0</v>
      </c>
    </row>
    <row r="40" spans="1:11" x14ac:dyDescent="0.25">
      <c r="A40" s="6">
        <v>2</v>
      </c>
      <c r="B40" s="2"/>
      <c r="C40" s="7"/>
      <c r="D40" s="7"/>
      <c r="E40" s="8">
        <f t="shared" si="19"/>
        <v>0</v>
      </c>
      <c r="F40" s="7"/>
      <c r="G40" s="8">
        <f t="shared" si="20"/>
        <v>0</v>
      </c>
      <c r="H40" s="2"/>
      <c r="I40" s="8">
        <f>SUM(C40+H40)</f>
        <v>0</v>
      </c>
      <c r="J40" s="2"/>
      <c r="K40" s="9">
        <f t="shared" si="21"/>
        <v>0</v>
      </c>
    </row>
    <row r="41" spans="1:11" x14ac:dyDescent="0.25">
      <c r="A41" s="6">
        <v>3</v>
      </c>
      <c r="B41" s="2"/>
      <c r="C41" s="7"/>
      <c r="D41" s="7"/>
      <c r="E41" s="8">
        <f t="shared" si="19"/>
        <v>0</v>
      </c>
      <c r="F41" s="7"/>
      <c r="G41" s="8">
        <f t="shared" si="20"/>
        <v>0</v>
      </c>
      <c r="H41" s="2"/>
      <c r="I41" s="8">
        <f>SUM(C41+H41)</f>
        <v>0</v>
      </c>
      <c r="J41" s="2"/>
      <c r="K41" s="9">
        <f t="shared" si="21"/>
        <v>0</v>
      </c>
    </row>
    <row r="42" spans="1:11" x14ac:dyDescent="0.25">
      <c r="A42" s="24" t="s">
        <v>20</v>
      </c>
      <c r="B42" s="24"/>
      <c r="C42" s="10">
        <f t="shared" ref="C42:K42" si="22">SUM(C39:C41)</f>
        <v>0</v>
      </c>
      <c r="D42" s="10">
        <f t="shared" si="22"/>
        <v>30500</v>
      </c>
      <c r="E42" s="10">
        <f t="shared" si="22"/>
        <v>0</v>
      </c>
      <c r="F42" s="10">
        <f t="shared" si="22"/>
        <v>32000</v>
      </c>
      <c r="G42" s="10">
        <f t="shared" si="22"/>
        <v>0</v>
      </c>
      <c r="H42" s="10">
        <f t="shared" si="22"/>
        <v>0</v>
      </c>
      <c r="I42" s="10">
        <f t="shared" si="22"/>
        <v>0</v>
      </c>
      <c r="J42" s="10">
        <f t="shared" si="22"/>
        <v>0</v>
      </c>
      <c r="K42" s="10">
        <f t="shared" si="22"/>
        <v>0</v>
      </c>
    </row>
    <row r="43" spans="1:11" x14ac:dyDescent="0.25">
      <c r="A43" s="22" t="s">
        <v>26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25">
      <c r="A44" s="6">
        <v>1</v>
      </c>
      <c r="B44" s="2" t="s">
        <v>27</v>
      </c>
      <c r="C44" s="7">
        <v>1</v>
      </c>
      <c r="D44" s="7">
        <v>2460</v>
      </c>
      <c r="E44" s="8">
        <f t="shared" ref="E44:E51" si="23">D44*C44</f>
        <v>2460</v>
      </c>
      <c r="F44" s="7">
        <v>2650</v>
      </c>
      <c r="G44" s="8">
        <f t="shared" ref="G44:G51" si="24">C44*F44</f>
        <v>2650</v>
      </c>
      <c r="H44" s="2"/>
      <c r="I44" s="8">
        <f t="shared" ref="I44:I51" si="25">SUM(C44+H44)</f>
        <v>1</v>
      </c>
      <c r="J44" s="2"/>
      <c r="K44" s="9">
        <f t="shared" ref="K44:K51" si="26">(I44-J44)</f>
        <v>1</v>
      </c>
    </row>
    <row r="45" spans="1:11" x14ac:dyDescent="0.25">
      <c r="A45" s="6">
        <v>2</v>
      </c>
      <c r="B45" s="2" t="s">
        <v>28</v>
      </c>
      <c r="C45" s="7">
        <v>1</v>
      </c>
      <c r="D45" s="7">
        <v>2465</v>
      </c>
      <c r="E45" s="8">
        <f t="shared" si="23"/>
        <v>2465</v>
      </c>
      <c r="F45" s="7">
        <v>2650</v>
      </c>
      <c r="G45" s="8">
        <f t="shared" si="24"/>
        <v>2650</v>
      </c>
      <c r="H45" s="2"/>
      <c r="I45" s="8">
        <f t="shared" si="25"/>
        <v>1</v>
      </c>
      <c r="J45" s="2"/>
      <c r="K45" s="9">
        <f t="shared" si="26"/>
        <v>1</v>
      </c>
    </row>
    <row r="46" spans="1:11" x14ac:dyDescent="0.25">
      <c r="A46" s="6">
        <v>3</v>
      </c>
      <c r="B46" s="2" t="s">
        <v>29</v>
      </c>
      <c r="C46" s="7">
        <v>1</v>
      </c>
      <c r="D46" s="7">
        <v>2558</v>
      </c>
      <c r="E46" s="8">
        <f t="shared" si="23"/>
        <v>2558</v>
      </c>
      <c r="F46" s="7">
        <v>2750</v>
      </c>
      <c r="G46" s="8">
        <f t="shared" si="24"/>
        <v>2750</v>
      </c>
      <c r="H46" s="2"/>
      <c r="I46" s="8">
        <f t="shared" si="25"/>
        <v>1</v>
      </c>
      <c r="J46" s="2"/>
      <c r="K46" s="9">
        <f t="shared" si="26"/>
        <v>1</v>
      </c>
    </row>
    <row r="47" spans="1:11" x14ac:dyDescent="0.25">
      <c r="A47" s="6">
        <v>4</v>
      </c>
      <c r="B47" s="2"/>
      <c r="C47" s="7"/>
      <c r="D47" s="7"/>
      <c r="E47" s="8">
        <f t="shared" si="23"/>
        <v>0</v>
      </c>
      <c r="F47" s="7"/>
      <c r="G47" s="8">
        <f t="shared" si="24"/>
        <v>0</v>
      </c>
      <c r="H47" s="2"/>
      <c r="I47" s="8">
        <f t="shared" si="25"/>
        <v>0</v>
      </c>
      <c r="J47" s="2"/>
      <c r="K47" s="9">
        <f t="shared" si="26"/>
        <v>0</v>
      </c>
    </row>
    <row r="48" spans="1:11" x14ac:dyDescent="0.25">
      <c r="A48" s="6">
        <v>5</v>
      </c>
      <c r="B48" s="2"/>
      <c r="C48" s="7"/>
      <c r="D48" s="7"/>
      <c r="E48" s="8">
        <f t="shared" si="23"/>
        <v>0</v>
      </c>
      <c r="F48" s="7"/>
      <c r="G48" s="8">
        <f t="shared" si="24"/>
        <v>0</v>
      </c>
      <c r="H48" s="2"/>
      <c r="I48" s="8">
        <f t="shared" si="25"/>
        <v>0</v>
      </c>
      <c r="J48" s="2"/>
      <c r="K48" s="9">
        <f t="shared" si="26"/>
        <v>0</v>
      </c>
    </row>
    <row r="49" spans="1:11" x14ac:dyDescent="0.25">
      <c r="A49" s="6">
        <v>6</v>
      </c>
      <c r="B49" s="2"/>
      <c r="C49" s="7"/>
      <c r="D49" s="7"/>
      <c r="E49" s="8">
        <f t="shared" si="23"/>
        <v>0</v>
      </c>
      <c r="F49" s="7"/>
      <c r="G49" s="8">
        <f t="shared" si="24"/>
        <v>0</v>
      </c>
      <c r="H49" s="2"/>
      <c r="I49" s="8">
        <f t="shared" si="25"/>
        <v>0</v>
      </c>
      <c r="J49" s="2"/>
      <c r="K49" s="9">
        <f t="shared" si="26"/>
        <v>0</v>
      </c>
    </row>
    <row r="50" spans="1:11" x14ac:dyDescent="0.25">
      <c r="A50" s="6">
        <v>7</v>
      </c>
      <c r="B50" s="2"/>
      <c r="C50" s="7"/>
      <c r="D50" s="7"/>
      <c r="E50" s="8">
        <f t="shared" si="23"/>
        <v>0</v>
      </c>
      <c r="F50" s="7"/>
      <c r="G50" s="8">
        <f t="shared" si="24"/>
        <v>0</v>
      </c>
      <c r="H50" s="2"/>
      <c r="I50" s="8">
        <f t="shared" si="25"/>
        <v>0</v>
      </c>
      <c r="J50" s="2"/>
      <c r="K50" s="9">
        <f t="shared" si="26"/>
        <v>0</v>
      </c>
    </row>
    <row r="51" spans="1:11" x14ac:dyDescent="0.25">
      <c r="A51" s="6">
        <v>8</v>
      </c>
      <c r="B51" s="2"/>
      <c r="C51" s="7"/>
      <c r="D51" s="7"/>
      <c r="E51" s="8">
        <f t="shared" si="23"/>
        <v>0</v>
      </c>
      <c r="F51" s="7"/>
      <c r="G51" s="8">
        <f t="shared" si="24"/>
        <v>0</v>
      </c>
      <c r="H51" s="2"/>
      <c r="I51" s="8">
        <f t="shared" si="25"/>
        <v>0</v>
      </c>
      <c r="J51" s="2"/>
      <c r="K51" s="9">
        <f t="shared" si="26"/>
        <v>0</v>
      </c>
    </row>
    <row r="52" spans="1:11" x14ac:dyDescent="0.25">
      <c r="A52" s="24" t="s">
        <v>20</v>
      </c>
      <c r="B52" s="24"/>
      <c r="C52" s="10">
        <f t="shared" ref="C52:K52" si="27">SUM(C44:C51)</f>
        <v>3</v>
      </c>
      <c r="D52" s="10">
        <f t="shared" si="27"/>
        <v>7483</v>
      </c>
      <c r="E52" s="10">
        <f t="shared" si="27"/>
        <v>7483</v>
      </c>
      <c r="F52" s="10">
        <f t="shared" si="27"/>
        <v>8050</v>
      </c>
      <c r="G52" s="10">
        <f t="shared" si="27"/>
        <v>8050</v>
      </c>
      <c r="H52" s="10">
        <f t="shared" si="27"/>
        <v>0</v>
      </c>
      <c r="I52" s="10">
        <f t="shared" si="27"/>
        <v>3</v>
      </c>
      <c r="J52" s="10">
        <f t="shared" si="27"/>
        <v>0</v>
      </c>
      <c r="K52" s="10">
        <f t="shared" si="27"/>
        <v>3</v>
      </c>
    </row>
    <row r="53" spans="1:11" x14ac:dyDescent="0.25">
      <c r="A53" s="22" t="s">
        <v>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25">
      <c r="A54" s="6">
        <v>1</v>
      </c>
      <c r="B54" s="2"/>
      <c r="C54" s="7"/>
      <c r="D54" s="7"/>
      <c r="E54" s="8">
        <f t="shared" ref="E54:E57" si="28">D54*C54</f>
        <v>0</v>
      </c>
      <c r="F54" s="7"/>
      <c r="G54" s="13">
        <f t="shared" ref="G54:G57" si="29">C54*F54</f>
        <v>0</v>
      </c>
      <c r="H54" s="2"/>
      <c r="I54" s="8">
        <f t="shared" ref="I54:I57" si="30">SUM(C54+H54)</f>
        <v>0</v>
      </c>
      <c r="J54" s="7"/>
      <c r="K54" s="9">
        <f t="shared" ref="K54:K57" si="31">(I54-J54)</f>
        <v>0</v>
      </c>
    </row>
    <row r="55" spans="1:11" x14ac:dyDescent="0.25">
      <c r="A55" s="6">
        <v>2</v>
      </c>
      <c r="B55" s="2"/>
      <c r="C55" s="7"/>
      <c r="D55" s="7"/>
      <c r="E55" s="8">
        <f t="shared" si="28"/>
        <v>0</v>
      </c>
      <c r="F55" s="7"/>
      <c r="G55" s="13">
        <f t="shared" si="29"/>
        <v>0</v>
      </c>
      <c r="H55" s="2"/>
      <c r="I55" s="8">
        <f t="shared" si="30"/>
        <v>0</v>
      </c>
      <c r="J55" s="7"/>
      <c r="K55" s="9">
        <f t="shared" si="31"/>
        <v>0</v>
      </c>
    </row>
    <row r="56" spans="1:11" x14ac:dyDescent="0.25">
      <c r="A56" s="6">
        <v>3</v>
      </c>
      <c r="B56" s="2"/>
      <c r="C56" s="7"/>
      <c r="D56" s="7"/>
      <c r="E56" s="8">
        <f t="shared" si="28"/>
        <v>0</v>
      </c>
      <c r="F56" s="7"/>
      <c r="G56" s="13">
        <f t="shared" si="29"/>
        <v>0</v>
      </c>
      <c r="H56" s="2"/>
      <c r="I56" s="8">
        <f t="shared" si="30"/>
        <v>0</v>
      </c>
      <c r="J56" s="7"/>
      <c r="K56" s="9">
        <f t="shared" si="31"/>
        <v>0</v>
      </c>
    </row>
    <row r="57" spans="1:11" x14ac:dyDescent="0.25">
      <c r="A57" s="6">
        <v>4</v>
      </c>
      <c r="B57" s="2"/>
      <c r="C57" s="7"/>
      <c r="D57" s="7"/>
      <c r="E57" s="8">
        <f t="shared" si="28"/>
        <v>0</v>
      </c>
      <c r="F57" s="7"/>
      <c r="G57" s="13">
        <f t="shared" si="29"/>
        <v>0</v>
      </c>
      <c r="H57" s="2"/>
      <c r="I57" s="8">
        <f t="shared" si="30"/>
        <v>0</v>
      </c>
      <c r="J57" s="7"/>
      <c r="K57" s="9">
        <f t="shared" si="31"/>
        <v>0</v>
      </c>
    </row>
    <row r="58" spans="1:11" x14ac:dyDescent="0.25">
      <c r="A58" s="24" t="s">
        <v>20</v>
      </c>
      <c r="B58" s="24"/>
      <c r="C58" s="10">
        <f t="shared" ref="C58:K58" si="32">SUM(C54:C57)</f>
        <v>0</v>
      </c>
      <c r="D58" s="10">
        <f t="shared" si="32"/>
        <v>0</v>
      </c>
      <c r="E58" s="10">
        <f t="shared" si="32"/>
        <v>0</v>
      </c>
      <c r="F58" s="10">
        <f t="shared" si="32"/>
        <v>0</v>
      </c>
      <c r="G58" s="10">
        <f t="shared" si="32"/>
        <v>0</v>
      </c>
      <c r="H58" s="10">
        <f t="shared" si="32"/>
        <v>0</v>
      </c>
      <c r="I58" s="10">
        <f t="shared" si="32"/>
        <v>0</v>
      </c>
      <c r="J58" s="10">
        <f t="shared" si="32"/>
        <v>0</v>
      </c>
      <c r="K58" s="10">
        <f t="shared" si="32"/>
        <v>0</v>
      </c>
    </row>
    <row r="59" spans="1:11" x14ac:dyDescent="0.25">
      <c r="K59" s="14"/>
    </row>
    <row r="60" spans="1:11" ht="18.75" x14ac:dyDescent="0.3">
      <c r="A60" s="23" t="s">
        <v>31</v>
      </c>
      <c r="B60" s="23"/>
      <c r="C60" s="23"/>
      <c r="D60" s="23"/>
      <c r="E60" s="23" t="s">
        <v>32</v>
      </c>
      <c r="F60" s="23"/>
      <c r="G60" s="23"/>
      <c r="H60" s="23" t="s">
        <v>33</v>
      </c>
      <c r="I60" s="23"/>
      <c r="J60" s="23"/>
      <c r="K60" s="23"/>
    </row>
    <row r="61" spans="1:11" x14ac:dyDescent="0.25">
      <c r="A61" s="25" t="s">
        <v>34</v>
      </c>
      <c r="B61" s="25"/>
      <c r="C61" s="25"/>
      <c r="D61" s="8">
        <f>SUM(C12+C26+C31+C37+C42)</f>
        <v>15</v>
      </c>
      <c r="E61" s="25" t="s">
        <v>34</v>
      </c>
      <c r="F61" s="25"/>
      <c r="G61" s="8">
        <f>SUM(J12+J26+J31+J37+J42)</f>
        <v>9</v>
      </c>
      <c r="H61" s="25" t="s">
        <v>34</v>
      </c>
      <c r="I61" s="25"/>
      <c r="J61" s="25"/>
      <c r="K61" s="8">
        <f>SUM(K12+K26+K31+K37+K42)</f>
        <v>6</v>
      </c>
    </row>
    <row r="62" spans="1:11" x14ac:dyDescent="0.25">
      <c r="A62" s="25" t="s">
        <v>35</v>
      </c>
      <c r="B62" s="25"/>
      <c r="C62" s="25"/>
      <c r="D62" s="8">
        <f>K52</f>
        <v>3</v>
      </c>
      <c r="E62" s="25" t="s">
        <v>35</v>
      </c>
      <c r="F62" s="25"/>
      <c r="G62" s="8">
        <f>J52</f>
        <v>0</v>
      </c>
      <c r="H62" s="25" t="s">
        <v>35</v>
      </c>
      <c r="I62" s="25"/>
      <c r="J62" s="25"/>
      <c r="K62" s="8">
        <f>SUM(K52)</f>
        <v>3</v>
      </c>
    </row>
    <row r="63" spans="1:11" x14ac:dyDescent="0.25">
      <c r="A63" s="26" t="s">
        <v>36</v>
      </c>
      <c r="B63" s="27"/>
      <c r="C63" s="28"/>
      <c r="D63" s="8">
        <f>SUM(C58)</f>
        <v>0</v>
      </c>
      <c r="E63" s="26" t="s">
        <v>36</v>
      </c>
      <c r="F63" s="28"/>
      <c r="G63" s="8">
        <f>SUM(J58)</f>
        <v>0</v>
      </c>
      <c r="H63" s="26" t="s">
        <v>36</v>
      </c>
      <c r="I63" s="27"/>
      <c r="J63" s="28"/>
      <c r="K63" s="8">
        <f>SUM(K58)</f>
        <v>0</v>
      </c>
    </row>
    <row r="64" spans="1:11" ht="18.75" x14ac:dyDescent="0.3">
      <c r="A64" s="29" t="s">
        <v>37</v>
      </c>
      <c r="B64" s="29"/>
      <c r="C64" s="29"/>
      <c r="D64" s="20">
        <f>SUM(D61:D63)</f>
        <v>18</v>
      </c>
      <c r="E64" s="29" t="s">
        <v>38</v>
      </c>
      <c r="F64" s="29"/>
      <c r="G64" s="20">
        <f>SUM(G61:G63)</f>
        <v>9</v>
      </c>
      <c r="H64" s="29" t="s">
        <v>38</v>
      </c>
      <c r="I64" s="29"/>
      <c r="J64" s="29"/>
      <c r="K64" s="16">
        <f>SUM(K61:K63)</f>
        <v>9</v>
      </c>
    </row>
    <row r="65" spans="1:11" ht="18.75" x14ac:dyDescent="0.3">
      <c r="A65" s="23" t="s">
        <v>39</v>
      </c>
      <c r="B65" s="23"/>
      <c r="C65" s="23"/>
      <c r="D65" s="23"/>
      <c r="E65" s="30" t="s">
        <v>40</v>
      </c>
      <c r="F65" s="30"/>
      <c r="G65" s="30"/>
      <c r="K65" s="17"/>
    </row>
    <row r="66" spans="1:11" x14ac:dyDescent="0.25">
      <c r="A66" s="25" t="s">
        <v>41</v>
      </c>
      <c r="B66" s="25"/>
      <c r="C66" s="25"/>
      <c r="D66" s="8">
        <f>SUM(E12+E26+E31+E37+E42)</f>
        <v>452000</v>
      </c>
      <c r="E66" s="25" t="s">
        <v>34</v>
      </c>
      <c r="F66" s="25"/>
      <c r="G66" s="8">
        <f>SUM(H12+H26+H31+H37+H42)</f>
        <v>0</v>
      </c>
      <c r="K66" s="17"/>
    </row>
    <row r="67" spans="1:11" x14ac:dyDescent="0.25">
      <c r="A67" s="25" t="s">
        <v>42</v>
      </c>
      <c r="B67" s="25"/>
      <c r="C67" s="25"/>
      <c r="D67" s="8">
        <f>SUM(E52)</f>
        <v>7483</v>
      </c>
      <c r="E67" s="25" t="s">
        <v>35</v>
      </c>
      <c r="F67" s="25"/>
      <c r="G67" s="8">
        <f>SUM(H52)</f>
        <v>0</v>
      </c>
      <c r="K67" s="17"/>
    </row>
    <row r="68" spans="1:11" x14ac:dyDescent="0.25">
      <c r="A68" s="26" t="s">
        <v>36</v>
      </c>
      <c r="B68" s="27"/>
      <c r="C68" s="28"/>
      <c r="D68" s="8">
        <f>SUM(E58)</f>
        <v>0</v>
      </c>
      <c r="E68" s="26" t="s">
        <v>36</v>
      </c>
      <c r="F68" s="28"/>
      <c r="G68" s="8">
        <f>SUM(H58)</f>
        <v>0</v>
      </c>
      <c r="K68" s="17"/>
    </row>
    <row r="69" spans="1:11" ht="15.75" x14ac:dyDescent="0.25">
      <c r="A69" s="29" t="s">
        <v>11</v>
      </c>
      <c r="B69" s="29"/>
      <c r="C69" s="29"/>
      <c r="D69" s="20">
        <f>SUM(D66:D68)</f>
        <v>459483</v>
      </c>
      <c r="E69" s="29" t="s">
        <v>43</v>
      </c>
      <c r="F69" s="29"/>
      <c r="G69" s="8">
        <f>SUM(G66:G68)</f>
        <v>0</v>
      </c>
      <c r="K69" s="17"/>
    </row>
    <row r="70" spans="1:11" ht="18.75" x14ac:dyDescent="0.3">
      <c r="A70" s="23" t="s">
        <v>44</v>
      </c>
      <c r="B70" s="23"/>
      <c r="C70" s="23"/>
      <c r="D70" s="23"/>
      <c r="K70" s="17"/>
    </row>
    <row r="71" spans="1:11" x14ac:dyDescent="0.25">
      <c r="A71" s="25" t="s">
        <v>41</v>
      </c>
      <c r="B71" s="25"/>
      <c r="C71" s="25"/>
      <c r="D71" s="8">
        <f>SUM(G12+G26+G31+G37+G42)</f>
        <v>509500</v>
      </c>
      <c r="H71" t="s">
        <v>45</v>
      </c>
      <c r="K71" s="17"/>
    </row>
    <row r="72" spans="1:11" x14ac:dyDescent="0.25">
      <c r="A72" s="25" t="s">
        <v>42</v>
      </c>
      <c r="B72" s="25"/>
      <c r="C72" s="25"/>
      <c r="D72" s="8">
        <f>SUM(G52)</f>
        <v>8050</v>
      </c>
      <c r="K72" s="17"/>
    </row>
    <row r="73" spans="1:11" x14ac:dyDescent="0.25">
      <c r="A73" s="26" t="s">
        <v>36</v>
      </c>
      <c r="B73" s="27"/>
      <c r="C73" s="28"/>
      <c r="D73" s="8">
        <f>SUM(G58)</f>
        <v>0</v>
      </c>
      <c r="K73" s="17"/>
    </row>
    <row r="74" spans="1:11" ht="15.75" x14ac:dyDescent="0.25">
      <c r="A74" s="29" t="s">
        <v>11</v>
      </c>
      <c r="B74" s="29"/>
      <c r="C74" s="29"/>
      <c r="D74" s="20">
        <f>SUM(D71:D73)</f>
        <v>517550</v>
      </c>
      <c r="E74" s="18"/>
      <c r="F74" s="18"/>
      <c r="G74" s="18"/>
      <c r="H74" s="18"/>
      <c r="I74" s="18"/>
      <c r="J74" s="18"/>
      <c r="K74" s="19"/>
    </row>
  </sheetData>
  <mergeCells count="45">
    <mergeCell ref="A72:C72"/>
    <mergeCell ref="A73:C73"/>
    <mergeCell ref="A74:C74"/>
    <mergeCell ref="A68:C68"/>
    <mergeCell ref="E68:F68"/>
    <mergeCell ref="A69:C69"/>
    <mergeCell ref="E69:F69"/>
    <mergeCell ref="A70:D70"/>
    <mergeCell ref="A71:C71"/>
    <mergeCell ref="A65:D65"/>
    <mergeCell ref="E65:G65"/>
    <mergeCell ref="A66:C66"/>
    <mergeCell ref="E66:F66"/>
    <mergeCell ref="A67:C67"/>
    <mergeCell ref="E67:F67"/>
    <mergeCell ref="A63:C63"/>
    <mergeCell ref="E63:F63"/>
    <mergeCell ref="H63:J63"/>
    <mergeCell ref="A64:C64"/>
    <mergeCell ref="E64:F64"/>
    <mergeCell ref="H64:J64"/>
    <mergeCell ref="A61:C61"/>
    <mergeCell ref="E61:F61"/>
    <mergeCell ref="H61:J61"/>
    <mergeCell ref="A62:C62"/>
    <mergeCell ref="E62:F62"/>
    <mergeCell ref="H62:J62"/>
    <mergeCell ref="A52:B52"/>
    <mergeCell ref="A53:K53"/>
    <mergeCell ref="A58:B58"/>
    <mergeCell ref="A60:D60"/>
    <mergeCell ref="E60:G60"/>
    <mergeCell ref="H60:K60"/>
    <mergeCell ref="A43:K43"/>
    <mergeCell ref="A1:I1"/>
    <mergeCell ref="A2:K2"/>
    <mergeCell ref="A12:B12"/>
    <mergeCell ref="A13:K13"/>
    <mergeCell ref="A26:B26"/>
    <mergeCell ref="A27:K27"/>
    <mergeCell ref="A31:B31"/>
    <mergeCell ref="A32:K32"/>
    <mergeCell ref="A37:B37"/>
    <mergeCell ref="A38:K38"/>
    <mergeCell ref="A42:B42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244</vt:i4>
      </vt:variant>
    </vt:vector>
  </HeadingPairs>
  <TitlesOfParts>
    <vt:vector size="275" baseType="lpstr">
      <vt:lpstr>31-05</vt:lpstr>
      <vt:lpstr>30-05</vt:lpstr>
      <vt:lpstr>29-05</vt:lpstr>
      <vt:lpstr>28-05</vt:lpstr>
      <vt:lpstr>27-05</vt:lpstr>
      <vt:lpstr>26-05</vt:lpstr>
      <vt:lpstr>25-05</vt:lpstr>
      <vt:lpstr>24-05</vt:lpstr>
      <vt:lpstr>23-05</vt:lpstr>
      <vt:lpstr>22-05</vt:lpstr>
      <vt:lpstr>21-05</vt:lpstr>
      <vt:lpstr>20-05</vt:lpstr>
      <vt:lpstr>19-05</vt:lpstr>
      <vt:lpstr>18-05</vt:lpstr>
      <vt:lpstr>17-05</vt:lpstr>
      <vt:lpstr>16-05</vt:lpstr>
      <vt:lpstr>15-05</vt:lpstr>
      <vt:lpstr>14-05</vt:lpstr>
      <vt:lpstr>13-05</vt:lpstr>
      <vt:lpstr>12-05</vt:lpstr>
      <vt:lpstr>11-05</vt:lpstr>
      <vt:lpstr>10-05</vt:lpstr>
      <vt:lpstr>09-05</vt:lpstr>
      <vt:lpstr>08-05</vt:lpstr>
      <vt:lpstr>07-05</vt:lpstr>
      <vt:lpstr>06-05</vt:lpstr>
      <vt:lpstr>05-05</vt:lpstr>
      <vt:lpstr>04-05</vt:lpstr>
      <vt:lpstr>03-05</vt:lpstr>
      <vt:lpstr>02-05</vt:lpstr>
      <vt:lpstr>01-05</vt:lpstr>
      <vt:lpstr>a1_03_05</vt:lpstr>
      <vt:lpstr>A11_25_05</vt:lpstr>
      <vt:lpstr>A12_25_05</vt:lpstr>
      <vt:lpstr>A13_25_05</vt:lpstr>
      <vt:lpstr>A14_25_05</vt:lpstr>
      <vt:lpstr>A15_25_05</vt:lpstr>
      <vt:lpstr>A16_25_05</vt:lpstr>
      <vt:lpstr>A17_25_05</vt:lpstr>
      <vt:lpstr>A18_25_05</vt:lpstr>
      <vt:lpstr>a2_03_05</vt:lpstr>
      <vt:lpstr>a3_03_05</vt:lpstr>
      <vt:lpstr>a4_03_05</vt:lpstr>
      <vt:lpstr>a5_03_05</vt:lpstr>
      <vt:lpstr>a6_03_05</vt:lpstr>
      <vt:lpstr>a7_03_05</vt:lpstr>
      <vt:lpstr>a8_03_05</vt:lpstr>
      <vt:lpstr>b1_04_05.</vt:lpstr>
      <vt:lpstr>B1_26_05</vt:lpstr>
      <vt:lpstr>B11_26_05</vt:lpstr>
      <vt:lpstr>B12_26_05</vt:lpstr>
      <vt:lpstr>B13_26_05</vt:lpstr>
      <vt:lpstr>B14_26_05</vt:lpstr>
      <vt:lpstr>B15_26_05</vt:lpstr>
      <vt:lpstr>B16_26_05</vt:lpstr>
      <vt:lpstr>B17_26_05</vt:lpstr>
      <vt:lpstr>B18_26_05</vt:lpstr>
      <vt:lpstr>b2_04_05</vt:lpstr>
      <vt:lpstr>b3_04_05</vt:lpstr>
      <vt:lpstr>b4_04_05</vt:lpstr>
      <vt:lpstr>b5_04_05</vt:lpstr>
      <vt:lpstr>b6_04_05</vt:lpstr>
      <vt:lpstr>b7_04_05</vt:lpstr>
      <vt:lpstr>b8_04_05</vt:lpstr>
      <vt:lpstr>d1_05_05</vt:lpstr>
      <vt:lpstr>D11_27_05</vt:lpstr>
      <vt:lpstr>D12_27_05</vt:lpstr>
      <vt:lpstr>D13_27_05</vt:lpstr>
      <vt:lpstr>D14_27_05</vt:lpstr>
      <vt:lpstr>D15_27_05</vt:lpstr>
      <vt:lpstr>D16_27_05</vt:lpstr>
      <vt:lpstr>D17_27_05</vt:lpstr>
      <vt:lpstr>D18_27_05</vt:lpstr>
      <vt:lpstr>d2_05_05</vt:lpstr>
      <vt:lpstr>d3_05_05</vt:lpstr>
      <vt:lpstr>d4_05_05</vt:lpstr>
      <vt:lpstr>d5_05_05</vt:lpstr>
      <vt:lpstr>d6_05_05</vt:lpstr>
      <vt:lpstr>d7_05_05</vt:lpstr>
      <vt:lpstr>d8_05_05</vt:lpstr>
      <vt:lpstr>e1_06_05</vt:lpstr>
      <vt:lpstr>E11_28_05</vt:lpstr>
      <vt:lpstr>E12_28_05</vt:lpstr>
      <vt:lpstr>E13_28_05</vt:lpstr>
      <vt:lpstr>E14_28_05</vt:lpstr>
      <vt:lpstr>E15_28_05</vt:lpstr>
      <vt:lpstr>E16_28_05</vt:lpstr>
      <vt:lpstr>E17_28_05</vt:lpstr>
      <vt:lpstr>E18_28_05</vt:lpstr>
      <vt:lpstr>e2_06_05</vt:lpstr>
      <vt:lpstr>e3_06_05</vt:lpstr>
      <vt:lpstr>e4_06_05</vt:lpstr>
      <vt:lpstr>e5_06_05</vt:lpstr>
      <vt:lpstr>e6_06_05</vt:lpstr>
      <vt:lpstr>e7_06_05</vt:lpstr>
      <vt:lpstr>e8_06_05</vt:lpstr>
      <vt:lpstr>f1_07_05</vt:lpstr>
      <vt:lpstr>f1_07_5</vt:lpstr>
      <vt:lpstr>f2_07_05</vt:lpstr>
      <vt:lpstr>f3_07_05</vt:lpstr>
      <vt:lpstr>f4_07_05</vt:lpstr>
      <vt:lpstr>f5_07_05</vt:lpstr>
      <vt:lpstr>f6_07_05</vt:lpstr>
      <vt:lpstr>f7_07_07</vt:lpstr>
      <vt:lpstr>f8_07_05</vt:lpstr>
      <vt:lpstr>g1_08_05</vt:lpstr>
      <vt:lpstr>g2_08_05</vt:lpstr>
      <vt:lpstr>g3_08_05</vt:lpstr>
      <vt:lpstr>g4_08_05</vt:lpstr>
      <vt:lpstr>g5_08_05</vt:lpstr>
      <vt:lpstr>g6_08_05</vt:lpstr>
      <vt:lpstr>g7_08_05</vt:lpstr>
      <vt:lpstr>g8_08_05</vt:lpstr>
      <vt:lpstr>h1_09_05</vt:lpstr>
      <vt:lpstr>H11_30_05</vt:lpstr>
      <vt:lpstr>H12_30_05</vt:lpstr>
      <vt:lpstr>H13_30_05</vt:lpstr>
      <vt:lpstr>H14_30_05</vt:lpstr>
      <vt:lpstr>H15_30_05</vt:lpstr>
      <vt:lpstr>H16_30_05</vt:lpstr>
      <vt:lpstr>H17_30_05</vt:lpstr>
      <vt:lpstr>H18_30_05</vt:lpstr>
      <vt:lpstr>h2_09_05</vt:lpstr>
      <vt:lpstr>h3_09_05</vt:lpstr>
      <vt:lpstr>h4_09_05</vt:lpstr>
      <vt:lpstr>h5_09_05</vt:lpstr>
      <vt:lpstr>h6_09_05</vt:lpstr>
      <vt:lpstr>h7_09_05</vt:lpstr>
      <vt:lpstr>h8_09_05</vt:lpstr>
      <vt:lpstr>i1_10_05</vt:lpstr>
      <vt:lpstr>i2_10_05</vt:lpstr>
      <vt:lpstr>i3_10_05</vt:lpstr>
      <vt:lpstr>i4_10_05</vt:lpstr>
      <vt:lpstr>i5_10_05</vt:lpstr>
      <vt:lpstr>i6_10_05</vt:lpstr>
      <vt:lpstr>i7_10_05</vt:lpstr>
      <vt:lpstr>i8_10_05</vt:lpstr>
      <vt:lpstr>j1_11_05</vt:lpstr>
      <vt:lpstr>j2_11_05</vt:lpstr>
      <vt:lpstr>j3_11_05</vt:lpstr>
      <vt:lpstr>j4_11_05</vt:lpstr>
      <vt:lpstr>j5_11_05</vt:lpstr>
      <vt:lpstr>j6_11_05</vt:lpstr>
      <vt:lpstr>j7_11_05</vt:lpstr>
      <vt:lpstr>j8_11_05</vt:lpstr>
      <vt:lpstr>'01-05'!k1_01_05</vt:lpstr>
      <vt:lpstr>k1_01_05</vt:lpstr>
      <vt:lpstr>k1_02_05</vt:lpstr>
      <vt:lpstr>k2_01_05</vt:lpstr>
      <vt:lpstr>k2_02_05</vt:lpstr>
      <vt:lpstr>k2_05_05</vt:lpstr>
      <vt:lpstr>k3_01_05</vt:lpstr>
      <vt:lpstr>k3_02_05</vt:lpstr>
      <vt:lpstr>k4_01_02</vt:lpstr>
      <vt:lpstr>k4_02_05</vt:lpstr>
      <vt:lpstr>k5_01_05</vt:lpstr>
      <vt:lpstr>k5_02_05</vt:lpstr>
      <vt:lpstr>k6_01_05</vt:lpstr>
      <vt:lpstr>k6_02_05</vt:lpstr>
      <vt:lpstr>k7_01_05</vt:lpstr>
      <vt:lpstr>k7_02_05</vt:lpstr>
      <vt:lpstr>k8_01_05</vt:lpstr>
      <vt:lpstr>k8_02_05</vt:lpstr>
      <vt:lpstr>l1_12_05</vt:lpstr>
      <vt:lpstr>L2_12_05</vt:lpstr>
      <vt:lpstr>L3_12_05</vt:lpstr>
      <vt:lpstr>L4_12_05</vt:lpstr>
      <vt:lpstr>L5_12_05</vt:lpstr>
      <vt:lpstr>L6_12_05</vt:lpstr>
      <vt:lpstr>L7_12_05</vt:lpstr>
      <vt:lpstr>L8_12_05</vt:lpstr>
      <vt:lpstr>M1_13_05</vt:lpstr>
      <vt:lpstr>M2_13_05</vt:lpstr>
      <vt:lpstr>M3_13_05</vt:lpstr>
      <vt:lpstr>M4_13_05</vt:lpstr>
      <vt:lpstr>M5_13_05</vt:lpstr>
      <vt:lpstr>M6_13_05</vt:lpstr>
      <vt:lpstr>M7_13_05</vt:lpstr>
      <vt:lpstr>M8_13_05</vt:lpstr>
      <vt:lpstr>N1_14_05</vt:lpstr>
      <vt:lpstr>N2_14_05</vt:lpstr>
      <vt:lpstr>N3_14_05</vt:lpstr>
      <vt:lpstr>N4_14_05</vt:lpstr>
      <vt:lpstr>N5_14_05</vt:lpstr>
      <vt:lpstr>N6_14_05</vt:lpstr>
      <vt:lpstr>N7_14_05</vt:lpstr>
      <vt:lpstr>N8_14_05</vt:lpstr>
      <vt:lpstr>O1_15_05</vt:lpstr>
      <vt:lpstr>O2_15_05</vt:lpstr>
      <vt:lpstr>O3_15_05</vt:lpstr>
      <vt:lpstr>O4_15_05</vt:lpstr>
      <vt:lpstr>O5_15_05</vt:lpstr>
      <vt:lpstr>O6_15_05</vt:lpstr>
      <vt:lpstr>O7_15_05</vt:lpstr>
      <vt:lpstr>O8_15_05</vt:lpstr>
      <vt:lpstr>P1_16_05</vt:lpstr>
      <vt:lpstr>P2_16_05</vt:lpstr>
      <vt:lpstr>P3_16_05</vt:lpstr>
      <vt:lpstr>P4_16_05</vt:lpstr>
      <vt:lpstr>P5_16_05</vt:lpstr>
      <vt:lpstr>P6_16_05</vt:lpstr>
      <vt:lpstr>P7_16_05</vt:lpstr>
      <vt:lpstr>P8_16_05</vt:lpstr>
      <vt:lpstr>Q1_17_05</vt:lpstr>
      <vt:lpstr>Q2_17_05</vt:lpstr>
      <vt:lpstr>Q3_17_05</vt:lpstr>
      <vt:lpstr>Q4_17_05</vt:lpstr>
      <vt:lpstr>Q5_17_05</vt:lpstr>
      <vt:lpstr>Q6_17_05</vt:lpstr>
      <vt:lpstr>Q7_17_05</vt:lpstr>
      <vt:lpstr>Q8_17_05</vt:lpstr>
      <vt:lpstr>S1_18_05</vt:lpstr>
      <vt:lpstr>S11_29_05</vt:lpstr>
      <vt:lpstr>S12_29_05</vt:lpstr>
      <vt:lpstr>S13_29_05</vt:lpstr>
      <vt:lpstr>S14_29_05</vt:lpstr>
      <vt:lpstr>S15_29_05</vt:lpstr>
      <vt:lpstr>S16_29_05</vt:lpstr>
      <vt:lpstr>S17_29_05</vt:lpstr>
      <vt:lpstr>S18_29_05</vt:lpstr>
      <vt:lpstr>S2_18_05</vt:lpstr>
      <vt:lpstr>S3_18_05</vt:lpstr>
      <vt:lpstr>S4_18_05</vt:lpstr>
      <vt:lpstr>S5_18_05.</vt:lpstr>
      <vt:lpstr>S6_18_05</vt:lpstr>
      <vt:lpstr>S7_18_05</vt:lpstr>
      <vt:lpstr>S8_18_05</vt:lpstr>
      <vt:lpstr>T1_19_05</vt:lpstr>
      <vt:lpstr>T2_19_05</vt:lpstr>
      <vt:lpstr>T3_19_05</vt:lpstr>
      <vt:lpstr>T4_19_05</vt:lpstr>
      <vt:lpstr>T5_19_05</vt:lpstr>
      <vt:lpstr>T6_19_05</vt:lpstr>
      <vt:lpstr>T7_19_05</vt:lpstr>
      <vt:lpstr>T8_19_05</vt:lpstr>
      <vt:lpstr>U1_20_05</vt:lpstr>
      <vt:lpstr>U2_20_05</vt:lpstr>
      <vt:lpstr>U3_20_05</vt:lpstr>
      <vt:lpstr>U4_20_05</vt:lpstr>
      <vt:lpstr>U5_20_05</vt:lpstr>
      <vt:lpstr>U6_20_05</vt:lpstr>
      <vt:lpstr>U7_20_05</vt:lpstr>
      <vt:lpstr>U8_20_05</vt:lpstr>
      <vt:lpstr>V1_22_05</vt:lpstr>
      <vt:lpstr>V2_22_05</vt:lpstr>
      <vt:lpstr>V3_22_05</vt:lpstr>
      <vt:lpstr>V4_22_05</vt:lpstr>
      <vt:lpstr>V5_22_05</vt:lpstr>
      <vt:lpstr>V6_22_05</vt:lpstr>
      <vt:lpstr>V7_22_05</vt:lpstr>
      <vt:lpstr>V8_22_05</vt:lpstr>
      <vt:lpstr>W1_24_05</vt:lpstr>
      <vt:lpstr>W2_24_05</vt:lpstr>
      <vt:lpstr>W3_24_05</vt:lpstr>
      <vt:lpstr>W4_24_5</vt:lpstr>
      <vt:lpstr>W5_24_05</vt:lpstr>
      <vt:lpstr>W6_24_05</vt:lpstr>
      <vt:lpstr>W7_24_05</vt:lpstr>
      <vt:lpstr>W8_24_05</vt:lpstr>
      <vt:lpstr>X1_21_05</vt:lpstr>
      <vt:lpstr>X2_21_05</vt:lpstr>
      <vt:lpstr>X3_21_05</vt:lpstr>
      <vt:lpstr>X4_21_05</vt:lpstr>
      <vt:lpstr>X5_21_05</vt:lpstr>
      <vt:lpstr>X6_21_05</vt:lpstr>
      <vt:lpstr>X7_21_05</vt:lpstr>
      <vt:lpstr>X8_21_05</vt:lpstr>
      <vt:lpstr>Z1_23_05</vt:lpstr>
      <vt:lpstr>Z2_23_05</vt:lpstr>
      <vt:lpstr>Z3_23_05</vt:lpstr>
      <vt:lpstr>Z4_23_05</vt:lpstr>
      <vt:lpstr>Z5_23_05</vt:lpstr>
      <vt:lpstr>Z6_23_05</vt:lpstr>
      <vt:lpstr>Z7_23_05</vt:lpstr>
      <vt:lpstr>Z8_23_05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NexGen</dc:creator>
  <cp:lastModifiedBy>NexGen</cp:lastModifiedBy>
  <dcterms:created xsi:type="dcterms:W3CDTF">2022-04-30T12:24:09Z</dcterms:created>
  <dcterms:modified xsi:type="dcterms:W3CDTF">2022-05-24T12:43:06Z</dcterms:modified>
</cp:coreProperties>
</file>