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\Dropbox\Didattica\Corsi 2024\FEM\lezioni\"/>
    </mc:Choice>
  </mc:AlternateContent>
  <xr:revisionPtr revIDLastSave="0" documentId="13_ncr:1_{970ACE82-ED11-4A71-A5CB-E5CFA60E7D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uss" sheetId="4" r:id="rId1"/>
  </sheets>
  <definedNames>
    <definedName name="P">Truss!$B$1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8" i="4" l="1"/>
  <c r="K99" i="4" l="1"/>
  <c r="K100" i="4"/>
  <c r="K98" i="4"/>
  <c r="G123" i="4"/>
  <c r="G122" i="4"/>
  <c r="G112" i="4"/>
  <c r="G107" i="4"/>
  <c r="G106" i="4"/>
  <c r="G105" i="4"/>
  <c r="C37" i="4"/>
  <c r="G34" i="4"/>
  <c r="F35" i="4" s="1"/>
  <c r="F34" i="4"/>
  <c r="F33" i="4"/>
  <c r="E34" i="4" s="1"/>
  <c r="D33" i="4"/>
  <c r="G32" i="4"/>
  <c r="D35" i="4" s="1"/>
  <c r="M35" i="4"/>
  <c r="F32" i="4"/>
  <c r="D34" i="4" s="1"/>
  <c r="M34" i="4" s="1"/>
  <c r="H6" i="4"/>
  <c r="P46" i="4" s="1"/>
  <c r="G6" i="4"/>
  <c r="H5" i="4"/>
  <c r="N39" i="4" s="1"/>
  <c r="G5" i="4"/>
  <c r="H4" i="4"/>
  <c r="L34" i="4" s="1"/>
  <c r="G4" i="4"/>
  <c r="B14" i="4" s="1"/>
  <c r="B105" i="4" s="1"/>
  <c r="L35" i="4"/>
  <c r="L33" i="4"/>
  <c r="N32" i="4"/>
  <c r="N31" i="4"/>
  <c r="P30" i="4"/>
  <c r="L30" i="4"/>
  <c r="K35" i="4"/>
  <c r="K33" i="4"/>
  <c r="M32" i="4"/>
  <c r="M31" i="4"/>
  <c r="O30" i="4"/>
  <c r="K30" i="4"/>
  <c r="K34" i="4"/>
  <c r="L32" i="4"/>
  <c r="P31" i="4"/>
  <c r="N30" i="4"/>
  <c r="O34" i="4"/>
  <c r="P32" i="4"/>
  <c r="L31" i="4"/>
  <c r="P34" i="4"/>
  <c r="K32" i="4"/>
  <c r="O31" i="4"/>
  <c r="M30" i="4"/>
  <c r="P49" i="4"/>
  <c r="L49" i="4"/>
  <c r="N48" i="4"/>
  <c r="P47" i="4"/>
  <c r="P45" i="4"/>
  <c r="O49" i="4"/>
  <c r="K49" i="4"/>
  <c r="M48" i="4"/>
  <c r="O47" i="4"/>
  <c r="O45" i="4"/>
  <c r="O48" i="4"/>
  <c r="O46" i="4"/>
  <c r="O44" i="4"/>
  <c r="N49" i="4"/>
  <c r="L48" i="4"/>
  <c r="P44" i="4"/>
  <c r="M49" i="4"/>
  <c r="K48" i="4"/>
  <c r="K31" i="4"/>
  <c r="N34" i="4"/>
  <c r="P48" i="4"/>
  <c r="B115" i="4"/>
  <c r="D116" i="4" s="1"/>
  <c r="C38" i="4"/>
  <c r="C20" i="4"/>
  <c r="E22" i="4" s="1"/>
  <c r="E113" i="4" s="1"/>
  <c r="C19" i="4"/>
  <c r="B19" i="4"/>
  <c r="C115" i="4"/>
  <c r="E116" i="4" s="1"/>
  <c r="L40" i="4"/>
  <c r="O40" i="4"/>
  <c r="L39" i="4"/>
  <c r="E33" i="4"/>
  <c r="N33" i="4" s="1"/>
  <c r="C15" i="4"/>
  <c r="C14" i="4"/>
  <c r="E14" i="4" s="1"/>
  <c r="E105" i="4" s="1"/>
  <c r="C25" i="4"/>
  <c r="C24" i="4"/>
  <c r="B24" i="4"/>
  <c r="O33" i="4"/>
  <c r="O35" i="4"/>
  <c r="B37" i="4"/>
  <c r="O39" i="4"/>
  <c r="E26" i="4"/>
  <c r="D27" i="4" s="1"/>
  <c r="D25" i="4"/>
  <c r="B110" i="4"/>
  <c r="D21" i="4"/>
  <c r="D112" i="4" s="1"/>
  <c r="D19" i="4"/>
  <c r="B21" i="4" s="1"/>
  <c r="C121" i="4"/>
  <c r="C45" i="4"/>
  <c r="L45" i="4" s="1"/>
  <c r="E27" i="4"/>
  <c r="E25" i="4"/>
  <c r="B20" i="4"/>
  <c r="B111" i="4" s="1"/>
  <c r="E21" i="4"/>
  <c r="E112" i="4" s="1"/>
  <c r="C111" i="4"/>
  <c r="F41" i="4"/>
  <c r="O41" i="4"/>
  <c r="O56" i="4" s="1"/>
  <c r="O65" i="4" s="1"/>
  <c r="O73" i="4" s="1"/>
  <c r="F37" i="4"/>
  <c r="D26" i="4"/>
  <c r="D24" i="4"/>
  <c r="D44" i="4" s="1"/>
  <c r="M44" i="4" s="1"/>
  <c r="B120" i="4"/>
  <c r="B44" i="4"/>
  <c r="K44" i="4" s="1"/>
  <c r="E17" i="4"/>
  <c r="E108" i="4" s="1"/>
  <c r="C106" i="4"/>
  <c r="E15" i="4"/>
  <c r="G42" i="4"/>
  <c r="G38" i="4"/>
  <c r="E123" i="4"/>
  <c r="E47" i="4"/>
  <c r="N47" i="4"/>
  <c r="D110" i="4"/>
  <c r="B112" i="4"/>
  <c r="E106" i="4"/>
  <c r="C17" i="4"/>
  <c r="C108" i="4" s="1"/>
  <c r="B41" i="4"/>
  <c r="D120" i="4"/>
  <c r="D121" i="4"/>
  <c r="E122" i="4"/>
  <c r="C42" i="4"/>
  <c r="D46" i="4"/>
  <c r="M46" i="4" s="1"/>
  <c r="D122" i="4"/>
  <c r="C27" i="4"/>
  <c r="C123" i="4" s="1"/>
  <c r="E121" i="4"/>
  <c r="E45" i="4"/>
  <c r="N45" i="4" s="1"/>
  <c r="M54" i="4" l="1"/>
  <c r="P63" i="4" s="1"/>
  <c r="P74" i="4" s="1"/>
  <c r="P38" i="4"/>
  <c r="D15" i="4"/>
  <c r="M38" i="4"/>
  <c r="M37" i="4"/>
  <c r="M52" i="4" s="1"/>
  <c r="P61" i="4" s="1"/>
  <c r="P69" i="4" s="1"/>
  <c r="M41" i="4"/>
  <c r="P40" i="4"/>
  <c r="L38" i="4"/>
  <c r="L53" i="4" s="1"/>
  <c r="K39" i="4"/>
  <c r="O37" i="4"/>
  <c r="O52" i="4" s="1"/>
  <c r="O61" i="4" s="1"/>
  <c r="O69" i="4" s="1"/>
  <c r="P42" i="4"/>
  <c r="K52" i="4"/>
  <c r="K61" i="4" s="1"/>
  <c r="K69" i="4" s="1"/>
  <c r="K37" i="4"/>
  <c r="E20" i="4"/>
  <c r="M39" i="4"/>
  <c r="N37" i="4"/>
  <c r="N41" i="4"/>
  <c r="M40" i="4"/>
  <c r="L42" i="4"/>
  <c r="L57" i="4" s="1"/>
  <c r="L66" i="4" s="1"/>
  <c r="L71" i="4" s="1"/>
  <c r="B26" i="4"/>
  <c r="B46" i="4" s="1"/>
  <c r="K46" i="4" s="1"/>
  <c r="K41" i="4"/>
  <c r="K56" i="4" s="1"/>
  <c r="K65" i="4" s="1"/>
  <c r="K73" i="4" s="1"/>
  <c r="K94" i="4" s="1"/>
  <c r="M42" i="4"/>
  <c r="M57" i="4" s="1"/>
  <c r="P66" i="4" s="1"/>
  <c r="P71" i="4" s="1"/>
  <c r="N40" i="4"/>
  <c r="N55" i="4" s="1"/>
  <c r="N64" i="4" s="1"/>
  <c r="N72" i="4" s="1"/>
  <c r="K40" i="4"/>
  <c r="O55" i="4"/>
  <c r="O64" i="4" s="1"/>
  <c r="O72" i="4" s="1"/>
  <c r="P53" i="4"/>
  <c r="M62" i="4" s="1"/>
  <c r="M70" i="4" s="1"/>
  <c r="M33" i="4"/>
  <c r="K77" i="4"/>
  <c r="D123" i="4"/>
  <c r="D47" i="4"/>
  <c r="M47" i="4" s="1"/>
  <c r="M55" i="4" s="1"/>
  <c r="P64" i="4" s="1"/>
  <c r="P72" i="4" s="1"/>
  <c r="M78" i="4"/>
  <c r="L79" i="4" s="1"/>
  <c r="C22" i="4"/>
  <c r="C113" i="4" s="1"/>
  <c r="E111" i="4"/>
  <c r="E24" i="4"/>
  <c r="B25" i="4"/>
  <c r="C44" i="4"/>
  <c r="L44" i="4" s="1"/>
  <c r="B38" i="4"/>
  <c r="K38" i="4" s="1"/>
  <c r="G41" i="4"/>
  <c r="L37" i="4"/>
  <c r="C110" i="4"/>
  <c r="E19" i="4"/>
  <c r="B122" i="4"/>
  <c r="C47" i="4"/>
  <c r="L47" i="4" s="1"/>
  <c r="L55" i="4" s="1"/>
  <c r="L64" i="4" s="1"/>
  <c r="L72" i="4" s="1"/>
  <c r="L93" i="4" s="1"/>
  <c r="E46" i="4"/>
  <c r="N46" i="4" s="1"/>
  <c r="N54" i="4" s="1"/>
  <c r="N63" i="4" s="1"/>
  <c r="N74" i="4" s="1"/>
  <c r="G33" i="4"/>
  <c r="E16" i="4"/>
  <c r="B15" i="4"/>
  <c r="B106" i="4" s="1"/>
  <c r="C105" i="4"/>
  <c r="D45" i="4"/>
  <c r="M45" i="4" s="1"/>
  <c r="M53" i="4" s="1"/>
  <c r="P62" i="4" s="1"/>
  <c r="P70" i="4" s="1"/>
  <c r="C26" i="4"/>
  <c r="F38" i="4"/>
  <c r="B17" i="4"/>
  <c r="B108" i="4" s="1"/>
  <c r="D22" i="4"/>
  <c r="D113" i="4" s="1"/>
  <c r="D20" i="4"/>
  <c r="G35" i="4"/>
  <c r="P35" i="4" s="1"/>
  <c r="P57" i="4" s="1"/>
  <c r="C120" i="4"/>
  <c r="M56" i="4"/>
  <c r="P65" i="4" s="1"/>
  <c r="P73" i="4" s="1"/>
  <c r="N56" i="4"/>
  <c r="N65" i="4" s="1"/>
  <c r="N73" i="4" s="1"/>
  <c r="G37" i="4"/>
  <c r="D16" i="4"/>
  <c r="D107" i="4" s="1"/>
  <c r="D14" i="4"/>
  <c r="N42" i="4"/>
  <c r="N38" i="4"/>
  <c r="N53" i="4" s="1"/>
  <c r="N62" i="4" s="1"/>
  <c r="N70" i="4" s="1"/>
  <c r="P39" i="4"/>
  <c r="P54" i="4" s="1"/>
  <c r="M63" i="4" s="1"/>
  <c r="M74" i="4" s="1"/>
  <c r="M95" i="4" s="1"/>
  <c r="O32" i="4"/>
  <c r="O54" i="4" s="1"/>
  <c r="O63" i="4" s="1"/>
  <c r="O74" i="4" s="1"/>
  <c r="L78" i="4" l="1"/>
  <c r="L62" i="4"/>
  <c r="L70" i="4" s="1"/>
  <c r="K54" i="4"/>
  <c r="K63" i="4" s="1"/>
  <c r="K74" i="4" s="1"/>
  <c r="K95" i="4" s="1"/>
  <c r="D106" i="4"/>
  <c r="C16" i="4"/>
  <c r="C107" i="4" s="1"/>
  <c r="B42" i="4"/>
  <c r="K42" i="4" s="1"/>
  <c r="K57" i="4" s="1"/>
  <c r="K66" i="4" s="1"/>
  <c r="K71" i="4" s="1"/>
  <c r="P37" i="4"/>
  <c r="P52" i="4" s="1"/>
  <c r="C122" i="4"/>
  <c r="C46" i="4"/>
  <c r="L46" i="4" s="1"/>
  <c r="L54" i="4" s="1"/>
  <c r="L63" i="4" s="1"/>
  <c r="L74" i="4" s="1"/>
  <c r="L95" i="4" s="1"/>
  <c r="E35" i="4"/>
  <c r="N35" i="4" s="1"/>
  <c r="N57" i="4" s="1"/>
  <c r="N66" i="4" s="1"/>
  <c r="N71" i="4" s="1"/>
  <c r="P33" i="4"/>
  <c r="P55" i="4" s="1"/>
  <c r="M64" i="4" s="1"/>
  <c r="M72" i="4" s="1"/>
  <c r="M93" i="4" s="1"/>
  <c r="B16" i="4"/>
  <c r="B107" i="4" s="1"/>
  <c r="D105" i="4"/>
  <c r="P41" i="4"/>
  <c r="P56" i="4" s="1"/>
  <c r="M65" i="4" s="1"/>
  <c r="M73" i="4" s="1"/>
  <c r="M94" i="4" s="1"/>
  <c r="F42" i="4"/>
  <c r="O42" i="4" s="1"/>
  <c r="O57" i="4" s="1"/>
  <c r="O66" i="4" s="1"/>
  <c r="O71" i="4" s="1"/>
  <c r="L52" i="4"/>
  <c r="M66" i="4"/>
  <c r="M71" i="4" s="1"/>
  <c r="M79" i="4"/>
  <c r="C41" i="4"/>
  <c r="L41" i="4" s="1"/>
  <c r="L56" i="4" s="1"/>
  <c r="L65" i="4" s="1"/>
  <c r="L73" i="4" s="1"/>
  <c r="L94" i="4" s="1"/>
  <c r="O38" i="4"/>
  <c r="O53" i="4" s="1"/>
  <c r="O62" i="4" s="1"/>
  <c r="O70" i="4" s="1"/>
  <c r="B22" i="4"/>
  <c r="B113" i="4" s="1"/>
  <c r="E110" i="4"/>
  <c r="B121" i="4"/>
  <c r="B45" i="4"/>
  <c r="K45" i="4" s="1"/>
  <c r="K53" i="4" s="1"/>
  <c r="K62" i="4" s="1"/>
  <c r="K70" i="4" s="1"/>
  <c r="C21" i="4"/>
  <c r="C112" i="4" s="1"/>
  <c r="D111" i="4"/>
  <c r="E107" i="4"/>
  <c r="D17" i="4"/>
  <c r="D108" i="4" s="1"/>
  <c r="E120" i="4"/>
  <c r="B27" i="4"/>
  <c r="E44" i="4"/>
  <c r="N44" i="4" s="1"/>
  <c r="N52" i="4" s="1"/>
  <c r="N61" i="4" s="1"/>
  <c r="N69" i="4" s="1"/>
  <c r="B123" i="4" l="1"/>
  <c r="B47" i="4"/>
  <c r="K47" i="4" s="1"/>
  <c r="K55" i="4" s="1"/>
  <c r="K64" i="4" s="1"/>
  <c r="K72" i="4" s="1"/>
  <c r="K93" i="4" s="1"/>
  <c r="L61" i="4"/>
  <c r="L69" i="4" s="1"/>
  <c r="L77" i="4"/>
  <c r="M77" i="4"/>
  <c r="K79" i="4" s="1"/>
  <c r="M61" i="4"/>
  <c r="M69" i="4" s="1"/>
  <c r="K78" i="4" l="1"/>
  <c r="K83" i="4" s="1" a="1"/>
  <c r="M85" i="4" l="1"/>
  <c r="K84" i="4"/>
  <c r="K85" i="4"/>
  <c r="L83" i="4"/>
  <c r="L84" i="4"/>
  <c r="M84" i="4"/>
  <c r="K83" i="4"/>
  <c r="M83" i="4"/>
  <c r="L85" i="4"/>
  <c r="M88" i="4" l="1" a="1"/>
  <c r="M88" i="4" l="1"/>
  <c r="M90" i="4"/>
  <c r="M89" i="4"/>
  <c r="G111" i="4" l="1"/>
  <c r="G121" i="4"/>
  <c r="G120" i="4"/>
  <c r="G110" i="4"/>
  <c r="M98" i="4" a="1"/>
  <c r="G113" i="4"/>
  <c r="G108" i="4"/>
  <c r="I105" i="4" s="1" a="1"/>
  <c r="I120" i="4" l="1" a="1"/>
  <c r="I123" i="4" s="1"/>
  <c r="I110" i="4" a="1"/>
  <c r="I112" i="4" s="1"/>
  <c r="I106" i="4"/>
  <c r="I105" i="4"/>
  <c r="I108" i="4"/>
  <c r="I107" i="4"/>
  <c r="M98" i="4"/>
  <c r="M100" i="4"/>
  <c r="M99" i="4"/>
  <c r="I120" i="4" l="1"/>
  <c r="I121" i="4"/>
  <c r="I122" i="4"/>
  <c r="I111" i="4"/>
  <c r="I113" i="4"/>
  <c r="I110" i="4"/>
  <c r="H115" i="4" a="1"/>
  <c r="H115" i="4" s="1"/>
  <c r="H116" i="4" l="1"/>
</calcChain>
</file>

<file path=xl/sharedStrings.xml><?xml version="1.0" encoding="utf-8"?>
<sst xmlns="http://schemas.openxmlformats.org/spreadsheetml/2006/main" count="111" uniqueCount="52">
  <si>
    <t>L</t>
  </si>
  <si>
    <t>A</t>
  </si>
  <si>
    <t>E</t>
  </si>
  <si>
    <t>beta</t>
  </si>
  <si>
    <t>u2</t>
  </si>
  <si>
    <t>v2</t>
  </si>
  <si>
    <t>u3</t>
  </si>
  <si>
    <t>v3</t>
  </si>
  <si>
    <t>u1</t>
  </si>
  <si>
    <t>v1</t>
  </si>
  <si>
    <t>rh3</t>
  </si>
  <si>
    <t>rv2</t>
  </si>
  <si>
    <t>rh2</t>
  </si>
  <si>
    <t>u2=0</t>
  </si>
  <si>
    <t>v2=0</t>
  </si>
  <si>
    <t>u3=0</t>
  </si>
  <si>
    <t>k</t>
  </si>
  <si>
    <t>=</t>
  </si>
  <si>
    <t>-P</t>
  </si>
  <si>
    <t>*</t>
  </si>
  <si>
    <t>mm</t>
  </si>
  <si>
    <t>[K1]'=k1*</t>
  </si>
  <si>
    <t>[K2]'=k2*</t>
  </si>
  <si>
    <t>[K3]'=k3*</t>
  </si>
  <si>
    <t>[K1]=k1*</t>
  </si>
  <si>
    <t>[K2]=k2*</t>
  </si>
  <si>
    <t>[K3]=k3*</t>
  </si>
  <si>
    <t xml:space="preserve">[K1] = </t>
  </si>
  <si>
    <t xml:space="preserve">[K2] = </t>
  </si>
  <si>
    <t xml:space="preserve">[K3] = </t>
  </si>
  <si>
    <t>F1x</t>
  </si>
  <si>
    <t>F1y</t>
  </si>
  <si>
    <t>F2x</t>
  </si>
  <si>
    <t>F2y</t>
  </si>
  <si>
    <t>F3x</t>
  </si>
  <si>
    <t>F3y</t>
  </si>
  <si>
    <t>T</t>
  </si>
  <si>
    <t>F'1</t>
  </si>
  <si>
    <t>F'3</t>
  </si>
  <si>
    <t>element</t>
  </si>
  <si>
    <t>1st node</t>
  </si>
  <si>
    <t>2nd node</t>
  </si>
  <si>
    <t>swap 3rd and 6th column</t>
  </si>
  <si>
    <t>swap 3rd and 6th row</t>
  </si>
  <si>
    <t>inverse matrix</t>
  </si>
  <si>
    <t>coefficients multiplying the previously unknown displacements</t>
  </si>
  <si>
    <t>P</t>
  </si>
  <si>
    <t>N</t>
  </si>
  <si>
    <t>Nodal forces</t>
  </si>
  <si>
    <t>k1</t>
  </si>
  <si>
    <t>k2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</si>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</sst>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22"/>
      <name val="Arial"/>
      <family val="2"/>
    </font>
    <font>
      <b/>
      <sz val="2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0" xfId="0" quotePrefix="1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2" borderId="1" xfId="0" applyNumberFormat="1" applyFill="1" applyBorder="1"/>
    <xf numFmtId="2" fontId="0" fillId="2" borderId="2" xfId="0" applyNumberFormat="1" applyFill="1" applyBorder="1"/>
    <xf numFmtId="2" fontId="0" fillId="2" borderId="4" xfId="0" applyNumberFormat="1" applyFill="1" applyBorder="1"/>
    <xf numFmtId="2" fontId="0" fillId="2" borderId="0" xfId="0" applyNumberFormat="1" applyFill="1"/>
    <xf numFmtId="2" fontId="0" fillId="2" borderId="3" xfId="0" applyNumberFormat="1" applyFill="1" applyBorder="1"/>
    <xf numFmtId="2" fontId="0" fillId="2" borderId="6" xfId="0" applyNumberFormat="1" applyFill="1" applyBorder="1"/>
    <xf numFmtId="2" fontId="0" fillId="2" borderId="8" xfId="0" applyNumberFormat="1" applyFill="1" applyBorder="1"/>
    <xf numFmtId="2" fontId="0" fillId="2" borderId="7" xfId="0" applyNumberFormat="1" applyFill="1" applyBorder="1"/>
    <xf numFmtId="2" fontId="0" fillId="2" borderId="5" xfId="0" applyNumberFormat="1" applyFill="1" applyBorder="1"/>
    <xf numFmtId="1" fontId="0" fillId="0" borderId="0" xfId="0" applyNumberFormat="1"/>
    <xf numFmtId="2" fontId="0" fillId="3" borderId="1" xfId="0" applyNumberFormat="1" applyFill="1" applyBorder="1"/>
    <xf numFmtId="2" fontId="0" fillId="3" borderId="2" xfId="0" applyNumberFormat="1" applyFill="1" applyBorder="1"/>
    <xf numFmtId="2" fontId="0" fillId="3" borderId="3" xfId="0" applyNumberFormat="1" applyFill="1" applyBorder="1"/>
    <xf numFmtId="2" fontId="0" fillId="3" borderId="4" xfId="0" applyNumberFormat="1" applyFill="1" applyBorder="1"/>
    <xf numFmtId="2" fontId="0" fillId="3" borderId="0" xfId="0" applyNumberFormat="1" applyFill="1"/>
    <xf numFmtId="2" fontId="0" fillId="3" borderId="5" xfId="0" applyNumberFormat="1" applyFill="1" applyBorder="1"/>
    <xf numFmtId="2" fontId="0" fillId="3" borderId="6" xfId="0" applyNumberFormat="1" applyFill="1" applyBorder="1"/>
    <xf numFmtId="2" fontId="0" fillId="3" borderId="7" xfId="0" applyNumberFormat="1" applyFill="1" applyBorder="1"/>
    <xf numFmtId="2" fontId="0" fillId="3" borderId="8" xfId="0" applyNumberFormat="1" applyFill="1" applyBorder="1"/>
    <xf numFmtId="0" fontId="0" fillId="3" borderId="0" xfId="0" applyFill="1"/>
    <xf numFmtId="2" fontId="0" fillId="4" borderId="0" xfId="0" applyNumberFormat="1" applyFill="1"/>
    <xf numFmtId="0" fontId="0" fillId="4" borderId="0" xfId="0" applyFill="1"/>
    <xf numFmtId="0" fontId="0" fillId="4" borderId="0" xfId="0" quotePrefix="1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377639</xdr:colOff>
      <xdr:row>1</xdr:row>
      <xdr:rowOff>24653</xdr:rowOff>
    </xdr:from>
    <xdr:to>
      <xdr:col>14</xdr:col>
      <xdr:colOff>303119</xdr:colOff>
      <xdr:row>25</xdr:row>
      <xdr:rowOff>80683</xdr:rowOff>
    </xdr:to>
    <xdr:pic>
      <xdr:nvPicPr>
        <xdr:cNvPr id="2051" name="Picture 1" descr="lezione2_00003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3874" y="194982"/>
          <a:ext cx="3717551" cy="41439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</xdr:colOff>
          <xdr:row>6</xdr:row>
          <xdr:rowOff>60960</xdr:rowOff>
        </xdr:from>
        <xdr:to>
          <xdr:col>5</xdr:col>
          <xdr:colOff>114300</xdr:colOff>
          <xdr:row>12</xdr:row>
          <xdr:rowOff>60960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123"/>
  <sheetViews>
    <sheetView tabSelected="1" zoomScale="85" zoomScaleNormal="85" workbookViewId="0">
      <selection activeCell="I111" sqref="I111"/>
    </sheetView>
  </sheetViews>
  <sheetFormatPr defaultRowHeight="13.2" x14ac:dyDescent="0.25"/>
  <cols>
    <col min="1" max="1" width="9.33203125" bestFit="1" customWidth="1"/>
    <col min="2" max="5" width="13.44140625" bestFit="1" customWidth="1"/>
    <col min="6" max="6" width="12.5546875" bestFit="1" customWidth="1"/>
    <col min="9" max="9" width="13.109375" bestFit="1" customWidth="1"/>
    <col min="10" max="10" width="12.44140625" bestFit="1" customWidth="1"/>
    <col min="11" max="11" width="10.109375" bestFit="1" customWidth="1"/>
    <col min="12" max="12" width="12.6640625" bestFit="1" customWidth="1"/>
    <col min="13" max="13" width="10.109375" bestFit="1" customWidth="1"/>
    <col min="14" max="14" width="10" bestFit="1" customWidth="1"/>
    <col min="15" max="15" width="9.33203125" bestFit="1" customWidth="1"/>
    <col min="16" max="16" width="10" bestFit="1" customWidth="1"/>
  </cols>
  <sheetData>
    <row r="1" spans="1:9" x14ac:dyDescent="0.25">
      <c r="A1" s="46" t="s">
        <v>46</v>
      </c>
      <c r="B1">
        <v>10000</v>
      </c>
      <c r="C1" s="46" t="s">
        <v>47</v>
      </c>
    </row>
    <row r="3" spans="1:9" x14ac:dyDescent="0.25">
      <c r="A3" s="46" t="s">
        <v>39</v>
      </c>
      <c r="B3" s="46" t="s">
        <v>40</v>
      </c>
      <c r="C3" s="46" t="s">
        <v>41</v>
      </c>
      <c r="D3" t="s">
        <v>0</v>
      </c>
      <c r="E3" t="s">
        <v>1</v>
      </c>
      <c r="F3" t="s">
        <v>2</v>
      </c>
      <c r="G3" t="s">
        <v>3</v>
      </c>
      <c r="H3" t="s">
        <v>16</v>
      </c>
    </row>
    <row r="4" spans="1:9" x14ac:dyDescent="0.25">
      <c r="A4">
        <v>1</v>
      </c>
      <c r="B4">
        <v>2</v>
      </c>
      <c r="C4">
        <v>3</v>
      </c>
      <c r="D4">
        <v>2000</v>
      </c>
      <c r="E4">
        <v>100</v>
      </c>
      <c r="F4">
        <v>206000</v>
      </c>
      <c r="G4">
        <f>PI()/2</f>
        <v>1.5707963267948966</v>
      </c>
      <c r="H4">
        <f>F4*E4/D4</f>
        <v>10300</v>
      </c>
      <c r="I4" s="54" t="s">
        <v>49</v>
      </c>
    </row>
    <row r="5" spans="1:9" x14ac:dyDescent="0.25">
      <c r="A5">
        <v>2</v>
      </c>
      <c r="B5">
        <v>1</v>
      </c>
      <c r="C5">
        <v>3</v>
      </c>
      <c r="D5">
        <v>2500</v>
      </c>
      <c r="E5">
        <v>100</v>
      </c>
      <c r="F5">
        <v>206000</v>
      </c>
      <c r="G5">
        <f>ATAN(3/4)+PI()/2</f>
        <v>2.2142974355881808</v>
      </c>
      <c r="H5">
        <f>F5*E5/D5</f>
        <v>8240</v>
      </c>
      <c r="I5" s="54" t="s">
        <v>50</v>
      </c>
    </row>
    <row r="6" spans="1:9" x14ac:dyDescent="0.25">
      <c r="A6">
        <v>3</v>
      </c>
      <c r="B6">
        <v>1</v>
      </c>
      <c r="C6">
        <v>2</v>
      </c>
      <c r="D6">
        <v>1500</v>
      </c>
      <c r="E6">
        <v>100</v>
      </c>
      <c r="F6">
        <v>206000</v>
      </c>
      <c r="G6">
        <f>PI()</f>
        <v>3.1415926535897931</v>
      </c>
      <c r="H6">
        <f>F6*E6/D6</f>
        <v>13733.333333333334</v>
      </c>
      <c r="I6" s="54" t="s">
        <v>51</v>
      </c>
    </row>
    <row r="14" spans="1:9" x14ac:dyDescent="0.25">
      <c r="A14" s="50" t="s">
        <v>21</v>
      </c>
      <c r="B14" s="14">
        <f>COS($G$4)^2</f>
        <v>3.7524718414124473E-33</v>
      </c>
      <c r="C14" s="15">
        <f>COS($G$4)*SIN($G$4)</f>
        <v>6.1257422745431001E-17</v>
      </c>
      <c r="D14" s="15">
        <f>-B14</f>
        <v>-3.7524718414124473E-33</v>
      </c>
      <c r="E14" s="16">
        <f>-C14</f>
        <v>-6.1257422745431001E-17</v>
      </c>
      <c r="G14" t="s">
        <v>4</v>
      </c>
    </row>
    <row r="15" spans="1:9" x14ac:dyDescent="0.25">
      <c r="A15" s="50"/>
      <c r="B15" s="17">
        <f>C14</f>
        <v>6.1257422745431001E-17</v>
      </c>
      <c r="C15" s="18">
        <f>SIN($G$4)^2</f>
        <v>1</v>
      </c>
      <c r="D15" s="18">
        <f>-C14</f>
        <v>-6.1257422745431001E-17</v>
      </c>
      <c r="E15" s="19">
        <f>-C15</f>
        <v>-1</v>
      </c>
      <c r="G15" t="s">
        <v>5</v>
      </c>
    </row>
    <row r="16" spans="1:9" x14ac:dyDescent="0.25">
      <c r="A16" s="50"/>
      <c r="B16" s="17">
        <f>D14</f>
        <v>-3.7524718414124473E-33</v>
      </c>
      <c r="C16" s="18">
        <f>D15</f>
        <v>-6.1257422745431001E-17</v>
      </c>
      <c r="D16" s="18">
        <f>B14</f>
        <v>3.7524718414124473E-33</v>
      </c>
      <c r="E16" s="19">
        <f>C14</f>
        <v>6.1257422745431001E-17</v>
      </c>
      <c r="G16" t="s">
        <v>6</v>
      </c>
    </row>
    <row r="17" spans="1:16" x14ac:dyDescent="0.25">
      <c r="A17" s="50"/>
      <c r="B17" s="20">
        <f>E14</f>
        <v>-6.1257422745431001E-17</v>
      </c>
      <c r="C17" s="21">
        <f>E15</f>
        <v>-1</v>
      </c>
      <c r="D17" s="21">
        <f>E16</f>
        <v>6.1257422745431001E-17</v>
      </c>
      <c r="E17" s="22">
        <f>C15</f>
        <v>1</v>
      </c>
      <c r="G17" t="s">
        <v>7</v>
      </c>
    </row>
    <row r="18" spans="1:16" x14ac:dyDescent="0.25">
      <c r="B18" s="18"/>
      <c r="C18" s="18"/>
      <c r="D18" s="18"/>
      <c r="E18" s="18"/>
    </row>
    <row r="19" spans="1:16" x14ac:dyDescent="0.25">
      <c r="A19" s="50" t="s">
        <v>22</v>
      </c>
      <c r="B19" s="14">
        <f>COS($G$5)^2</f>
        <v>0.35999999999999982</v>
      </c>
      <c r="C19" s="15">
        <f>COS($G$5)*SIN($G$5)</f>
        <v>-0.48</v>
      </c>
      <c r="D19" s="15">
        <f>-B19</f>
        <v>-0.35999999999999982</v>
      </c>
      <c r="E19" s="16">
        <f>-C19</f>
        <v>0.48</v>
      </c>
      <c r="G19" t="s">
        <v>8</v>
      </c>
    </row>
    <row r="20" spans="1:16" x14ac:dyDescent="0.25">
      <c r="A20" s="50"/>
      <c r="B20" s="17">
        <f>C19</f>
        <v>-0.48</v>
      </c>
      <c r="C20" s="18">
        <f>SIN($G$5)^2</f>
        <v>0.64000000000000024</v>
      </c>
      <c r="D20" s="18">
        <f>-C19</f>
        <v>0.48</v>
      </c>
      <c r="E20" s="19">
        <f>-C20</f>
        <v>-0.64000000000000024</v>
      </c>
      <c r="G20" t="s">
        <v>9</v>
      </c>
    </row>
    <row r="21" spans="1:16" x14ac:dyDescent="0.25">
      <c r="A21" s="50"/>
      <c r="B21" s="17">
        <f>D19</f>
        <v>-0.35999999999999982</v>
      </c>
      <c r="C21" s="18">
        <f>D20</f>
        <v>0.48</v>
      </c>
      <c r="D21" s="18">
        <f>B19</f>
        <v>0.35999999999999982</v>
      </c>
      <c r="E21" s="19">
        <f>C19</f>
        <v>-0.48</v>
      </c>
      <c r="G21" t="s">
        <v>6</v>
      </c>
    </row>
    <row r="22" spans="1:16" x14ac:dyDescent="0.25">
      <c r="A22" s="50"/>
      <c r="B22" s="20">
        <f>E19</f>
        <v>0.48</v>
      </c>
      <c r="C22" s="21">
        <f>E20</f>
        <v>-0.64000000000000024</v>
      </c>
      <c r="D22" s="21">
        <f>E21</f>
        <v>-0.48</v>
      </c>
      <c r="E22" s="22">
        <f>C20</f>
        <v>0.64000000000000024</v>
      </c>
      <c r="G22" t="s">
        <v>7</v>
      </c>
    </row>
    <row r="23" spans="1:16" x14ac:dyDescent="0.25">
      <c r="B23" s="18"/>
      <c r="C23" s="18"/>
      <c r="D23" s="18"/>
      <c r="E23" s="18"/>
    </row>
    <row r="24" spans="1:16" x14ac:dyDescent="0.25">
      <c r="A24" s="50" t="s">
        <v>23</v>
      </c>
      <c r="B24" s="14">
        <f>COS($G$6)^2</f>
        <v>1</v>
      </c>
      <c r="C24" s="15">
        <f>COS($G$6)*SIN($G$6)</f>
        <v>-1.22514845490862E-16</v>
      </c>
      <c r="D24" s="15">
        <f>-B24</f>
        <v>-1</v>
      </c>
      <c r="E24" s="16">
        <f>-C24</f>
        <v>1.22514845490862E-16</v>
      </c>
      <c r="G24" t="s">
        <v>8</v>
      </c>
    </row>
    <row r="25" spans="1:16" x14ac:dyDescent="0.25">
      <c r="A25" s="50"/>
      <c r="B25" s="17">
        <f>C24</f>
        <v>-1.22514845490862E-16</v>
      </c>
      <c r="C25" s="18">
        <f>SIN($G$6)^2</f>
        <v>1.5009887365649789E-32</v>
      </c>
      <c r="D25" s="18">
        <f>-C24</f>
        <v>1.22514845490862E-16</v>
      </c>
      <c r="E25" s="19">
        <f>-C25</f>
        <v>-1.5009887365649789E-32</v>
      </c>
      <c r="G25" t="s">
        <v>9</v>
      </c>
    </row>
    <row r="26" spans="1:16" x14ac:dyDescent="0.25">
      <c r="A26" s="50"/>
      <c r="B26" s="17">
        <f>D24</f>
        <v>-1</v>
      </c>
      <c r="C26" s="18">
        <f>D25</f>
        <v>1.22514845490862E-16</v>
      </c>
      <c r="D26" s="18">
        <f>B24</f>
        <v>1</v>
      </c>
      <c r="E26" s="19">
        <f>C24</f>
        <v>-1.22514845490862E-16</v>
      </c>
      <c r="G26" t="s">
        <v>4</v>
      </c>
    </row>
    <row r="27" spans="1:16" x14ac:dyDescent="0.25">
      <c r="A27" s="50"/>
      <c r="B27" s="20">
        <f>E24</f>
        <v>1.22514845490862E-16</v>
      </c>
      <c r="C27" s="21">
        <f>E25</f>
        <v>-1.5009887365649789E-32</v>
      </c>
      <c r="D27" s="21">
        <f>E26</f>
        <v>-1.22514845490862E-16</v>
      </c>
      <c r="E27" s="22">
        <f>C25</f>
        <v>1.5009887365649789E-32</v>
      </c>
      <c r="G27" t="s">
        <v>5</v>
      </c>
    </row>
    <row r="30" spans="1:16" x14ac:dyDescent="0.25">
      <c r="A30" s="50" t="s">
        <v>24</v>
      </c>
      <c r="B30" s="33">
        <v>0</v>
      </c>
      <c r="C30" s="34">
        <v>0</v>
      </c>
      <c r="D30" s="34">
        <v>0</v>
      </c>
      <c r="E30" s="34">
        <v>0</v>
      </c>
      <c r="F30" s="34">
        <v>0</v>
      </c>
      <c r="G30" s="35">
        <v>0</v>
      </c>
      <c r="I30" s="42" t="s">
        <v>8</v>
      </c>
      <c r="J30" s="50" t="s">
        <v>27</v>
      </c>
      <c r="K30" s="1">
        <f t="shared" ref="K30:P35" si="0">B30*$H$4</f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3">
        <f t="shared" si="0"/>
        <v>0</v>
      </c>
    </row>
    <row r="31" spans="1:16" x14ac:dyDescent="0.25">
      <c r="A31" s="50"/>
      <c r="B31" s="36">
        <v>0</v>
      </c>
      <c r="C31" s="37">
        <v>0</v>
      </c>
      <c r="D31" s="37">
        <v>0</v>
      </c>
      <c r="E31" s="37">
        <v>0</v>
      </c>
      <c r="F31" s="37">
        <v>0</v>
      </c>
      <c r="G31" s="38">
        <v>0</v>
      </c>
      <c r="I31" s="42" t="s">
        <v>9</v>
      </c>
      <c r="J31" s="50"/>
      <c r="K31" s="4">
        <f t="shared" si="0"/>
        <v>0</v>
      </c>
      <c r="L31">
        <f t="shared" si="0"/>
        <v>0</v>
      </c>
      <c r="M31">
        <f t="shared" si="0"/>
        <v>0</v>
      </c>
      <c r="N31">
        <f t="shared" si="0"/>
        <v>0</v>
      </c>
      <c r="O31">
        <f t="shared" si="0"/>
        <v>0</v>
      </c>
      <c r="P31" s="5">
        <f t="shared" si="0"/>
        <v>0</v>
      </c>
    </row>
    <row r="32" spans="1:16" x14ac:dyDescent="0.25">
      <c r="A32" s="50"/>
      <c r="B32" s="36">
        <v>0</v>
      </c>
      <c r="C32" s="37">
        <v>0</v>
      </c>
      <c r="D32" s="18">
        <v>0</v>
      </c>
      <c r="E32" s="18">
        <v>0</v>
      </c>
      <c r="F32" s="18">
        <f>-D32</f>
        <v>0</v>
      </c>
      <c r="G32" s="19">
        <f>-E32</f>
        <v>0</v>
      </c>
      <c r="I32" t="s">
        <v>4</v>
      </c>
      <c r="J32" s="50"/>
      <c r="K32" s="4">
        <f t="shared" si="0"/>
        <v>0</v>
      </c>
      <c r="L32">
        <f t="shared" si="0"/>
        <v>0</v>
      </c>
      <c r="M32">
        <f t="shared" si="0"/>
        <v>0</v>
      </c>
      <c r="N32">
        <f t="shared" si="0"/>
        <v>0</v>
      </c>
      <c r="O32">
        <f t="shared" si="0"/>
        <v>0</v>
      </c>
      <c r="P32" s="5">
        <f t="shared" si="0"/>
        <v>0</v>
      </c>
    </row>
    <row r="33" spans="1:16" x14ac:dyDescent="0.25">
      <c r="A33" s="50"/>
      <c r="B33" s="36">
        <v>0</v>
      </c>
      <c r="C33" s="37">
        <v>0</v>
      </c>
      <c r="D33" s="18">
        <f>E32</f>
        <v>0</v>
      </c>
      <c r="E33" s="18">
        <f>SIN($G$4)^2</f>
        <v>1</v>
      </c>
      <c r="F33" s="18">
        <f>-E32</f>
        <v>0</v>
      </c>
      <c r="G33" s="19">
        <f>-E33</f>
        <v>-1</v>
      </c>
      <c r="I33" t="s">
        <v>5</v>
      </c>
      <c r="J33" s="50"/>
      <c r="K33" s="4">
        <f t="shared" si="0"/>
        <v>0</v>
      </c>
      <c r="L33">
        <f t="shared" si="0"/>
        <v>0</v>
      </c>
      <c r="M33">
        <f t="shared" si="0"/>
        <v>0</v>
      </c>
      <c r="N33">
        <f t="shared" si="0"/>
        <v>10300</v>
      </c>
      <c r="O33">
        <f t="shared" si="0"/>
        <v>0</v>
      </c>
      <c r="P33" s="5">
        <f t="shared" si="0"/>
        <v>-10300</v>
      </c>
    </row>
    <row r="34" spans="1:16" x14ac:dyDescent="0.25">
      <c r="A34" s="50"/>
      <c r="B34" s="36">
        <v>0</v>
      </c>
      <c r="C34" s="37">
        <v>0</v>
      </c>
      <c r="D34" s="18">
        <f>F32</f>
        <v>0</v>
      </c>
      <c r="E34" s="18">
        <f>F33</f>
        <v>0</v>
      </c>
      <c r="F34" s="18">
        <f>D32</f>
        <v>0</v>
      </c>
      <c r="G34" s="19">
        <f>E32</f>
        <v>0</v>
      </c>
      <c r="I34" t="s">
        <v>6</v>
      </c>
      <c r="J34" s="50"/>
      <c r="K34" s="4">
        <f t="shared" si="0"/>
        <v>0</v>
      </c>
      <c r="L34">
        <f t="shared" si="0"/>
        <v>0</v>
      </c>
      <c r="M34">
        <f t="shared" si="0"/>
        <v>0</v>
      </c>
      <c r="N34">
        <f t="shared" si="0"/>
        <v>0</v>
      </c>
      <c r="O34">
        <f t="shared" si="0"/>
        <v>0</v>
      </c>
      <c r="P34" s="5">
        <f t="shared" si="0"/>
        <v>0</v>
      </c>
    </row>
    <row r="35" spans="1:16" x14ac:dyDescent="0.25">
      <c r="A35" s="50"/>
      <c r="B35" s="39">
        <v>0</v>
      </c>
      <c r="C35" s="40">
        <v>0</v>
      </c>
      <c r="D35" s="21">
        <f>G32</f>
        <v>0</v>
      </c>
      <c r="E35" s="21">
        <f>G33</f>
        <v>-1</v>
      </c>
      <c r="F35" s="21">
        <f>G34</f>
        <v>0</v>
      </c>
      <c r="G35" s="22">
        <f>E33</f>
        <v>1</v>
      </c>
      <c r="I35" t="s">
        <v>7</v>
      </c>
      <c r="J35" s="50"/>
      <c r="K35" s="6">
        <f t="shared" si="0"/>
        <v>0</v>
      </c>
      <c r="L35" s="7">
        <f t="shared" si="0"/>
        <v>0</v>
      </c>
      <c r="M35" s="7">
        <f t="shared" si="0"/>
        <v>0</v>
      </c>
      <c r="N35" s="7">
        <f t="shared" si="0"/>
        <v>-10300</v>
      </c>
      <c r="O35" s="7">
        <f t="shared" si="0"/>
        <v>0</v>
      </c>
      <c r="P35" s="8">
        <f t="shared" si="0"/>
        <v>10300</v>
      </c>
    </row>
    <row r="36" spans="1:16" x14ac:dyDescent="0.25">
      <c r="B36" s="18"/>
      <c r="C36" s="18"/>
      <c r="D36" s="18"/>
      <c r="E36" s="18"/>
      <c r="F36" s="18"/>
      <c r="G36" s="18"/>
    </row>
    <row r="37" spans="1:16" x14ac:dyDescent="0.25">
      <c r="A37" s="50" t="s">
        <v>25</v>
      </c>
      <c r="B37" s="14">
        <f>COS($G$5)^2</f>
        <v>0.35999999999999982</v>
      </c>
      <c r="C37" s="15">
        <f>COS($G$5)*SIN($G$5)</f>
        <v>-0.48</v>
      </c>
      <c r="D37" s="34">
        <v>0</v>
      </c>
      <c r="E37" s="34">
        <v>0</v>
      </c>
      <c r="F37" s="15">
        <f>-B37</f>
        <v>-0.35999999999999982</v>
      </c>
      <c r="G37" s="16">
        <f>-C37</f>
        <v>0.48</v>
      </c>
      <c r="I37" t="s">
        <v>8</v>
      </c>
      <c r="J37" s="50" t="s">
        <v>28</v>
      </c>
      <c r="K37" s="1">
        <f t="shared" ref="K37:P42" si="1">B37*$H$5</f>
        <v>2966.3999999999987</v>
      </c>
      <c r="L37" s="2">
        <f t="shared" si="1"/>
        <v>-3955.2</v>
      </c>
      <c r="M37" s="2">
        <f t="shared" si="1"/>
        <v>0</v>
      </c>
      <c r="N37" s="2">
        <f t="shared" si="1"/>
        <v>0</v>
      </c>
      <c r="O37" s="2">
        <f t="shared" si="1"/>
        <v>-2966.3999999999987</v>
      </c>
      <c r="P37" s="3">
        <f t="shared" si="1"/>
        <v>3955.2</v>
      </c>
    </row>
    <row r="38" spans="1:16" x14ac:dyDescent="0.25">
      <c r="A38" s="50"/>
      <c r="B38" s="17">
        <f>C37</f>
        <v>-0.48</v>
      </c>
      <c r="C38" s="18">
        <f>SIN($G$5)^2</f>
        <v>0.64000000000000024</v>
      </c>
      <c r="D38" s="37">
        <v>0</v>
      </c>
      <c r="E38" s="37">
        <v>0</v>
      </c>
      <c r="F38" s="18">
        <f>-C37</f>
        <v>0.48</v>
      </c>
      <c r="G38" s="19">
        <f>-C38</f>
        <v>-0.64000000000000024</v>
      </c>
      <c r="I38" t="s">
        <v>9</v>
      </c>
      <c r="J38" s="50"/>
      <c r="K38" s="4">
        <f t="shared" si="1"/>
        <v>-3955.2</v>
      </c>
      <c r="L38">
        <f t="shared" si="1"/>
        <v>5273.6000000000022</v>
      </c>
      <c r="M38">
        <f t="shared" si="1"/>
        <v>0</v>
      </c>
      <c r="N38">
        <f t="shared" si="1"/>
        <v>0</v>
      </c>
      <c r="O38">
        <f t="shared" si="1"/>
        <v>3955.2</v>
      </c>
      <c r="P38" s="5">
        <f t="shared" si="1"/>
        <v>-5273.6000000000022</v>
      </c>
    </row>
    <row r="39" spans="1:16" x14ac:dyDescent="0.25">
      <c r="A39" s="50"/>
      <c r="B39" s="36">
        <v>0</v>
      </c>
      <c r="C39" s="37">
        <v>0</v>
      </c>
      <c r="D39" s="37">
        <v>0</v>
      </c>
      <c r="E39" s="37">
        <v>0</v>
      </c>
      <c r="F39" s="37">
        <v>0</v>
      </c>
      <c r="G39" s="38">
        <v>0</v>
      </c>
      <c r="I39" s="42" t="s">
        <v>4</v>
      </c>
      <c r="J39" s="50"/>
      <c r="K39" s="4">
        <f t="shared" si="1"/>
        <v>0</v>
      </c>
      <c r="L39">
        <f t="shared" si="1"/>
        <v>0</v>
      </c>
      <c r="M39">
        <f t="shared" si="1"/>
        <v>0</v>
      </c>
      <c r="N39">
        <f t="shared" si="1"/>
        <v>0</v>
      </c>
      <c r="O39">
        <f t="shared" si="1"/>
        <v>0</v>
      </c>
      <c r="P39" s="5">
        <f t="shared" si="1"/>
        <v>0</v>
      </c>
    </row>
    <row r="40" spans="1:16" x14ac:dyDescent="0.25">
      <c r="A40" s="50"/>
      <c r="B40" s="36">
        <v>0</v>
      </c>
      <c r="C40" s="37">
        <v>0</v>
      </c>
      <c r="D40" s="37">
        <v>0</v>
      </c>
      <c r="E40" s="37">
        <v>0</v>
      </c>
      <c r="F40" s="37">
        <v>0</v>
      </c>
      <c r="G40" s="38">
        <v>0</v>
      </c>
      <c r="I40" s="42" t="s">
        <v>5</v>
      </c>
      <c r="J40" s="50"/>
      <c r="K40" s="4">
        <f t="shared" si="1"/>
        <v>0</v>
      </c>
      <c r="L40">
        <f t="shared" si="1"/>
        <v>0</v>
      </c>
      <c r="M40">
        <f t="shared" si="1"/>
        <v>0</v>
      </c>
      <c r="N40">
        <f t="shared" si="1"/>
        <v>0</v>
      </c>
      <c r="O40">
        <f t="shared" si="1"/>
        <v>0</v>
      </c>
      <c r="P40" s="5">
        <f t="shared" si="1"/>
        <v>0</v>
      </c>
    </row>
    <row r="41" spans="1:16" x14ac:dyDescent="0.25">
      <c r="A41" s="50"/>
      <c r="B41" s="17">
        <f>F37</f>
        <v>-0.35999999999999982</v>
      </c>
      <c r="C41" s="18">
        <f>F38</f>
        <v>0.48</v>
      </c>
      <c r="D41" s="37">
        <v>0</v>
      </c>
      <c r="E41" s="37">
        <v>0</v>
      </c>
      <c r="F41" s="18">
        <f>B37</f>
        <v>0.35999999999999982</v>
      </c>
      <c r="G41" s="19">
        <f>C37</f>
        <v>-0.48</v>
      </c>
      <c r="I41" t="s">
        <v>6</v>
      </c>
      <c r="J41" s="50"/>
      <c r="K41" s="4">
        <f t="shared" si="1"/>
        <v>-2966.3999999999987</v>
      </c>
      <c r="L41">
        <f t="shared" si="1"/>
        <v>3955.2</v>
      </c>
      <c r="M41">
        <f t="shared" si="1"/>
        <v>0</v>
      </c>
      <c r="N41">
        <f t="shared" si="1"/>
        <v>0</v>
      </c>
      <c r="O41">
        <f t="shared" si="1"/>
        <v>2966.3999999999987</v>
      </c>
      <c r="P41" s="5">
        <f t="shared" si="1"/>
        <v>-3955.2</v>
      </c>
    </row>
    <row r="42" spans="1:16" x14ac:dyDescent="0.25">
      <c r="A42" s="50"/>
      <c r="B42" s="20">
        <f>G37</f>
        <v>0.48</v>
      </c>
      <c r="C42" s="21">
        <f>G38</f>
        <v>-0.64000000000000024</v>
      </c>
      <c r="D42" s="40">
        <v>0</v>
      </c>
      <c r="E42" s="40">
        <v>0</v>
      </c>
      <c r="F42" s="21">
        <f>G41</f>
        <v>-0.48</v>
      </c>
      <c r="G42" s="22">
        <f>C38</f>
        <v>0.64000000000000024</v>
      </c>
      <c r="I42" t="s">
        <v>7</v>
      </c>
      <c r="J42" s="50"/>
      <c r="K42" s="6">
        <f t="shared" si="1"/>
        <v>3955.2</v>
      </c>
      <c r="L42" s="7">
        <f t="shared" si="1"/>
        <v>-5273.6000000000022</v>
      </c>
      <c r="M42" s="7">
        <f t="shared" si="1"/>
        <v>0</v>
      </c>
      <c r="N42" s="7">
        <f t="shared" si="1"/>
        <v>0</v>
      </c>
      <c r="O42" s="7">
        <f t="shared" si="1"/>
        <v>-3955.2</v>
      </c>
      <c r="P42" s="8">
        <f t="shared" si="1"/>
        <v>5273.6000000000022</v>
      </c>
    </row>
    <row r="44" spans="1:16" x14ac:dyDescent="0.25">
      <c r="A44" s="50" t="s">
        <v>26</v>
      </c>
      <c r="B44" s="14">
        <f t="shared" ref="B44:E47" si="2">B24</f>
        <v>1</v>
      </c>
      <c r="C44" s="15">
        <f t="shared" si="2"/>
        <v>-1.22514845490862E-16</v>
      </c>
      <c r="D44" s="15">
        <f t="shared" si="2"/>
        <v>-1</v>
      </c>
      <c r="E44" s="15">
        <f t="shared" si="2"/>
        <v>1.22514845490862E-16</v>
      </c>
      <c r="F44" s="34">
        <v>0</v>
      </c>
      <c r="G44" s="35">
        <v>0</v>
      </c>
      <c r="I44" t="s">
        <v>8</v>
      </c>
      <c r="J44" s="50" t="s">
        <v>29</v>
      </c>
      <c r="K44" s="1">
        <f t="shared" ref="K44:P49" si="3">B44*$H$6</f>
        <v>13733.333333333334</v>
      </c>
      <c r="L44" s="2">
        <f t="shared" si="3"/>
        <v>-1.6825372114078383E-12</v>
      </c>
      <c r="M44" s="2">
        <f t="shared" si="3"/>
        <v>-13733.333333333334</v>
      </c>
      <c r="N44" s="2">
        <f t="shared" si="3"/>
        <v>1.6825372114078383E-12</v>
      </c>
      <c r="O44" s="2">
        <f t="shared" si="3"/>
        <v>0</v>
      </c>
      <c r="P44" s="3">
        <f t="shared" si="3"/>
        <v>0</v>
      </c>
    </row>
    <row r="45" spans="1:16" x14ac:dyDescent="0.25">
      <c r="A45" s="50"/>
      <c r="B45" s="17">
        <f t="shared" si="2"/>
        <v>-1.22514845490862E-16</v>
      </c>
      <c r="C45" s="18">
        <f t="shared" si="2"/>
        <v>1.5009887365649789E-32</v>
      </c>
      <c r="D45" s="18">
        <f t="shared" si="2"/>
        <v>1.22514845490862E-16</v>
      </c>
      <c r="E45" s="18">
        <f t="shared" si="2"/>
        <v>-1.5009887365649789E-32</v>
      </c>
      <c r="F45" s="37">
        <v>0</v>
      </c>
      <c r="G45" s="38">
        <v>0</v>
      </c>
      <c r="I45" t="s">
        <v>9</v>
      </c>
      <c r="J45" s="50"/>
      <c r="K45" s="4">
        <f t="shared" si="3"/>
        <v>-1.6825372114078383E-12</v>
      </c>
      <c r="L45">
        <f t="shared" si="3"/>
        <v>2.0613578648825713E-28</v>
      </c>
      <c r="M45">
        <f t="shared" si="3"/>
        <v>1.6825372114078383E-12</v>
      </c>
      <c r="N45">
        <f t="shared" si="3"/>
        <v>-2.0613578648825713E-28</v>
      </c>
      <c r="O45">
        <f t="shared" si="3"/>
        <v>0</v>
      </c>
      <c r="P45" s="5">
        <f t="shared" si="3"/>
        <v>0</v>
      </c>
    </row>
    <row r="46" spans="1:16" x14ac:dyDescent="0.25">
      <c r="A46" s="50"/>
      <c r="B46" s="17">
        <f t="shared" si="2"/>
        <v>-1</v>
      </c>
      <c r="C46" s="18">
        <f t="shared" si="2"/>
        <v>1.22514845490862E-16</v>
      </c>
      <c r="D46" s="18">
        <f t="shared" si="2"/>
        <v>1</v>
      </c>
      <c r="E46" s="18">
        <f t="shared" si="2"/>
        <v>-1.22514845490862E-16</v>
      </c>
      <c r="F46" s="37">
        <v>0</v>
      </c>
      <c r="G46" s="38">
        <v>0</v>
      </c>
      <c r="I46" t="s">
        <v>4</v>
      </c>
      <c r="J46" s="50"/>
      <c r="K46" s="4">
        <f t="shared" si="3"/>
        <v>-13733.333333333334</v>
      </c>
      <c r="L46">
        <f t="shared" si="3"/>
        <v>1.6825372114078383E-12</v>
      </c>
      <c r="M46">
        <f t="shared" si="3"/>
        <v>13733.333333333334</v>
      </c>
      <c r="N46">
        <f t="shared" si="3"/>
        <v>-1.6825372114078383E-12</v>
      </c>
      <c r="O46">
        <f t="shared" si="3"/>
        <v>0</v>
      </c>
      <c r="P46" s="5">
        <f t="shared" si="3"/>
        <v>0</v>
      </c>
    </row>
    <row r="47" spans="1:16" x14ac:dyDescent="0.25">
      <c r="A47" s="50"/>
      <c r="B47" s="17">
        <f t="shared" si="2"/>
        <v>1.22514845490862E-16</v>
      </c>
      <c r="C47" s="18">
        <f t="shared" si="2"/>
        <v>-1.5009887365649789E-32</v>
      </c>
      <c r="D47" s="18">
        <f t="shared" si="2"/>
        <v>-1.22514845490862E-16</v>
      </c>
      <c r="E47" s="18">
        <f t="shared" si="2"/>
        <v>1.5009887365649789E-32</v>
      </c>
      <c r="F47" s="37">
        <v>0</v>
      </c>
      <c r="G47" s="38">
        <v>0</v>
      </c>
      <c r="I47" t="s">
        <v>5</v>
      </c>
      <c r="J47" s="50"/>
      <c r="K47" s="4">
        <f t="shared" si="3"/>
        <v>1.6825372114078383E-12</v>
      </c>
      <c r="L47">
        <f t="shared" si="3"/>
        <v>-2.0613578648825713E-28</v>
      </c>
      <c r="M47">
        <f t="shared" si="3"/>
        <v>-1.6825372114078383E-12</v>
      </c>
      <c r="N47">
        <f t="shared" si="3"/>
        <v>2.0613578648825713E-28</v>
      </c>
      <c r="O47">
        <f t="shared" si="3"/>
        <v>0</v>
      </c>
      <c r="P47" s="5">
        <f t="shared" si="3"/>
        <v>0</v>
      </c>
    </row>
    <row r="48" spans="1:16" x14ac:dyDescent="0.25">
      <c r="A48" s="50"/>
      <c r="B48" s="36">
        <v>0</v>
      </c>
      <c r="C48" s="37">
        <v>0</v>
      </c>
      <c r="D48" s="37">
        <v>0</v>
      </c>
      <c r="E48" s="37">
        <v>0</v>
      </c>
      <c r="F48" s="37">
        <v>0</v>
      </c>
      <c r="G48" s="38">
        <v>0</v>
      </c>
      <c r="I48" s="42" t="s">
        <v>6</v>
      </c>
      <c r="J48" s="50"/>
      <c r="K48" s="4">
        <f t="shared" si="3"/>
        <v>0</v>
      </c>
      <c r="L48">
        <f t="shared" si="3"/>
        <v>0</v>
      </c>
      <c r="M48">
        <f t="shared" si="3"/>
        <v>0</v>
      </c>
      <c r="N48">
        <f t="shared" si="3"/>
        <v>0</v>
      </c>
      <c r="O48">
        <f t="shared" si="3"/>
        <v>0</v>
      </c>
      <c r="P48" s="5">
        <f t="shared" si="3"/>
        <v>0</v>
      </c>
    </row>
    <row r="49" spans="1:20" x14ac:dyDescent="0.25">
      <c r="A49" s="50"/>
      <c r="B49" s="39">
        <v>0</v>
      </c>
      <c r="C49" s="40">
        <v>0</v>
      </c>
      <c r="D49" s="40">
        <v>0</v>
      </c>
      <c r="E49" s="40">
        <v>0</v>
      </c>
      <c r="F49" s="40">
        <v>0</v>
      </c>
      <c r="G49" s="41">
        <v>0</v>
      </c>
      <c r="I49" s="42" t="s">
        <v>7</v>
      </c>
      <c r="J49" s="50"/>
      <c r="K49" s="6">
        <f t="shared" si="3"/>
        <v>0</v>
      </c>
      <c r="L49" s="7">
        <f t="shared" si="3"/>
        <v>0</v>
      </c>
      <c r="M49" s="7">
        <f t="shared" si="3"/>
        <v>0</v>
      </c>
      <c r="N49" s="7">
        <f t="shared" si="3"/>
        <v>0</v>
      </c>
      <c r="O49" s="7">
        <f t="shared" si="3"/>
        <v>0</v>
      </c>
      <c r="P49" s="8">
        <f t="shared" si="3"/>
        <v>0</v>
      </c>
    </row>
    <row r="52" spans="1:20" x14ac:dyDescent="0.25">
      <c r="K52" s="23">
        <f t="shared" ref="K52:P57" si="4">K44+K37+K30</f>
        <v>16699.733333333334</v>
      </c>
      <c r="L52" s="24">
        <f t="shared" si="4"/>
        <v>-3955.2000000000016</v>
      </c>
      <c r="M52" s="15">
        <f t="shared" si="4"/>
        <v>-13733.333333333334</v>
      </c>
      <c r="N52" s="15">
        <f t="shared" si="4"/>
        <v>1.6825372114078383E-12</v>
      </c>
      <c r="O52" s="15">
        <f t="shared" si="4"/>
        <v>-2966.3999999999987</v>
      </c>
      <c r="P52" s="27">
        <f t="shared" si="4"/>
        <v>3955.2</v>
      </c>
      <c r="Q52" s="51" t="s">
        <v>19</v>
      </c>
      <c r="R52" s="10" t="s">
        <v>8</v>
      </c>
      <c r="S52" s="51" t="s">
        <v>17</v>
      </c>
      <c r="T52" s="10">
        <v>0</v>
      </c>
    </row>
    <row r="53" spans="1:20" x14ac:dyDescent="0.25">
      <c r="K53" s="25">
        <f t="shared" si="4"/>
        <v>-3955.2000000000016</v>
      </c>
      <c r="L53" s="26">
        <f t="shared" si="4"/>
        <v>5273.6000000000022</v>
      </c>
      <c r="M53" s="18">
        <f t="shared" si="4"/>
        <v>1.6825372114078383E-12</v>
      </c>
      <c r="N53" s="18">
        <f t="shared" si="4"/>
        <v>-2.0613578648825713E-28</v>
      </c>
      <c r="O53" s="18">
        <f t="shared" si="4"/>
        <v>3955.2</v>
      </c>
      <c r="P53" s="31">
        <f t="shared" si="4"/>
        <v>-5273.6000000000022</v>
      </c>
      <c r="Q53" s="51"/>
      <c r="R53" s="11" t="s">
        <v>9</v>
      </c>
      <c r="S53" s="51"/>
      <c r="T53" s="13" t="s">
        <v>18</v>
      </c>
    </row>
    <row r="54" spans="1:20" x14ac:dyDescent="0.25">
      <c r="K54" s="36">
        <f t="shared" si="4"/>
        <v>-13733.333333333334</v>
      </c>
      <c r="L54" s="37">
        <f t="shared" si="4"/>
        <v>1.6825372114078383E-12</v>
      </c>
      <c r="M54" s="18">
        <f t="shared" si="4"/>
        <v>13733.333333333334</v>
      </c>
      <c r="N54" s="18">
        <f t="shared" si="4"/>
        <v>-1.6825372114078383E-12</v>
      </c>
      <c r="O54" s="18">
        <f t="shared" si="4"/>
        <v>0</v>
      </c>
      <c r="P54" s="38">
        <f t="shared" si="4"/>
        <v>0</v>
      </c>
      <c r="Q54" s="51"/>
      <c r="R54" s="11" t="s">
        <v>13</v>
      </c>
      <c r="S54" s="51"/>
      <c r="T54" s="11" t="s">
        <v>12</v>
      </c>
    </row>
    <row r="55" spans="1:20" x14ac:dyDescent="0.25">
      <c r="K55" s="36">
        <f t="shared" si="4"/>
        <v>1.6825372114078383E-12</v>
      </c>
      <c r="L55" s="37">
        <f t="shared" si="4"/>
        <v>-2.0613578648825713E-28</v>
      </c>
      <c r="M55" s="18">
        <f t="shared" si="4"/>
        <v>-1.6825372114078383E-12</v>
      </c>
      <c r="N55" s="18">
        <f t="shared" si="4"/>
        <v>10300</v>
      </c>
      <c r="O55" s="18">
        <f t="shared" si="4"/>
        <v>0</v>
      </c>
      <c r="P55" s="38">
        <f t="shared" si="4"/>
        <v>-10300</v>
      </c>
      <c r="Q55" s="51"/>
      <c r="R55" s="11" t="s">
        <v>14</v>
      </c>
      <c r="S55" s="51"/>
      <c r="T55" s="11" t="s">
        <v>11</v>
      </c>
    </row>
    <row r="56" spans="1:20" x14ac:dyDescent="0.25">
      <c r="K56" s="36">
        <f t="shared" si="4"/>
        <v>-2966.3999999999987</v>
      </c>
      <c r="L56" s="37">
        <f t="shared" si="4"/>
        <v>3955.2</v>
      </c>
      <c r="M56" s="18">
        <f t="shared" si="4"/>
        <v>0</v>
      </c>
      <c r="N56" s="18">
        <f t="shared" si="4"/>
        <v>0</v>
      </c>
      <c r="O56" s="18">
        <f t="shared" si="4"/>
        <v>2966.3999999999987</v>
      </c>
      <c r="P56" s="38">
        <f t="shared" si="4"/>
        <v>-3955.2</v>
      </c>
      <c r="Q56" s="51"/>
      <c r="R56" s="11" t="s">
        <v>15</v>
      </c>
      <c r="S56" s="51"/>
      <c r="T56" s="11" t="s">
        <v>10</v>
      </c>
    </row>
    <row r="57" spans="1:20" x14ac:dyDescent="0.25">
      <c r="K57" s="28">
        <f t="shared" si="4"/>
        <v>3955.2</v>
      </c>
      <c r="L57" s="30">
        <f t="shared" si="4"/>
        <v>-5273.6000000000022</v>
      </c>
      <c r="M57" s="21">
        <f t="shared" si="4"/>
        <v>0</v>
      </c>
      <c r="N57" s="21">
        <f t="shared" si="4"/>
        <v>-10300</v>
      </c>
      <c r="O57" s="21">
        <f t="shared" si="4"/>
        <v>-3955.2</v>
      </c>
      <c r="P57" s="29">
        <f t="shared" si="4"/>
        <v>15573.600000000002</v>
      </c>
      <c r="Q57" s="51"/>
      <c r="R57" s="12" t="s">
        <v>7</v>
      </c>
      <c r="S57" s="51"/>
      <c r="T57" s="12">
        <v>0</v>
      </c>
    </row>
    <row r="60" spans="1:20" x14ac:dyDescent="0.25">
      <c r="K60" s="48" t="s">
        <v>42</v>
      </c>
      <c r="L60" s="48"/>
      <c r="M60" s="48"/>
      <c r="N60" s="48"/>
      <c r="O60" s="48"/>
      <c r="P60" s="48"/>
    </row>
    <row r="61" spans="1:20" x14ac:dyDescent="0.25">
      <c r="K61" s="18">
        <f t="shared" ref="K61:L66" si="5">K52</f>
        <v>16699.733333333334</v>
      </c>
      <c r="L61" s="18">
        <f t="shared" si="5"/>
        <v>-3955.2000000000016</v>
      </c>
      <c r="M61" s="18">
        <f t="shared" ref="M61:M66" si="6">P52</f>
        <v>3955.2</v>
      </c>
      <c r="N61" s="18">
        <f t="shared" ref="N61:O66" si="7">N52</f>
        <v>1.6825372114078383E-12</v>
      </c>
      <c r="O61" s="18">
        <f t="shared" si="7"/>
        <v>-2966.3999999999987</v>
      </c>
      <c r="P61" s="18">
        <f t="shared" ref="P61:P66" si="8">M52</f>
        <v>-13733.333333333334</v>
      </c>
    </row>
    <row r="62" spans="1:20" x14ac:dyDescent="0.25">
      <c r="K62" s="18">
        <f t="shared" si="5"/>
        <v>-3955.2000000000016</v>
      </c>
      <c r="L62" s="18">
        <f t="shared" si="5"/>
        <v>5273.6000000000022</v>
      </c>
      <c r="M62" s="18">
        <f t="shared" si="6"/>
        <v>-5273.6000000000022</v>
      </c>
      <c r="N62" s="18">
        <f t="shared" si="7"/>
        <v>-2.0613578648825713E-28</v>
      </c>
      <c r="O62" s="18">
        <f t="shared" si="7"/>
        <v>3955.2</v>
      </c>
      <c r="P62" s="18">
        <f t="shared" si="8"/>
        <v>1.6825372114078383E-12</v>
      </c>
    </row>
    <row r="63" spans="1:20" x14ac:dyDescent="0.25">
      <c r="K63" s="18">
        <f t="shared" si="5"/>
        <v>-13733.333333333334</v>
      </c>
      <c r="L63" s="18">
        <f t="shared" si="5"/>
        <v>1.6825372114078383E-12</v>
      </c>
      <c r="M63" s="18">
        <f t="shared" si="6"/>
        <v>0</v>
      </c>
      <c r="N63" s="18">
        <f t="shared" si="7"/>
        <v>-1.6825372114078383E-12</v>
      </c>
      <c r="O63" s="18">
        <f t="shared" si="7"/>
        <v>0</v>
      </c>
      <c r="P63" s="18">
        <f t="shared" si="8"/>
        <v>13733.333333333334</v>
      </c>
    </row>
    <row r="64" spans="1:20" x14ac:dyDescent="0.25">
      <c r="K64" s="18">
        <f t="shared" si="5"/>
        <v>1.6825372114078383E-12</v>
      </c>
      <c r="L64" s="18">
        <f t="shared" si="5"/>
        <v>-2.0613578648825713E-28</v>
      </c>
      <c r="M64" s="18">
        <f t="shared" si="6"/>
        <v>-10300</v>
      </c>
      <c r="N64" s="18">
        <f t="shared" si="7"/>
        <v>10300</v>
      </c>
      <c r="O64" s="18">
        <f t="shared" si="7"/>
        <v>0</v>
      </c>
      <c r="P64" s="18">
        <f t="shared" si="8"/>
        <v>-1.6825372114078383E-12</v>
      </c>
    </row>
    <row r="65" spans="11:20" x14ac:dyDescent="0.25">
      <c r="K65" s="18">
        <f t="shared" si="5"/>
        <v>-2966.3999999999987</v>
      </c>
      <c r="L65" s="18">
        <f t="shared" si="5"/>
        <v>3955.2</v>
      </c>
      <c r="M65" s="18">
        <f t="shared" si="6"/>
        <v>-3955.2</v>
      </c>
      <c r="N65" s="18">
        <f t="shared" si="7"/>
        <v>0</v>
      </c>
      <c r="O65" s="18">
        <f t="shared" si="7"/>
        <v>2966.3999999999987</v>
      </c>
      <c r="P65" s="18">
        <f t="shared" si="8"/>
        <v>0</v>
      </c>
    </row>
    <row r="66" spans="11:20" x14ac:dyDescent="0.25">
      <c r="K66" s="18">
        <f t="shared" si="5"/>
        <v>3955.2</v>
      </c>
      <c r="L66" s="18">
        <f t="shared" si="5"/>
        <v>-5273.6000000000022</v>
      </c>
      <c r="M66" s="18">
        <f t="shared" si="6"/>
        <v>15573.600000000002</v>
      </c>
      <c r="N66" s="18">
        <f t="shared" si="7"/>
        <v>-10300</v>
      </c>
      <c r="O66" s="18">
        <f t="shared" si="7"/>
        <v>-3955.2</v>
      </c>
      <c r="P66" s="18">
        <f t="shared" si="8"/>
        <v>0</v>
      </c>
    </row>
    <row r="68" spans="11:20" x14ac:dyDescent="0.25">
      <c r="K68" s="48" t="s">
        <v>43</v>
      </c>
      <c r="L68" s="48"/>
      <c r="M68" s="48"/>
      <c r="N68" s="48"/>
      <c r="O68" s="48"/>
      <c r="P68" s="48"/>
    </row>
    <row r="69" spans="11:20" x14ac:dyDescent="0.25">
      <c r="K69" s="43">
        <f t="shared" ref="K69:P70" si="9">K61</f>
        <v>16699.733333333334</v>
      </c>
      <c r="L69" s="43">
        <f t="shared" si="9"/>
        <v>-3955.2000000000016</v>
      </c>
      <c r="M69" s="43">
        <f t="shared" si="9"/>
        <v>3955.2</v>
      </c>
      <c r="N69" s="18">
        <f t="shared" si="9"/>
        <v>1.6825372114078383E-12</v>
      </c>
      <c r="O69" s="18">
        <f t="shared" si="9"/>
        <v>-2966.3999999999987</v>
      </c>
      <c r="P69" s="18">
        <f t="shared" si="9"/>
        <v>-13733.333333333334</v>
      </c>
      <c r="R69" s="44" t="s">
        <v>8</v>
      </c>
      <c r="T69" s="44">
        <v>0</v>
      </c>
    </row>
    <row r="70" spans="11:20" x14ac:dyDescent="0.25">
      <c r="K70" s="43">
        <f t="shared" si="9"/>
        <v>-3955.2000000000016</v>
      </c>
      <c r="L70" s="43">
        <f t="shared" si="9"/>
        <v>5273.6000000000022</v>
      </c>
      <c r="M70" s="43">
        <f t="shared" si="9"/>
        <v>-5273.6000000000022</v>
      </c>
      <c r="N70" s="18">
        <f t="shared" si="9"/>
        <v>-2.0613578648825713E-28</v>
      </c>
      <c r="O70" s="18">
        <f t="shared" si="9"/>
        <v>3955.2</v>
      </c>
      <c r="P70" s="18">
        <f t="shared" si="9"/>
        <v>1.6825372114078383E-12</v>
      </c>
      <c r="R70" s="44" t="s">
        <v>9</v>
      </c>
      <c r="T70" s="45" t="s">
        <v>18</v>
      </c>
    </row>
    <row r="71" spans="11:20" x14ac:dyDescent="0.25">
      <c r="K71" s="43">
        <f t="shared" ref="K71:P71" si="10">K66</f>
        <v>3955.2</v>
      </c>
      <c r="L71" s="43">
        <f t="shared" si="10"/>
        <v>-5273.6000000000022</v>
      </c>
      <c r="M71" s="43">
        <f t="shared" si="10"/>
        <v>15573.600000000002</v>
      </c>
      <c r="N71" s="18">
        <f t="shared" si="10"/>
        <v>-10300</v>
      </c>
      <c r="O71" s="18">
        <f t="shared" si="10"/>
        <v>-3955.2</v>
      </c>
      <c r="P71" s="18">
        <f t="shared" si="10"/>
        <v>0</v>
      </c>
      <c r="R71" s="44" t="s">
        <v>7</v>
      </c>
      <c r="T71" s="44">
        <v>0</v>
      </c>
    </row>
    <row r="72" spans="11:20" x14ac:dyDescent="0.25">
      <c r="K72" s="37">
        <f t="shared" ref="K72:P73" si="11">K64</f>
        <v>1.6825372114078383E-12</v>
      </c>
      <c r="L72" s="37">
        <f t="shared" si="11"/>
        <v>-2.0613578648825713E-28</v>
      </c>
      <c r="M72" s="37">
        <f t="shared" si="11"/>
        <v>-10300</v>
      </c>
      <c r="N72" s="18">
        <f t="shared" si="11"/>
        <v>10300</v>
      </c>
      <c r="O72" s="18">
        <f t="shared" si="11"/>
        <v>0</v>
      </c>
      <c r="P72" s="18">
        <f t="shared" si="11"/>
        <v>-1.6825372114078383E-12</v>
      </c>
      <c r="R72" s="42" t="s">
        <v>14</v>
      </c>
      <c r="T72" s="42" t="s">
        <v>11</v>
      </c>
    </row>
    <row r="73" spans="11:20" x14ac:dyDescent="0.25">
      <c r="K73" s="37">
        <f t="shared" si="11"/>
        <v>-2966.3999999999987</v>
      </c>
      <c r="L73" s="37">
        <f t="shared" si="11"/>
        <v>3955.2</v>
      </c>
      <c r="M73" s="37">
        <f t="shared" si="11"/>
        <v>-3955.2</v>
      </c>
      <c r="N73" s="18">
        <f t="shared" si="11"/>
        <v>0</v>
      </c>
      <c r="O73" s="18">
        <f t="shared" si="11"/>
        <v>2966.3999999999987</v>
      </c>
      <c r="P73" s="18">
        <f t="shared" si="11"/>
        <v>0</v>
      </c>
      <c r="R73" s="42" t="s">
        <v>15</v>
      </c>
      <c r="T73" s="42" t="s">
        <v>10</v>
      </c>
    </row>
    <row r="74" spans="11:20" x14ac:dyDescent="0.25">
      <c r="K74" s="37">
        <f t="shared" ref="K74:P74" si="12">K63</f>
        <v>-13733.333333333334</v>
      </c>
      <c r="L74" s="37">
        <f t="shared" si="12"/>
        <v>1.6825372114078383E-12</v>
      </c>
      <c r="M74" s="37">
        <f t="shared" si="12"/>
        <v>0</v>
      </c>
      <c r="N74" s="18">
        <f t="shared" si="12"/>
        <v>-1.6825372114078383E-12</v>
      </c>
      <c r="O74" s="18">
        <f t="shared" si="12"/>
        <v>0</v>
      </c>
      <c r="P74" s="18">
        <f t="shared" si="12"/>
        <v>13733.333333333334</v>
      </c>
      <c r="R74" s="42" t="s">
        <v>13</v>
      </c>
      <c r="T74" s="42" t="s">
        <v>12</v>
      </c>
    </row>
    <row r="77" spans="11:20" x14ac:dyDescent="0.25">
      <c r="K77" s="1">
        <f>K52</f>
        <v>16699.733333333334</v>
      </c>
      <c r="L77" s="2">
        <f>L52</f>
        <v>-3955.2000000000016</v>
      </c>
      <c r="M77" s="3">
        <f>P52</f>
        <v>3955.2</v>
      </c>
      <c r="N77" s="52" t="s">
        <v>19</v>
      </c>
      <c r="O77" s="10" t="s">
        <v>8</v>
      </c>
      <c r="P77" s="52" t="s">
        <v>17</v>
      </c>
      <c r="Q77" s="10">
        <v>0</v>
      </c>
    </row>
    <row r="78" spans="11:20" x14ac:dyDescent="0.25">
      <c r="K78" s="4">
        <f>L77</f>
        <v>-3955.2000000000016</v>
      </c>
      <c r="L78">
        <f>L53</f>
        <v>5273.6000000000022</v>
      </c>
      <c r="M78" s="5">
        <f>P53</f>
        <v>-5273.6000000000022</v>
      </c>
      <c r="N78" s="52"/>
      <c r="O78" s="11" t="s">
        <v>9</v>
      </c>
      <c r="P78" s="52"/>
      <c r="Q78" s="11">
        <f>-P</f>
        <v>-10000</v>
      </c>
    </row>
    <row r="79" spans="11:20" x14ac:dyDescent="0.25">
      <c r="K79" s="6">
        <f>M77</f>
        <v>3955.2</v>
      </c>
      <c r="L79" s="7">
        <f>M78</f>
        <v>-5273.6000000000022</v>
      </c>
      <c r="M79" s="8">
        <f>P57</f>
        <v>15573.600000000002</v>
      </c>
      <c r="N79" s="52"/>
      <c r="O79" s="12" t="s">
        <v>7</v>
      </c>
      <c r="P79" s="52"/>
      <c r="Q79" s="12">
        <v>0</v>
      </c>
    </row>
    <row r="82" spans="11:14" x14ac:dyDescent="0.25">
      <c r="K82" s="48" t="s">
        <v>44</v>
      </c>
      <c r="L82" s="48"/>
      <c r="M82" s="48"/>
    </row>
    <row r="83" spans="11:14" x14ac:dyDescent="0.25">
      <c r="K83" s="1">
        <f t="array" ref="K83:M85">MINVERSE(K77:M79)</f>
        <v>7.2815533980582529E-5</v>
      </c>
      <c r="L83" s="2">
        <v>5.4611650485436914E-5</v>
      </c>
      <c r="M83" s="3">
        <v>1.9944444665037384E-20</v>
      </c>
    </row>
    <row r="84" spans="11:14" x14ac:dyDescent="0.25">
      <c r="K84" s="4">
        <v>5.4611650485436921E-5</v>
      </c>
      <c r="L84">
        <v>3.2766990291262135E-4</v>
      </c>
      <c r="M84" s="5">
        <v>9.7087378640776746E-5</v>
      </c>
    </row>
    <row r="85" spans="11:14" x14ac:dyDescent="0.25">
      <c r="K85" s="6">
        <v>1.6168296475123646E-20</v>
      </c>
      <c r="L85" s="7">
        <v>9.7087378640776733E-5</v>
      </c>
      <c r="M85" s="8">
        <v>9.7087378640776706E-5</v>
      </c>
    </row>
    <row r="88" spans="11:14" x14ac:dyDescent="0.25">
      <c r="K88" t="s">
        <v>8</v>
      </c>
      <c r="L88" s="9" t="s">
        <v>17</v>
      </c>
      <c r="M88">
        <f t="array" ref="M88:M90">MMULT(K83:M85,Q77:Q79)</f>
        <v>-0.54611650485436913</v>
      </c>
      <c r="N88" t="s">
        <v>20</v>
      </c>
    </row>
    <row r="89" spans="11:14" x14ac:dyDescent="0.25">
      <c r="K89" t="s">
        <v>9</v>
      </c>
      <c r="L89" s="9" t="s">
        <v>17</v>
      </c>
      <c r="M89">
        <v>-3.2766990291262137</v>
      </c>
      <c r="N89" t="s">
        <v>20</v>
      </c>
    </row>
    <row r="90" spans="11:14" x14ac:dyDescent="0.25">
      <c r="K90" t="s">
        <v>7</v>
      </c>
      <c r="L90" s="9" t="s">
        <v>17</v>
      </c>
      <c r="M90">
        <v>-0.97087378640776734</v>
      </c>
      <c r="N90" t="s">
        <v>20</v>
      </c>
    </row>
    <row r="92" spans="11:14" ht="38.25" customHeight="1" x14ac:dyDescent="0.25">
      <c r="K92" s="49" t="s">
        <v>45</v>
      </c>
      <c r="L92" s="49"/>
      <c r="M92" s="49"/>
    </row>
    <row r="93" spans="11:14" x14ac:dyDescent="0.25">
      <c r="K93" s="1">
        <f t="shared" ref="K93:M95" si="13">K72</f>
        <v>1.6825372114078383E-12</v>
      </c>
      <c r="L93" s="2">
        <f t="shared" si="13"/>
        <v>-2.0613578648825713E-28</v>
      </c>
      <c r="M93" s="3">
        <f t="shared" si="13"/>
        <v>-10300</v>
      </c>
    </row>
    <row r="94" spans="11:14" x14ac:dyDescent="0.25">
      <c r="K94" s="4">
        <f t="shared" si="13"/>
        <v>-2966.3999999999987</v>
      </c>
      <c r="L94">
        <f t="shared" si="13"/>
        <v>3955.2</v>
      </c>
      <c r="M94" s="5">
        <f t="shared" si="13"/>
        <v>-3955.2</v>
      </c>
    </row>
    <row r="95" spans="11:14" x14ac:dyDescent="0.25">
      <c r="K95" s="6">
        <f t="shared" si="13"/>
        <v>-13733.333333333334</v>
      </c>
      <c r="L95" s="7">
        <f t="shared" si="13"/>
        <v>1.6825372114078383E-12</v>
      </c>
      <c r="M95" s="8">
        <f t="shared" si="13"/>
        <v>0</v>
      </c>
    </row>
    <row r="98" spans="1:13" x14ac:dyDescent="0.25">
      <c r="K98" t="str">
        <f>T72</f>
        <v>rv2</v>
      </c>
      <c r="L98" s="9" t="s">
        <v>17</v>
      </c>
      <c r="M98">
        <f t="array" ref="M98:M100">MMULT(K93:M95,M88:M90)</f>
        <v>10000.000000000002</v>
      </c>
    </row>
    <row r="99" spans="1:13" x14ac:dyDescent="0.25">
      <c r="K99" t="str">
        <f>T73</f>
        <v>rh3</v>
      </c>
      <c r="L99" s="9" t="s">
        <v>17</v>
      </c>
      <c r="M99">
        <v>-7499.9999999999982</v>
      </c>
    </row>
    <row r="100" spans="1:13" x14ac:dyDescent="0.25">
      <c r="K100" t="str">
        <f>T74</f>
        <v>rh2</v>
      </c>
      <c r="L100" s="9" t="s">
        <v>17</v>
      </c>
      <c r="M100">
        <v>7499.9999999999973</v>
      </c>
    </row>
    <row r="103" spans="1:13" x14ac:dyDescent="0.25">
      <c r="A103" s="47" t="s">
        <v>48</v>
      </c>
    </row>
    <row r="105" spans="1:13" x14ac:dyDescent="0.25">
      <c r="A105" t="s">
        <v>32</v>
      </c>
      <c r="B105" s="18">
        <f>B14</f>
        <v>3.7524718414124473E-33</v>
      </c>
      <c r="C105" s="18">
        <f>C14</f>
        <v>6.1257422745431001E-17</v>
      </c>
      <c r="D105" s="18">
        <f>D14</f>
        <v>-3.7524718414124473E-33</v>
      </c>
      <c r="E105" s="18">
        <f>E14</f>
        <v>-6.1257422745431001E-17</v>
      </c>
      <c r="G105" s="18">
        <f>0</f>
        <v>0</v>
      </c>
      <c r="I105" s="32">
        <f t="array" ref="I105:I108">MMULT(B105:E108,G105:G108)*H4</f>
        <v>6.1257422745431031E-13</v>
      </c>
    </row>
    <row r="106" spans="1:13" x14ac:dyDescent="0.25">
      <c r="A106" t="s">
        <v>33</v>
      </c>
      <c r="B106" s="18">
        <f>B15</f>
        <v>6.1257422745431001E-17</v>
      </c>
      <c r="C106" s="18">
        <f>C15</f>
        <v>1</v>
      </c>
      <c r="D106" s="18">
        <f>D15</f>
        <v>-6.1257422745431001E-17</v>
      </c>
      <c r="E106" s="18">
        <f>E15</f>
        <v>-1</v>
      </c>
      <c r="G106" s="18">
        <f>0</f>
        <v>0</v>
      </c>
      <c r="I106" s="32">
        <v>10000.000000000004</v>
      </c>
    </row>
    <row r="107" spans="1:13" x14ac:dyDescent="0.25">
      <c r="A107" t="s">
        <v>34</v>
      </c>
      <c r="B107" s="18">
        <f>B16</f>
        <v>-3.7524718414124473E-33</v>
      </c>
      <c r="C107" s="18">
        <f>C16</f>
        <v>-6.1257422745431001E-17</v>
      </c>
      <c r="D107" s="18">
        <f>D16</f>
        <v>3.7524718414124473E-33</v>
      </c>
      <c r="E107" s="18">
        <f>E16</f>
        <v>6.1257422745431001E-17</v>
      </c>
      <c r="G107" s="18">
        <f>0</f>
        <v>0</v>
      </c>
      <c r="I107" s="32">
        <v>-6.1257422745431031E-13</v>
      </c>
    </row>
    <row r="108" spans="1:13" x14ac:dyDescent="0.25">
      <c r="A108" t="s">
        <v>35</v>
      </c>
      <c r="B108" s="18">
        <f>B17</f>
        <v>-6.1257422745431001E-17</v>
      </c>
      <c r="C108" s="18">
        <f>C17</f>
        <v>-1</v>
      </c>
      <c r="D108" s="18">
        <f>D17</f>
        <v>6.1257422745431001E-17</v>
      </c>
      <c r="E108" s="18">
        <f>E17</f>
        <v>1</v>
      </c>
      <c r="G108" s="18">
        <f>M90</f>
        <v>-0.97087378640776734</v>
      </c>
      <c r="I108" s="32">
        <v>-10000.000000000004</v>
      </c>
    </row>
    <row r="109" spans="1:13" x14ac:dyDescent="0.25">
      <c r="I109" s="32"/>
    </row>
    <row r="110" spans="1:13" x14ac:dyDescent="0.25">
      <c r="A110" t="s">
        <v>30</v>
      </c>
      <c r="B110" s="18">
        <f>B19</f>
        <v>0.35999999999999982</v>
      </c>
      <c r="C110" s="18">
        <f>C19</f>
        <v>-0.48</v>
      </c>
      <c r="D110" s="18">
        <f>D19</f>
        <v>-0.35999999999999982</v>
      </c>
      <c r="E110" s="18">
        <f>E19</f>
        <v>0.48</v>
      </c>
      <c r="G110" s="18">
        <f>M88</f>
        <v>-0.54611650485436913</v>
      </c>
      <c r="I110" s="32">
        <f t="array" ref="I110:I113">MMULT(B110:E113,G110:G113)*H5</f>
        <v>7499.9999999999982</v>
      </c>
    </row>
    <row r="111" spans="1:13" x14ac:dyDescent="0.25">
      <c r="A111" t="s">
        <v>31</v>
      </c>
      <c r="B111" s="18">
        <f>B20</f>
        <v>-0.48</v>
      </c>
      <c r="C111" s="18">
        <f>C20</f>
        <v>0.64000000000000024</v>
      </c>
      <c r="D111" s="18">
        <f>D20</f>
        <v>0.48</v>
      </c>
      <c r="E111" s="18">
        <f>E20</f>
        <v>-0.64000000000000024</v>
      </c>
      <c r="G111" s="18">
        <f>M89</f>
        <v>-3.2766990291262137</v>
      </c>
      <c r="I111" s="32">
        <v>-10000.000000000004</v>
      </c>
    </row>
    <row r="112" spans="1:13" x14ac:dyDescent="0.25">
      <c r="A112" t="s">
        <v>34</v>
      </c>
      <c r="B112" s="18">
        <f>B21</f>
        <v>-0.35999999999999982</v>
      </c>
      <c r="C112" s="18">
        <f>C21</f>
        <v>0.48</v>
      </c>
      <c r="D112" s="18">
        <f>D21</f>
        <v>0.35999999999999982</v>
      </c>
      <c r="E112" s="18">
        <f>E21</f>
        <v>-0.48</v>
      </c>
      <c r="G112" s="18">
        <f>0</f>
        <v>0</v>
      </c>
      <c r="I112" s="32">
        <v>-7499.9999999999982</v>
      </c>
    </row>
    <row r="113" spans="1:9" x14ac:dyDescent="0.25">
      <c r="A113" t="s">
        <v>35</v>
      </c>
      <c r="B113" s="18">
        <f>B22</f>
        <v>0.48</v>
      </c>
      <c r="C113" s="18">
        <f>C22</f>
        <v>-0.64000000000000024</v>
      </c>
      <c r="D113" s="18">
        <f>D22</f>
        <v>-0.48</v>
      </c>
      <c r="E113" s="18">
        <f>E22</f>
        <v>0.64000000000000024</v>
      </c>
      <c r="G113" s="18">
        <f>M90</f>
        <v>-0.97087378640776734</v>
      </c>
      <c r="I113" s="32">
        <v>10000.000000000004</v>
      </c>
    </row>
    <row r="114" spans="1:9" x14ac:dyDescent="0.25">
      <c r="I114" s="32"/>
    </row>
    <row r="115" spans="1:9" x14ac:dyDescent="0.25">
      <c r="A115" s="53" t="s">
        <v>36</v>
      </c>
      <c r="B115" s="14">
        <f>COS(G5)</f>
        <v>-0.59999999999999987</v>
      </c>
      <c r="C115" s="15">
        <f>SIN(G5)</f>
        <v>0.80000000000000016</v>
      </c>
      <c r="D115" s="2">
        <v>0</v>
      </c>
      <c r="E115" s="3">
        <v>0</v>
      </c>
      <c r="G115" t="s">
        <v>37</v>
      </c>
      <c r="H115">
        <f t="array" ref="H115:H116">MMULT(B115:E116,I110:I113)</f>
        <v>-12500.000000000004</v>
      </c>
      <c r="I115" s="32"/>
    </row>
    <row r="116" spans="1:9" x14ac:dyDescent="0.25">
      <c r="A116" s="53"/>
      <c r="B116" s="6">
        <v>0</v>
      </c>
      <c r="C116" s="7">
        <v>0</v>
      </c>
      <c r="D116" s="21">
        <f>B115</f>
        <v>-0.59999999999999987</v>
      </c>
      <c r="E116" s="22">
        <f>C115</f>
        <v>0.80000000000000016</v>
      </c>
      <c r="G116" t="s">
        <v>38</v>
      </c>
      <c r="H116">
        <v>12500.000000000004</v>
      </c>
      <c r="I116" s="32"/>
    </row>
    <row r="117" spans="1:9" x14ac:dyDescent="0.25">
      <c r="I117" s="32"/>
    </row>
    <row r="118" spans="1:9" x14ac:dyDescent="0.25">
      <c r="I118" s="32"/>
    </row>
    <row r="119" spans="1:9" x14ac:dyDescent="0.25">
      <c r="C119" s="9"/>
      <c r="I119" s="32"/>
    </row>
    <row r="120" spans="1:9" x14ac:dyDescent="0.25">
      <c r="A120" t="s">
        <v>30</v>
      </c>
      <c r="B120" s="18">
        <f>B24</f>
        <v>1</v>
      </c>
      <c r="C120" s="18">
        <f>C24</f>
        <v>-1.22514845490862E-16</v>
      </c>
      <c r="D120" s="18">
        <f>D24</f>
        <v>-1</v>
      </c>
      <c r="E120" s="18">
        <f>E24</f>
        <v>1.22514845490862E-16</v>
      </c>
      <c r="G120" s="18">
        <f>M88</f>
        <v>-0.54611650485436913</v>
      </c>
      <c r="I120" s="32">
        <f t="array" ref="I120:I123">MMULT(B120:E123,G120:G123)*H6</f>
        <v>-7499.9999999999973</v>
      </c>
    </row>
    <row r="121" spans="1:9" x14ac:dyDescent="0.25">
      <c r="A121" t="s">
        <v>31</v>
      </c>
      <c r="B121" s="18">
        <f>B25</f>
        <v>-1.22514845490862E-16</v>
      </c>
      <c r="C121" s="18">
        <f>C25</f>
        <v>1.5009887365649789E-32</v>
      </c>
      <c r="D121" s="18">
        <f>D25</f>
        <v>1.22514845490862E-16</v>
      </c>
      <c r="E121" s="18">
        <f>E25</f>
        <v>-1.5009887365649789E-32</v>
      </c>
      <c r="G121" s="18">
        <f>M89</f>
        <v>-3.2766990291262137</v>
      </c>
      <c r="I121" s="32">
        <v>9.1886134118146481E-13</v>
      </c>
    </row>
    <row r="122" spans="1:9" x14ac:dyDescent="0.25">
      <c r="A122" t="s">
        <v>32</v>
      </c>
      <c r="B122" s="18">
        <f>B26</f>
        <v>-1</v>
      </c>
      <c r="C122" s="18">
        <f>C26</f>
        <v>1.22514845490862E-16</v>
      </c>
      <c r="D122" s="18">
        <f>D26</f>
        <v>1</v>
      </c>
      <c r="E122" s="18">
        <f>E26</f>
        <v>-1.22514845490862E-16</v>
      </c>
      <c r="G122" s="18">
        <f>0</f>
        <v>0</v>
      </c>
      <c r="I122" s="32">
        <v>7499.9999999999973</v>
      </c>
    </row>
    <row r="123" spans="1:9" x14ac:dyDescent="0.25">
      <c r="A123" t="s">
        <v>33</v>
      </c>
      <c r="B123" s="18">
        <f>B27</f>
        <v>1.22514845490862E-16</v>
      </c>
      <c r="C123" s="18">
        <f>C27</f>
        <v>-1.5009887365649789E-32</v>
      </c>
      <c r="D123" s="18">
        <f>D27</f>
        <v>-1.22514845490862E-16</v>
      </c>
      <c r="E123" s="18">
        <f>E27</f>
        <v>1.5009887365649789E-32</v>
      </c>
      <c r="G123" s="18">
        <f>0</f>
        <v>0</v>
      </c>
      <c r="I123" s="32">
        <v>-9.1886134118146481E-13</v>
      </c>
    </row>
  </sheetData>
  <mergeCells count="18">
    <mergeCell ref="Q52:Q57"/>
    <mergeCell ref="S52:S57"/>
    <mergeCell ref="N77:N79"/>
    <mergeCell ref="P77:P79"/>
    <mergeCell ref="A14:A17"/>
    <mergeCell ref="A19:A22"/>
    <mergeCell ref="A24:A27"/>
    <mergeCell ref="A30:A35"/>
    <mergeCell ref="J30:J35"/>
    <mergeCell ref="A37:A42"/>
    <mergeCell ref="A115:A116"/>
    <mergeCell ref="J37:J42"/>
    <mergeCell ref="K82:M82"/>
    <mergeCell ref="K92:M92"/>
    <mergeCell ref="K60:P60"/>
    <mergeCell ref="K68:P68"/>
    <mergeCell ref="A44:A49"/>
    <mergeCell ref="J44:J49"/>
  </mergeCells>
  <pageMargins left="0.75" right="0.75" top="1" bottom="1" header="0.5" footer="0.5"/>
  <pageSetup paperSize="9" scale="63" fitToHeight="2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2049" r:id="rId4">
          <objectPr defaultSize="0" autoPict="0" r:id="rId5">
            <anchor moveWithCells="1">
              <from>
                <xdr:col>0</xdr:col>
                <xdr:colOff>30480</xdr:colOff>
                <xdr:row>6</xdr:row>
                <xdr:rowOff>60960</xdr:rowOff>
              </from>
              <to>
                <xdr:col>5</xdr:col>
                <xdr:colOff>114300</xdr:colOff>
                <xdr:row>12</xdr:row>
                <xdr:rowOff>60960</xdr:rowOff>
              </to>
            </anchor>
          </objectPr>
        </oleObject>
      </mc:Choice>
      <mc:Fallback>
        <oleObject progId="Equation.3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Truss</vt:lpstr>
      <vt:lpstr>P</vt:lpstr>
    </vt:vector>
  </TitlesOfParts>
  <Company>Politecnico di Milano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Bernasconi</dc:creator>
  <cp:lastModifiedBy>Andrea Bernasconi</cp:lastModifiedBy>
  <cp:lastPrinted>2007-03-20T15:27:26Z</cp:lastPrinted>
  <dcterms:created xsi:type="dcterms:W3CDTF">2007-03-20T13:44:03Z</dcterms:created>
  <dcterms:modified xsi:type="dcterms:W3CDTF">2023-09-13T08:52:43Z</dcterms:modified>
</cp:coreProperties>
</file>