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f877d03ffa6745/Työpöytä/FINANCE/VALUATIONS/Palantir/"/>
    </mc:Choice>
  </mc:AlternateContent>
  <xr:revisionPtr revIDLastSave="459" documentId="8_{FB5FDCB6-862A-4AAC-97D6-3ED1B6F09FCC}" xr6:coauthVersionLast="47" xr6:coauthVersionMax="47" xr10:uidLastSave="{234A9089-F130-4DC1-BBFC-6D169CE23093}"/>
  <bookViews>
    <workbookView xWindow="-110" yWindow="-110" windowWidth="19420" windowHeight="11500" xr2:uid="{297A3FBD-DA3A-4C73-8F05-8604C0CC4C52}"/>
  </bookViews>
  <sheets>
    <sheet name="DCF" sheetId="5" r:id="rId1"/>
    <sheet name="WACC" sheetId="6" r:id="rId2"/>
    <sheet name="IS" sheetId="1" r:id="rId3"/>
    <sheet name="BS" sheetId="2" r:id="rId4"/>
    <sheet name="CS" sheetId="4" r:id="rId5"/>
    <sheet name="Checklis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5" l="1"/>
  <c r="O44" i="5"/>
  <c r="P44" i="5"/>
  <c r="N41" i="5"/>
  <c r="O41" i="5"/>
  <c r="P41" i="5"/>
  <c r="N42" i="5"/>
  <c r="O42" i="5"/>
  <c r="P42" i="5"/>
  <c r="N38" i="5"/>
  <c r="O38" i="5"/>
  <c r="P38" i="5"/>
  <c r="N39" i="5"/>
  <c r="O39" i="5"/>
  <c r="P39" i="5"/>
  <c r="N35" i="5"/>
  <c r="O35" i="5"/>
  <c r="P35" i="5"/>
  <c r="N36" i="5"/>
  <c r="O36" i="5"/>
  <c r="P36" i="5"/>
  <c r="N33" i="5"/>
  <c r="O33" i="5"/>
  <c r="P33" i="5"/>
  <c r="N29" i="5"/>
  <c r="O29" i="5"/>
  <c r="P29" i="5"/>
  <c r="P30" i="5" s="1"/>
  <c r="N30" i="5"/>
  <c r="O30" i="5"/>
  <c r="N26" i="5"/>
  <c r="N27" i="5"/>
  <c r="O26" i="5" s="1"/>
  <c r="O27" i="5" s="1"/>
  <c r="P26" i="5" s="1"/>
  <c r="P27" i="5" s="1"/>
  <c r="N23" i="5"/>
  <c r="N24" i="5"/>
  <c r="O23" i="5" s="1"/>
  <c r="O24" i="5" s="1"/>
  <c r="P23" i="5" s="1"/>
  <c r="P24" i="5" s="1"/>
  <c r="N19" i="5"/>
  <c r="O19" i="5"/>
  <c r="P19" i="5"/>
  <c r="N16" i="5"/>
  <c r="N17" i="5"/>
  <c r="O16" i="5" s="1"/>
  <c r="O17" i="5" s="1"/>
  <c r="P16" i="5" s="1"/>
  <c r="P17" i="5" s="1"/>
  <c r="N14" i="5"/>
  <c r="N13" i="5"/>
  <c r="N32" i="5"/>
  <c r="O32" i="5"/>
  <c r="P32" i="5"/>
  <c r="N22" i="5"/>
  <c r="O22" i="5"/>
  <c r="P22" i="5"/>
  <c r="O12" i="5"/>
  <c r="P12" i="5" s="1"/>
  <c r="N12" i="5"/>
  <c r="D54" i="5"/>
  <c r="D52" i="5"/>
  <c r="F7" i="6"/>
  <c r="F17" i="6"/>
  <c r="F13" i="6" s="1"/>
  <c r="F6" i="6" l="1"/>
  <c r="F19" i="6" s="1"/>
  <c r="C10" i="5" s="1"/>
  <c r="O13" i="5"/>
  <c r="P45" i="5" l="1"/>
  <c r="M45" i="5"/>
  <c r="D47" i="5"/>
  <c r="L45" i="5"/>
  <c r="J45" i="5"/>
  <c r="N45" i="5"/>
  <c r="O45" i="5"/>
  <c r="K45" i="5"/>
  <c r="O14" i="5"/>
  <c r="P13" i="5" s="1"/>
  <c r="P14" i="5" s="1"/>
  <c r="D48" i="5" l="1"/>
  <c r="D50" i="5" s="1"/>
  <c r="D53" i="5" s="1"/>
  <c r="D55" i="5" s="1"/>
  <c r="D56" i="5" s="1"/>
  <c r="J19" i="5"/>
  <c r="J33" i="5"/>
  <c r="F29" i="5"/>
  <c r="G29" i="5"/>
  <c r="H29" i="5"/>
  <c r="I29" i="5"/>
  <c r="E29" i="5"/>
  <c r="E26" i="5"/>
  <c r="F26" i="5"/>
  <c r="F32" i="5"/>
  <c r="G32" i="5" s="1"/>
  <c r="H32" i="5" s="1"/>
  <c r="I32" i="5" s="1"/>
  <c r="J32" i="5" s="1"/>
  <c r="K32" i="5" s="1"/>
  <c r="L32" i="5" s="1"/>
  <c r="M32" i="5" s="1"/>
  <c r="G26" i="5" l="1"/>
  <c r="H26" i="5"/>
  <c r="I26" i="5"/>
  <c r="F23" i="5"/>
  <c r="G23" i="5"/>
  <c r="H23" i="5"/>
  <c r="I23" i="5"/>
  <c r="E23" i="5"/>
  <c r="F16" i="5"/>
  <c r="G16" i="5"/>
  <c r="H16" i="5"/>
  <c r="I16" i="5"/>
  <c r="I17" i="5" s="1"/>
  <c r="F19" i="5"/>
  <c r="F20" i="5" s="1"/>
  <c r="G19" i="5"/>
  <c r="H19" i="5"/>
  <c r="H20" i="5" s="1"/>
  <c r="I19" i="5"/>
  <c r="E19" i="5"/>
  <c r="E16" i="5"/>
  <c r="F14" i="5"/>
  <c r="G14" i="5"/>
  <c r="H14" i="5"/>
  <c r="I14" i="5"/>
  <c r="E14" i="5"/>
  <c r="F13" i="5"/>
  <c r="F27" i="5" s="1"/>
  <c r="G13" i="5"/>
  <c r="G30" i="5" s="1"/>
  <c r="H13" i="5"/>
  <c r="H30" i="5" s="1"/>
  <c r="I13" i="5"/>
  <c r="I30" i="5" s="1"/>
  <c r="E13" i="5"/>
  <c r="E27" i="5" s="1"/>
  <c r="F22" i="5"/>
  <c r="G22" i="5" s="1"/>
  <c r="H22" i="5" s="1"/>
  <c r="I22" i="5" s="1"/>
  <c r="J22" i="5" s="1"/>
  <c r="K22" i="5" s="1"/>
  <c r="L22" i="5" s="1"/>
  <c r="M22" i="5" s="1"/>
  <c r="F12" i="5"/>
  <c r="G12" i="5" s="1"/>
  <c r="H12" i="5" s="1"/>
  <c r="I12" i="5" s="1"/>
  <c r="J12" i="5" s="1"/>
  <c r="K12" i="5" s="1"/>
  <c r="L12" i="5" s="1"/>
  <c r="M12" i="5" s="1"/>
  <c r="G20" i="5" l="1"/>
  <c r="F17" i="5"/>
  <c r="E17" i="5"/>
  <c r="F30" i="5"/>
  <c r="E20" i="5"/>
  <c r="E24" i="5"/>
  <c r="I20" i="5"/>
  <c r="E30" i="5"/>
  <c r="J13" i="5"/>
  <c r="I27" i="5"/>
  <c r="H24" i="5"/>
  <c r="G24" i="5"/>
  <c r="F24" i="5"/>
  <c r="H17" i="5"/>
  <c r="G17" i="5"/>
  <c r="I24" i="5"/>
  <c r="H27" i="5"/>
  <c r="G27" i="5"/>
  <c r="K13" i="5"/>
  <c r="J29" i="5" l="1"/>
  <c r="J26" i="5"/>
  <c r="J23" i="5"/>
  <c r="J17" i="5"/>
  <c r="K16" i="5"/>
  <c r="K19" i="5" s="1"/>
  <c r="K14" i="5"/>
  <c r="L13" i="5" s="1"/>
  <c r="J35" i="5" l="1"/>
  <c r="J24" i="5"/>
  <c r="J27" i="5"/>
  <c r="J38" i="5"/>
  <c r="J30" i="5"/>
  <c r="J42" i="5" s="1"/>
  <c r="J41" i="5"/>
  <c r="K17" i="5"/>
  <c r="L16" i="5" s="1"/>
  <c r="L19" i="5" s="1"/>
  <c r="K33" i="5"/>
  <c r="L14" i="5"/>
  <c r="M13" i="5" s="1"/>
  <c r="J36" i="5" l="1"/>
  <c r="K23" i="5"/>
  <c r="J39" i="5"/>
  <c r="K26" i="5"/>
  <c r="K29" i="5"/>
  <c r="J44" i="5"/>
  <c r="M14" i="5"/>
  <c r="L17" i="5"/>
  <c r="M16" i="5" s="1"/>
  <c r="M19" i="5" s="1"/>
  <c r="L33" i="5"/>
  <c r="K30" i="5" l="1"/>
  <c r="K42" i="5" s="1"/>
  <c r="K41" i="5"/>
  <c r="K27" i="5"/>
  <c r="K38" i="5"/>
  <c r="K24" i="5"/>
  <c r="K35" i="5"/>
  <c r="K44" i="5" s="1"/>
  <c r="M17" i="5"/>
  <c r="M33" i="5"/>
  <c r="L23" i="5" l="1"/>
  <c r="K36" i="5"/>
  <c r="K39" i="5"/>
  <c r="L29" i="5"/>
  <c r="L26" i="5"/>
  <c r="L27" i="5" l="1"/>
  <c r="L38" i="5"/>
  <c r="L41" i="5"/>
  <c r="L30" i="5"/>
  <c r="L42" i="5" s="1"/>
  <c r="L35" i="5"/>
  <c r="L44" i="5" s="1"/>
  <c r="L24" i="5"/>
  <c r="M23" i="5" l="1"/>
  <c r="L36" i="5"/>
  <c r="M29" i="5"/>
  <c r="M26" i="5"/>
  <c r="L39" i="5"/>
  <c r="M24" i="5" l="1"/>
  <c r="M36" i="5" s="1"/>
  <c r="M35" i="5"/>
  <c r="M38" i="5"/>
  <c r="M27" i="5"/>
  <c r="M39" i="5" s="1"/>
  <c r="M41" i="5"/>
  <c r="M30" i="5"/>
  <c r="M42" i="5" s="1"/>
  <c r="M44" i="5" l="1"/>
</calcChain>
</file>

<file path=xl/sharedStrings.xml><?xml version="1.0" encoding="utf-8"?>
<sst xmlns="http://schemas.openxmlformats.org/spreadsheetml/2006/main" count="406" uniqueCount="236">
  <si>
    <t>Fiscal year is January-December. All values USD Millions.</t>
  </si>
  <si>
    <t>5-year trend</t>
  </si>
  <si>
    <t>Sales/Revenue</t>
  </si>
  <si>
    <t>Sales Growth</t>
  </si>
  <si>
    <t>-</t>
  </si>
  <si>
    <t>Cost of Goods Sold (COGS) incl. D&amp;A</t>
  </si>
  <si>
    <t>COGS excluding D&amp;A</t>
  </si>
  <si>
    <t>Depreciation &amp; Amortization Expense</t>
  </si>
  <si>
    <t>Depreciation</t>
  </si>
  <si>
    <t>COGS Growth</t>
  </si>
  <si>
    <t>Gross Income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</si>
  <si>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</si>
  <si>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</si>
  <si>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</si>
  <si>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</si>
  <si>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</si>
  <si>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</si>
  <si>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EBIT</t>
  </si>
  <si>
    <t>Unusual Expense</t>
  </si>
  <si>
    <t>Non Operating Income/Expense</t>
  </si>
  <si>
    <t>Non-Operating Interest Income</t>
  </si>
  <si>
    <t>Interest Expense</t>
  </si>
  <si>
    <t>Interest Expense Growth</t>
  </si>
  <si>
    <t>Gross Interest Expense</t>
  </si>
  <si>
    <t>Pretax Income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</si>
  <si>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</si>
  <si>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</si>
  <si>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</si>
  <si>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</si>
  <si>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</si>
  <si>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</si>
  <si>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</si>
  <si>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Other After Tax Income (Expense)</t>
  </si>
  <si>
    <t>Consolidated Net Income</t>
  </si>
  <si>
    <t>Minority Interest Expense</t>
  </si>
  <si>
    <t>Net Income</t>
  </si>
  <si>
    <t>Net Income Growth</t>
  </si>
  <si>
    <t>Net Margin</t>
  </si>
  <si>
    <t>Net Income After Extraordinaries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</si>
  <si>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</si>
  <si>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</si>
  <si>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</si>
  <si>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</si>
  <si>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</si>
  <si>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</si>
  <si>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</si>
  <si>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</t>
  </si>
  <si>
    <t>EBITDA Growth</t>
  </si>
  <si>
    <t>EBITDA Margin</t>
  </si>
  <si>
    <t>Cash &amp; Short Term Investments</t>
  </si>
  <si>
    <t>Cash Only</t>
  </si>
  <si>
    <t>Cash &amp; Short Term Investments Growth</t>
  </si>
  <si>
    <t>Cash &amp; ST Investments / Total Assets</t>
  </si>
  <si>
    <t>Total Accounts Receivable</t>
  </si>
  <si>
    <t>Accounts Receivables, Net</t>
  </si>
  <si>
    <t>Accounts Receivables, Gross</t>
  </si>
  <si>
    <t>Bad Debt/Doubtful Accounts</t>
  </si>
  <si>
    <t>Accounts Receivable Growth</t>
  </si>
  <si>
    <t>Accounts Receivable Turnover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</si>
  <si>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</si>
  <si>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</si>
  <si>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</si>
  <si>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</si>
  <si>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</si>
  <si>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Construction in Progress</t>
  </si>
  <si>
    <t>Computer Software and Equipment</t>
  </si>
  <si>
    <t>Other Property, Plant &amp; Equipment</t>
  </si>
  <si>
    <t>Accumulated Depreciation</t>
  </si>
  <si>
    <t>Total Investments and Advances</t>
  </si>
  <si>
    <t>LT Investment - Affiliate Companies</t>
  </si>
  <si>
    <t>Other Long-Term Investments</t>
  </si>
  <si>
    <t>Other Assets</t>
  </si>
  <si>
    <t>Tangible Other Assets</t>
  </si>
  <si>
    <t>Total Assets</t>
  </si>
  <si>
    <t>Assets - Total - Growth</t>
  </si>
  <si>
    <t>Asset Turnover</t>
  </si>
  <si>
    <t>Return On Average Assets</t>
  </si>
  <si>
    <t>Liabilities &amp; Shareholders' Equity</t>
  </si>
  <si>
    <t>All values USD Millions.</t>
  </si>
  <si>
    <t>ST Debt &amp; Current Portion LT Debt</t>
  </si>
  <si>
    <t>Short Term Debt</t>
  </si>
  <si>
    <t>Accounts Payable</t>
  </si>
  <si>
    <t>Accounts Payable Growth</t>
  </si>
  <si>
    <t>Income Tax Payable</t>
  </si>
  <si>
    <t>Other Current Liabilities</t>
  </si>
  <si>
    <t>Accrued Payroll</t>
  </si>
  <si>
    <t>Miscellaneous Current Liabilities</t>
  </si>
  <si>
    <t>Total Current Liabilities</t>
  </si>
  <si>
    <t>Current Ratio</t>
  </si>
  <si>
    <t>Quick Ratio</t>
  </si>
  <si>
    <t>Cash Ratio</t>
  </si>
  <si>
    <t>Long-Term Debt</t>
  </si>
  <si>
    <t>Long-Term Debt excl. Capitalized Leases</t>
  </si>
  <si>
    <t>Non-Convertible Debt</t>
  </si>
  <si>
    <t>Other Liabilities</t>
  </si>
  <si>
    <t>Other Liabilities (excl. Deferred Income)</t>
  </si>
  <si>
    <t>Deferred Income</t>
  </si>
  <si>
    <t>Total Liabilities</t>
  </si>
  <si>
    <t>Total Liabilities / Total Assets</t>
  </si>
  <si>
    <t>Preferred Stock (Carrying Value)</t>
  </si>
  <si>
    <t>Redeemable Preferred Stock</t>
  </si>
  <si>
    <t>Common Equity (Total)</t>
  </si>
  <si>
    <t>Common Stock Par/Carry Value</t>
  </si>
  <si>
    <t>Additional Paid-In Capital/Capital Surplus</t>
  </si>
  <si>
    <t>Retained Earnings</t>
  </si>
  <si>
    <t>Cumulative Translation Adjustment/Unrealized For. Exch. Gain</t>
  </si>
  <si>
    <t>Other Appropriated Reserves</t>
  </si>
  <si>
    <t>Treasury Stock</t>
  </si>
  <si>
    <t>Common Equity / Total Assets</t>
  </si>
  <si>
    <t>Total Shareholders' Equity</t>
  </si>
  <si>
    <t>Total Shareholders' Equity / Total Assets</t>
  </si>
  <si>
    <t>Accumulated Minority Interest</t>
  </si>
  <si>
    <t>Total Equity</t>
  </si>
  <si>
    <t>Fiscal year is January-December. All values USD Thousands.</t>
  </si>
  <si>
    <t>Net Income before Extraordinaries</t>
  </si>
  <si>
    <t>Depreciation, Depletion &amp; Amortization</t>
  </si>
  <si>
    <t>Depreciation and Depletion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</si>
  <si>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</si>
  <si>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</si>
  <si>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</si>
  <si>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</si>
  <si>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</si>
  <si>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</si>
  <si>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Other Accruals</t>
  </si>
  <si>
    <t>Other Assets/Liabilities</t>
  </si>
  <si>
    <t>Net Operating Cash Flow</t>
  </si>
  <si>
    <t>Net Operating Cash Flow Growth</t>
  </si>
  <si>
    <t>Net Operating Cash Flow / Sales</t>
  </si>
  <si>
    <t>Investing Activities</t>
  </si>
  <si>
    <t>All values USD Thousands.</t>
  </si>
  <si>
    <t>Capital Expenditures</t>
  </si>
  <si>
    <t>Capital Expenditures (Fixed Assets)</t>
  </si>
  <si>
    <t>Capital Expenditures Growth</t>
  </si>
  <si>
    <t>Capital Expenditures / Sales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</si>
  <si>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</si>
  <si>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</si>
  <si>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</si>
  <si>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</si>
  <si>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</si>
  <si>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</si>
  <si>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</si>
  <si>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</si>
  <si>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Net Investing Cash Flow Growth</t>
  </si>
  <si>
    <t>Net Investing Cash Flow / Sales</t>
  </si>
  <si>
    <t>Financing Activities</t>
  </si>
  <si>
    <t>Change in Capital Stock</t>
  </si>
  <si>
    <t>Repurchase of Common &amp; Preferred Stk.</t>
  </si>
  <si>
    <t>Sale of Common &amp; Preferred Stock</t>
  </si>
  <si>
    <t>Proceeds from Stock Options</t>
  </si>
  <si>
    <t>Other Proceeds from Sale of Stock</t>
  </si>
  <si>
    <t>Issuance/Reduction of Debt, Net</t>
  </si>
  <si>
    <t>Change in Long-Term Debt</t>
  </si>
  <si>
    <t>Issuance of Long-Term Debt</t>
  </si>
  <si>
    <t>Reduction in Long-Term Debt</t>
  </si>
  <si>
    <t>Net Financing Cash Flow</t>
  </si>
  <si>
    <t>Net Financing Cash Flow Growth</t>
  </si>
  <si>
    <t>Net Financing Cash Flow / Sales</t>
  </si>
  <si>
    <t>Exchange Rate Effect</t>
  </si>
  <si>
    <t>Net Change in Cash</t>
  </si>
  <si>
    <t>Free Cash Flow</t>
  </si>
  <si>
    <t>Free Cash Flow Growth</t>
  </si>
  <si>
    <t>Free Cash Flow Yield</t>
  </si>
  <si>
    <t>Ticker</t>
  </si>
  <si>
    <t>Date</t>
  </si>
  <si>
    <t>Year End</t>
  </si>
  <si>
    <t>Assumptions</t>
  </si>
  <si>
    <t>Revenue</t>
  </si>
  <si>
    <t>% growth</t>
  </si>
  <si>
    <t>% of sales</t>
  </si>
  <si>
    <t>Taxes</t>
  </si>
  <si>
    <t>Tax Rate</t>
  </si>
  <si>
    <t>D&amp;A</t>
  </si>
  <si>
    <t>CapEx</t>
  </si>
  <si>
    <t>WACC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</si>
  <si>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</si>
  <si>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</si>
  <si>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</si>
  <si>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</si>
  <si>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</si>
  <si>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</si>
  <si>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</si>
  <si>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</si>
  <si>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</si>
  <si>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Total</t>
  </si>
  <si>
    <t>Palantir DCF</t>
  </si>
  <si>
    <t>PLTR</t>
  </si>
  <si>
    <t>Cashflow Items (USD M)</t>
  </si>
  <si>
    <t>Income Statement  (USD M)</t>
  </si>
  <si>
    <t>12.4.2025</t>
  </si>
  <si>
    <t>31.12.2025</t>
  </si>
  <si>
    <t>Change in NWC</t>
  </si>
  <si>
    <t>DCF (USD M)</t>
  </si>
  <si>
    <t>EBIAT</t>
  </si>
  <si>
    <t>Unlevered FCF</t>
  </si>
  <si>
    <t>PV of Unlevered FCF</t>
  </si>
  <si>
    <t>Terminal Value</t>
  </si>
  <si>
    <t>PV of Terminal Value</t>
  </si>
  <si>
    <t>Enterprise Value</t>
  </si>
  <si>
    <t>(-) Debt</t>
  </si>
  <si>
    <t>(+) Cash</t>
  </si>
  <si>
    <t>Equity Value</t>
  </si>
  <si>
    <t>Implied Share Price</t>
  </si>
  <si>
    <t>After 10% Margin of Error</t>
  </si>
  <si>
    <t>(USD M)</t>
  </si>
  <si>
    <t>TGR</t>
  </si>
  <si>
    <t>Shares outstanding</t>
  </si>
  <si>
    <t>SO</t>
  </si>
  <si>
    <t>**Dividend Stock Health Checklist**</t>
  </si>
  <si>
    <t>**1. Dividend Sustainability**</t>
  </si>
  <si>
    <t>- Payout Ratio (&lt;60% for most sectors, &lt;80% for utilities/REITs)</t>
  </si>
  <si>
    <t>- FCF Payout Ratio (Dividend/FCF &lt;70%)</t>
  </si>
  <si>
    <t>- FCF Margin (&gt;5%)</t>
  </si>
  <si>
    <t>- Earnings Stability (Growing EPS over 5+ years)</t>
  </si>
  <si>
    <t>**2. Financial Strength &amp; Debt Safety**</t>
  </si>
  <si>
    <t>- Debt-to-Equity (&lt;1.0)</t>
  </si>
  <si>
    <t>- Debt/EBITDA (&lt;3.0)</t>
  </si>
  <si>
    <t>- Interest Coverage Ratio (&gt;8x)</t>
  </si>
  <si>
    <t>- Quick Ratio (&gt;1.0)</t>
  </si>
  <si>
    <t>- Current Ratio (&gt;1.5)</t>
  </si>
  <si>
    <t>**3. Dividend Growth &amp; Track Record**</t>
  </si>
  <si>
    <t>- Dividend Growth Streak (5+ years of increases)</t>
  </si>
  <si>
    <t>- Dividend Yield (3-6% ideal range)</t>
  </si>
  <si>
    <t>- Dividend CAGR (Positive 5/10-year growth)</t>
  </si>
  <si>
    <t>**4. Profitability &amp; Cash Flow Health**</t>
  </si>
  <si>
    <t>- ROE/ROIC (&gt;10-15%)</t>
  </si>
  <si>
    <t>- Operating Cash Flow Growth (Consistent uptrend)</t>
  </si>
  <si>
    <t>- FCF/Share (Stable or increasing)</t>
  </si>
  <si>
    <t>**5. Valuation Metrics**</t>
  </si>
  <si>
    <t>- P/E Ratio (Below sector average)</t>
  </si>
  <si>
    <t>- Dividend Yield vs. History (Not abnormally high)</t>
  </si>
  <si>
    <t>**Critical Red Flags**</t>
  </si>
  <si>
    <t>- Stagnant/Declining Earnings (EPS or Revenue flat/down 2+ years)</t>
  </si>
  <si>
    <t>- Weak/Declining Cash Flow (FCF or Operating CF shrinking YoY)</t>
  </si>
  <si>
    <t>- Payout Ratio &gt;100% of Earnings/FCF</t>
  </si>
  <si>
    <t>- High Debt + Low Interest Coverage (Debt/EBITDA &gt;3 + Interest Coverage &lt;5x)</t>
  </si>
  <si>
    <t>- Dividend Cut/Suspension in Past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</si>
</sst>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16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333333"/>
      <name val="Arial"/>
      <family val="2"/>
    </font>
    <font>
      <sz val="8"/>
      <color rgb="FF000000"/>
      <name val="Arial"/>
      <family val="2"/>
    </font>
    <font>
      <sz val="8"/>
      <color rgb="FF45923D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/>
      <top/>
      <bottom style="medium">
        <color rgb="FFE5E5E5"/>
      </bottom>
      <diagonal/>
    </border>
    <border>
      <left style="medium">
        <color rgb="FFE5E5E5"/>
      </left>
      <right/>
      <top/>
      <bottom/>
      <diagonal/>
    </border>
    <border>
      <left/>
      <right style="medium">
        <color rgb="FFE5E5E5"/>
      </right>
      <top style="medium">
        <color rgb="FFE5E5E5"/>
      </top>
      <bottom/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/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/>
      <right/>
      <top style="medium">
        <color rgb="FF000000"/>
      </top>
      <bottom style="medium">
        <color rgb="FFE5E5E5"/>
      </bottom>
      <diagonal/>
    </border>
    <border>
      <left style="medium">
        <color rgb="FFE5E5E5"/>
      </left>
      <right/>
      <top style="medium">
        <color rgb="FF000000"/>
      </top>
      <bottom style="medium">
        <color rgb="FFE5E5E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wrapText="1"/>
    </xf>
    <xf numFmtId="0" fontId="0" fillId="0" borderId="2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0" fontId="4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10" fontId="0" fillId="0" borderId="0" xfId="0" applyNumberFormat="1"/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0" fontId="7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0" fillId="0" borderId="9" xfId="0" applyBorder="1" applyAlignment="1">
      <alignment horizontal="right" wrapText="1"/>
    </xf>
    <xf numFmtId="0" fontId="9" fillId="0" borderId="0" xfId="0" applyFont="1"/>
    <xf numFmtId="0" fontId="0" fillId="0" borderId="11" xfId="0" applyBorder="1"/>
    <xf numFmtId="0" fontId="9" fillId="0" borderId="11" xfId="0" applyFont="1" applyBorder="1"/>
    <xf numFmtId="0" fontId="10" fillId="0" borderId="0" xfId="0" applyFont="1"/>
    <xf numFmtId="0" fontId="1" fillId="2" borderId="1" xfId="1" applyAlignment="1">
      <alignment horizontal="center"/>
    </xf>
    <xf numFmtId="14" fontId="1" fillId="2" borderId="1" xfId="1" applyNumberFormat="1" applyAlignment="1">
      <alignment horizontal="center"/>
    </xf>
    <xf numFmtId="0" fontId="2" fillId="3" borderId="0" xfId="0" applyFont="1" applyFill="1"/>
    <xf numFmtId="0" fontId="0" fillId="3" borderId="0" xfId="0" applyFill="1"/>
    <xf numFmtId="0" fontId="11" fillId="0" borderId="0" xfId="0" applyFont="1"/>
    <xf numFmtId="0" fontId="0" fillId="0" borderId="12" xfId="0" applyBorder="1"/>
    <xf numFmtId="0" fontId="1" fillId="2" borderId="1" xfId="1"/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43" fontId="3" fillId="0" borderId="2" xfId="2" applyFont="1" applyBorder="1" applyAlignment="1">
      <alignment horizontal="right" wrapText="1"/>
    </xf>
    <xf numFmtId="43" fontId="7" fillId="0" borderId="7" xfId="2" applyFont="1" applyBorder="1" applyAlignment="1">
      <alignment horizontal="right" vertical="center" wrapText="1"/>
    </xf>
    <xf numFmtId="43" fontId="7" fillId="0" borderId="8" xfId="2" applyFont="1" applyBorder="1" applyAlignment="1">
      <alignment horizontal="right" vertical="center" wrapText="1"/>
    </xf>
    <xf numFmtId="43" fontId="6" fillId="0" borderId="7" xfId="2" applyFont="1" applyBorder="1" applyAlignment="1">
      <alignment horizontal="right" vertical="center" wrapText="1"/>
    </xf>
    <xf numFmtId="43" fontId="5" fillId="0" borderId="7" xfId="2" applyFont="1" applyBorder="1" applyAlignment="1">
      <alignment horizontal="right" vertical="center" wrapText="1"/>
    </xf>
    <xf numFmtId="43" fontId="6" fillId="0" borderId="8" xfId="2" applyFont="1" applyBorder="1" applyAlignment="1">
      <alignment horizontal="right" vertical="center" wrapText="1"/>
    </xf>
    <xf numFmtId="43" fontId="5" fillId="0" borderId="8" xfId="2" applyFont="1" applyBorder="1" applyAlignment="1">
      <alignment horizontal="right" vertical="center" wrapText="1"/>
    </xf>
    <xf numFmtId="43" fontId="7" fillId="0" borderId="3" xfId="2" applyFont="1" applyBorder="1" applyAlignment="1">
      <alignment horizontal="right" vertical="center" wrapText="1"/>
    </xf>
    <xf numFmtId="43" fontId="0" fillId="0" borderId="0" xfId="2" applyFont="1" applyBorder="1"/>
    <xf numFmtId="43" fontId="5" fillId="0" borderId="3" xfId="2" applyFont="1" applyBorder="1" applyAlignment="1">
      <alignment horizontal="right" vertical="center" wrapText="1"/>
    </xf>
    <xf numFmtId="43" fontId="0" fillId="0" borderId="0" xfId="2" applyFont="1"/>
    <xf numFmtId="43" fontId="7" fillId="0" borderId="10" xfId="2" applyFont="1" applyBorder="1" applyAlignment="1">
      <alignment horizontal="right" vertical="center" wrapText="1"/>
    </xf>
    <xf numFmtId="43" fontId="4" fillId="0" borderId="3" xfId="2" applyFont="1" applyBorder="1" applyAlignment="1">
      <alignment horizontal="right" vertical="center" wrapText="1"/>
    </xf>
    <xf numFmtId="43" fontId="4" fillId="0" borderId="7" xfId="2" applyFont="1" applyBorder="1" applyAlignment="1">
      <alignment horizontal="right" vertical="center" wrapText="1"/>
    </xf>
    <xf numFmtId="43" fontId="4" fillId="0" borderId="8" xfId="2" applyFont="1" applyBorder="1" applyAlignment="1">
      <alignment horizontal="right" vertical="center" wrapText="1"/>
    </xf>
    <xf numFmtId="165" fontId="0" fillId="0" borderId="0" xfId="2" applyNumberFormat="1" applyFont="1"/>
    <xf numFmtId="165" fontId="0" fillId="0" borderId="11" xfId="2" applyNumberFormat="1" applyFont="1" applyBorder="1"/>
    <xf numFmtId="165" fontId="0" fillId="3" borderId="0" xfId="2" applyNumberFormat="1" applyFont="1" applyFill="1"/>
    <xf numFmtId="165" fontId="0" fillId="0" borderId="0" xfId="2" applyNumberFormat="1" applyFont="1" applyBorder="1"/>
    <xf numFmtId="165" fontId="0" fillId="0" borderId="0" xfId="2" applyNumberFormat="1" applyFont="1" applyBorder="1" applyAlignment="1">
      <alignment horizontal="center"/>
    </xf>
    <xf numFmtId="165" fontId="0" fillId="0" borderId="0" xfId="2" applyNumberFormat="1" applyFont="1" applyBorder="1" applyAlignment="1">
      <alignment horizontal="right"/>
    </xf>
    <xf numFmtId="165" fontId="0" fillId="0" borderId="0" xfId="2" applyNumberFormat="1" applyFont="1" applyBorder="1" applyAlignment="1">
      <alignment horizontal="right" vertical="center"/>
    </xf>
    <xf numFmtId="9" fontId="11" fillId="0" borderId="0" xfId="3" applyFont="1" applyBorder="1" applyAlignment="1">
      <alignment horizontal="right"/>
    </xf>
    <xf numFmtId="165" fontId="11" fillId="0" borderId="0" xfId="2" applyNumberFormat="1" applyFont="1" applyBorder="1" applyAlignment="1">
      <alignment horizontal="right"/>
    </xf>
    <xf numFmtId="1" fontId="12" fillId="0" borderId="0" xfId="3" applyNumberFormat="1" applyFont="1" applyBorder="1" applyAlignment="1">
      <alignment horizontal="right"/>
    </xf>
    <xf numFmtId="165" fontId="13" fillId="0" borderId="0" xfId="2" applyNumberFormat="1" applyFont="1" applyBorder="1" applyAlignment="1">
      <alignment horizontal="center"/>
    </xf>
    <xf numFmtId="1" fontId="2" fillId="3" borderId="0" xfId="2" applyNumberFormat="1" applyFont="1" applyFill="1" applyBorder="1" applyAlignment="1">
      <alignment horizontal="right"/>
    </xf>
    <xf numFmtId="165" fontId="0" fillId="3" borderId="0" xfId="2" applyNumberFormat="1" applyFont="1" applyFill="1" applyBorder="1"/>
    <xf numFmtId="43" fontId="13" fillId="0" borderId="0" xfId="3" applyNumberFormat="1" applyFont="1" applyBorder="1" applyAlignment="1">
      <alignment horizontal="right"/>
    </xf>
    <xf numFmtId="165" fontId="2" fillId="3" borderId="0" xfId="2" applyNumberFormat="1" applyFont="1" applyFill="1" applyBorder="1"/>
    <xf numFmtId="165" fontId="0" fillId="0" borderId="12" xfId="2" applyNumberFormat="1" applyFont="1" applyBorder="1"/>
    <xf numFmtId="165" fontId="14" fillId="0" borderId="0" xfId="2" applyNumberFormat="1" applyFont="1" applyBorder="1" applyAlignment="1">
      <alignment horizontal="center"/>
    </xf>
    <xf numFmtId="165" fontId="14" fillId="0" borderId="0" xfId="2" applyNumberFormat="1" applyFont="1" applyAlignment="1">
      <alignment horizontal="center"/>
    </xf>
    <xf numFmtId="165" fontId="14" fillId="0" borderId="0" xfId="2" applyNumberFormat="1" applyFont="1"/>
    <xf numFmtId="9" fontId="14" fillId="0" borderId="0" xfId="3" applyFont="1" applyBorder="1" applyAlignment="1">
      <alignment horizontal="right"/>
    </xf>
    <xf numFmtId="9" fontId="14" fillId="0" borderId="0" xfId="3" applyFont="1" applyAlignment="1">
      <alignment horizontal="right"/>
    </xf>
    <xf numFmtId="165" fontId="11" fillId="0" borderId="0" xfId="2" applyNumberFormat="1" applyFont="1"/>
    <xf numFmtId="10" fontId="1" fillId="2" borderId="1" xfId="3" applyNumberFormat="1" applyFont="1" applyFill="1" applyBorder="1"/>
    <xf numFmtId="2" fontId="0" fillId="0" borderId="0" xfId="0" applyNumberFormat="1"/>
    <xf numFmtId="165" fontId="1" fillId="2" borderId="1" xfId="2" applyNumberFormat="1" applyFont="1" applyFill="1" applyBorder="1"/>
    <xf numFmtId="10" fontId="13" fillId="0" borderId="0" xfId="0" applyNumberFormat="1" applyFont="1"/>
    <xf numFmtId="10" fontId="1" fillId="2" borderId="1" xfId="3" applyNumberFormat="1" applyFont="1" applyFill="1" applyBorder="1" applyAlignment="1">
      <alignment horizontal="center"/>
    </xf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43" fontId="0" fillId="0" borderId="13" xfId="0" applyNumberFormat="1" applyBorder="1"/>
    <xf numFmtId="164" fontId="1" fillId="2" borderId="1" xfId="1" applyNumberFormat="1"/>
    <xf numFmtId="43" fontId="0" fillId="0" borderId="12" xfId="0" applyNumberFormat="1" applyBorder="1"/>
    <xf numFmtId="43" fontId="11" fillId="0" borderId="0" xfId="0" applyNumberFormat="1" applyFont="1"/>
    <xf numFmtId="0" fontId="15" fillId="0" borderId="0" xfId="0" applyFont="1" applyAlignment="1">
      <alignment wrapText="1"/>
    </xf>
    <xf numFmtId="0" fontId="0" fillId="0" borderId="0" xfId="0" applyAlignment="1">
      <alignment wrapText="1"/>
    </xf>
  </cellXfs>
  <cellStyles count="4">
    <cellStyle name="Comma" xfId="2" builtinId="3"/>
    <cellStyle name="Input" xfId="1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FBAB-55D2-4F9F-9DF3-C39DED8063F2}">
  <dimension ref="A1:AB56"/>
  <sheetViews>
    <sheetView showGridLines="0" tabSelected="1" topLeftCell="A26" zoomScale="90" zoomScaleNormal="90" workbookViewId="0">
      <selection activeCell="R18" sqref="R18"/>
    </sheetView>
  </sheetViews>
  <sheetFormatPr defaultRowHeight="14.5" x14ac:dyDescent="0.35"/>
  <cols>
    <col min="4" max="4" width="10.6328125" bestFit="1" customWidth="1"/>
    <col min="5" max="9" width="11.81640625" style="46" bestFit="1" customWidth="1"/>
    <col min="10" max="11" width="10.1796875" style="46" bestFit="1" customWidth="1"/>
    <col min="12" max="14" width="8.7265625" style="46"/>
  </cols>
  <sheetData>
    <row r="1" spans="1:28" ht="21" x14ac:dyDescent="0.5">
      <c r="A1" s="16"/>
    </row>
    <row r="2" spans="1:28" ht="21" x14ac:dyDescent="0.5">
      <c r="A2" s="17"/>
      <c r="B2" s="18" t="s">
        <v>184</v>
      </c>
      <c r="C2" s="17"/>
      <c r="D2" s="17"/>
      <c r="E2" s="47"/>
      <c r="F2" s="47"/>
      <c r="G2" s="47"/>
      <c r="H2" s="47"/>
      <c r="I2" s="47"/>
      <c r="J2" s="47"/>
      <c r="K2" s="47"/>
      <c r="L2" s="47"/>
      <c r="M2" s="47"/>
      <c r="N2" s="4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4" spans="1:28" ht="16" x14ac:dyDescent="0.4">
      <c r="A4" s="19"/>
      <c r="B4" t="s">
        <v>162</v>
      </c>
      <c r="C4" s="20" t="s">
        <v>185</v>
      </c>
    </row>
    <row r="5" spans="1:28" x14ac:dyDescent="0.35">
      <c r="B5" t="s">
        <v>163</v>
      </c>
      <c r="C5" s="21" t="s">
        <v>188</v>
      </c>
    </row>
    <row r="6" spans="1:28" x14ac:dyDescent="0.35">
      <c r="B6" t="s">
        <v>164</v>
      </c>
      <c r="C6" s="21" t="s">
        <v>189</v>
      </c>
      <c r="E6" s="49"/>
      <c r="F6" s="49"/>
      <c r="G6" s="49"/>
      <c r="H6" s="49"/>
      <c r="I6" s="49"/>
      <c r="J6" s="49"/>
      <c r="K6" s="49"/>
      <c r="L6" s="49"/>
      <c r="M6" s="49"/>
      <c r="N6" s="49"/>
    </row>
    <row r="7" spans="1:28" x14ac:dyDescent="0.35">
      <c r="E7" s="49"/>
      <c r="F7" s="49"/>
      <c r="G7" s="49"/>
      <c r="H7" s="49"/>
      <c r="I7" s="49"/>
      <c r="J7" s="49"/>
      <c r="K7" s="49"/>
      <c r="L7" s="49"/>
      <c r="M7" s="49"/>
      <c r="N7" s="49"/>
    </row>
    <row r="8" spans="1:28" x14ac:dyDescent="0.35">
      <c r="B8" s="22" t="s">
        <v>165</v>
      </c>
      <c r="C8" s="23"/>
      <c r="D8" s="23"/>
      <c r="E8" s="60"/>
      <c r="F8" s="58"/>
      <c r="G8" s="58"/>
      <c r="H8" s="58"/>
      <c r="I8" s="58"/>
      <c r="J8" s="58"/>
      <c r="K8" s="58"/>
      <c r="L8" s="58"/>
      <c r="M8" s="58"/>
      <c r="N8" s="58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8" x14ac:dyDescent="0.35">
      <c r="B9" t="s">
        <v>204</v>
      </c>
      <c r="C9" s="72">
        <v>2.5000000000000001E-2</v>
      </c>
      <c r="E9" s="49"/>
      <c r="F9" s="49"/>
      <c r="G9" s="49"/>
      <c r="H9" s="49"/>
      <c r="I9" s="49"/>
      <c r="J9" s="49"/>
      <c r="K9" s="49"/>
      <c r="L9" s="49"/>
      <c r="M9" s="49"/>
      <c r="N9" s="49"/>
    </row>
    <row r="10" spans="1:28" x14ac:dyDescent="0.35">
      <c r="B10" t="s">
        <v>173</v>
      </c>
      <c r="C10" s="71">
        <f>WACC!F19</f>
        <v>0.14344000000000001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spans="1:28" x14ac:dyDescent="0.35"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8" x14ac:dyDescent="0.35">
      <c r="B12" s="22" t="s">
        <v>187</v>
      </c>
      <c r="C12" s="23"/>
      <c r="D12" s="23"/>
      <c r="E12" s="57">
        <v>2019</v>
      </c>
      <c r="F12" s="57">
        <f>E12+1</f>
        <v>2020</v>
      </c>
      <c r="G12" s="57">
        <f t="shared" ref="G12:K12" si="0">F12+1</f>
        <v>2021</v>
      </c>
      <c r="H12" s="57">
        <f t="shared" si="0"/>
        <v>2022</v>
      </c>
      <c r="I12" s="57">
        <f t="shared" si="0"/>
        <v>2023</v>
      </c>
      <c r="J12" s="57">
        <f t="shared" si="0"/>
        <v>2024</v>
      </c>
      <c r="K12" s="57">
        <f t="shared" si="0"/>
        <v>2025</v>
      </c>
      <c r="L12" s="57">
        <f t="shared" ref="L12" si="1">K12+1</f>
        <v>2026</v>
      </c>
      <c r="M12" s="57">
        <f t="shared" ref="M12:N12" si="2">L12+1</f>
        <v>2027</v>
      </c>
      <c r="N12" s="57">
        <f t="shared" si="2"/>
        <v>2028</v>
      </c>
      <c r="O12" s="57">
        <f t="shared" ref="O12" si="3">N12+1</f>
        <v>2029</v>
      </c>
      <c r="P12" s="57">
        <f t="shared" ref="P12" si="4">O12+1</f>
        <v>2030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x14ac:dyDescent="0.35">
      <c r="B13" t="s">
        <v>166</v>
      </c>
      <c r="E13" s="56">
        <f>IS!C7</f>
        <v>743</v>
      </c>
      <c r="F13" s="56">
        <f>IS!D7</f>
        <v>1093</v>
      </c>
      <c r="G13" s="56">
        <f>IS!E7</f>
        <v>1542</v>
      </c>
      <c r="H13" s="56">
        <f>IS!F7</f>
        <v>1906</v>
      </c>
      <c r="I13" s="56">
        <f>IS!G7</f>
        <v>2225</v>
      </c>
      <c r="J13" s="52">
        <f>I13*(1+I14)</f>
        <v>2597.6875</v>
      </c>
      <c r="K13" s="52">
        <f t="shared" ref="K13:P13" si="5">J13*(1+J14)</f>
        <v>3247.109375</v>
      </c>
      <c r="L13" s="52">
        <f t="shared" si="5"/>
        <v>4058.88671875</v>
      </c>
      <c r="M13" s="52">
        <f t="shared" si="5"/>
        <v>5073.6083984375</v>
      </c>
      <c r="N13" s="52">
        <f t="shared" si="5"/>
        <v>6342.010498046875</v>
      </c>
      <c r="O13" s="52">
        <f t="shared" si="5"/>
        <v>7927.5131225585938</v>
      </c>
      <c r="P13" s="52">
        <f t="shared" si="5"/>
        <v>9909.3914031982422</v>
      </c>
    </row>
    <row r="14" spans="1:28" x14ac:dyDescent="0.35">
      <c r="B14" s="24" t="s">
        <v>167</v>
      </c>
      <c r="E14" s="53" t="str">
        <f>IS!C8</f>
        <v>-</v>
      </c>
      <c r="F14" s="53">
        <f>IS!D8</f>
        <v>0.47149999999999997</v>
      </c>
      <c r="G14" s="53">
        <f>IS!E8</f>
        <v>0.41110000000000002</v>
      </c>
      <c r="H14" s="53">
        <f>IS!F8</f>
        <v>0.2361</v>
      </c>
      <c r="I14" s="53">
        <f>IS!G8</f>
        <v>0.16750000000000001</v>
      </c>
      <c r="J14" s="53">
        <v>0.25</v>
      </c>
      <c r="K14" s="53">
        <f t="shared" ref="K14:M14" si="6">K13/J13-1</f>
        <v>0.25</v>
      </c>
      <c r="L14" s="53">
        <f t="shared" si="6"/>
        <v>0.25</v>
      </c>
      <c r="M14" s="53">
        <f t="shared" si="6"/>
        <v>0.25</v>
      </c>
      <c r="N14" s="53">
        <f t="shared" ref="N14" si="7">N13/M13-1</f>
        <v>0.25</v>
      </c>
      <c r="O14" s="53">
        <f t="shared" ref="O14" si="8">O13/N13-1</f>
        <v>0.25</v>
      </c>
      <c r="P14" s="53">
        <f t="shared" ref="P14" si="9">P13/O13-1</f>
        <v>0.25</v>
      </c>
    </row>
    <row r="15" spans="1:28" x14ac:dyDescent="0.35">
      <c r="E15" s="50"/>
      <c r="F15" s="50"/>
      <c r="G15" s="50"/>
      <c r="H15" s="50"/>
      <c r="I15" s="50"/>
      <c r="J15" s="51"/>
      <c r="K15" s="51"/>
      <c r="L15" s="51"/>
      <c r="M15" s="51"/>
      <c r="N15" s="49"/>
    </row>
    <row r="16" spans="1:28" x14ac:dyDescent="0.35">
      <c r="B16" t="s">
        <v>17</v>
      </c>
      <c r="E16" s="56">
        <f>IS!C23</f>
        <v>-576</v>
      </c>
      <c r="F16" s="56">
        <f>IS!D23</f>
        <v>-1174</v>
      </c>
      <c r="G16" s="56">
        <f>IS!E23</f>
        <v>-411</v>
      </c>
      <c r="H16" s="56">
        <f>IS!F23</f>
        <v>-161</v>
      </c>
      <c r="I16" s="56">
        <f>IS!G23</f>
        <v>120</v>
      </c>
      <c r="J16" s="51">
        <v>1062</v>
      </c>
      <c r="K16" s="51">
        <f>K13*J17</f>
        <v>1327.5</v>
      </c>
      <c r="L16" s="51">
        <f t="shared" ref="L16:M16" si="10">L13*K17</f>
        <v>1659.375</v>
      </c>
      <c r="M16" s="51">
        <f t="shared" si="10"/>
        <v>2074.21875</v>
      </c>
      <c r="N16" s="51">
        <f t="shared" ref="N16:P16" si="11">N13*M17</f>
        <v>2592.7734375</v>
      </c>
      <c r="O16" s="51">
        <f t="shared" si="11"/>
        <v>3240.966796875</v>
      </c>
      <c r="P16" s="51">
        <f t="shared" si="11"/>
        <v>4051.20849609375</v>
      </c>
    </row>
    <row r="17" spans="2:28" x14ac:dyDescent="0.35">
      <c r="B17" s="24" t="s">
        <v>168</v>
      </c>
      <c r="E17" s="53">
        <f>E16/E13</f>
        <v>-0.77523553162853298</v>
      </c>
      <c r="F17" s="53">
        <f t="shared" ref="F17:I17" si="12">F16/F13</f>
        <v>-1.0741079597438243</v>
      </c>
      <c r="G17" s="53">
        <f t="shared" si="12"/>
        <v>-0.26653696498054474</v>
      </c>
      <c r="H17" s="53">
        <f t="shared" si="12"/>
        <v>-8.4470094438614904E-2</v>
      </c>
      <c r="I17" s="53">
        <f t="shared" si="12"/>
        <v>5.3932584269662923E-2</v>
      </c>
      <c r="J17" s="53">
        <f>J16/J13</f>
        <v>0.40882515699059258</v>
      </c>
      <c r="K17" s="53">
        <f t="shared" ref="K17:M17" si="13">K16/K13</f>
        <v>0.40882515699059258</v>
      </c>
      <c r="L17" s="53">
        <f t="shared" si="13"/>
        <v>0.40882515699059258</v>
      </c>
      <c r="M17" s="53">
        <f t="shared" si="13"/>
        <v>0.40882515699059258</v>
      </c>
      <c r="N17" s="53">
        <f t="shared" ref="N17" si="14">N16/N13</f>
        <v>0.40882515699059258</v>
      </c>
      <c r="O17" s="53">
        <f t="shared" ref="O17" si="15">O16/O13</f>
        <v>0.40882515699059258</v>
      </c>
      <c r="P17" s="53">
        <f t="shared" ref="P17" si="16">P16/P13</f>
        <v>0.40882515699059258</v>
      </c>
    </row>
    <row r="18" spans="2:28" x14ac:dyDescent="0.35">
      <c r="E18" s="50"/>
      <c r="F18" s="50"/>
      <c r="G18" s="50"/>
      <c r="H18" s="50"/>
      <c r="I18" s="50"/>
      <c r="J18" s="51"/>
      <c r="K18" s="51"/>
      <c r="L18" s="51"/>
      <c r="M18" s="51"/>
      <c r="N18" s="49"/>
    </row>
    <row r="19" spans="2:28" x14ac:dyDescent="0.35">
      <c r="B19" t="s">
        <v>169</v>
      </c>
      <c r="E19" s="56">
        <f>IS!C39</f>
        <v>12</v>
      </c>
      <c r="F19" s="56">
        <f>IS!D39</f>
        <v>-13</v>
      </c>
      <c r="G19" s="56">
        <f>IS!E39</f>
        <v>32</v>
      </c>
      <c r="H19" s="56">
        <f>IS!F39</f>
        <v>10</v>
      </c>
      <c r="I19" s="56">
        <f>IS!G39</f>
        <v>20</v>
      </c>
      <c r="J19" s="51">
        <f>J16*J20</f>
        <v>148.68</v>
      </c>
      <c r="K19" s="51">
        <f t="shared" ref="K19:M19" si="17">K16*K20</f>
        <v>199.125</v>
      </c>
      <c r="L19" s="51">
        <f t="shared" si="17"/>
        <v>282.09375</v>
      </c>
      <c r="M19" s="51">
        <f t="shared" si="17"/>
        <v>435.5859375</v>
      </c>
      <c r="N19" s="51">
        <f t="shared" ref="N19" si="18">N16*N20</f>
        <v>544.482421875</v>
      </c>
      <c r="O19" s="51">
        <f t="shared" ref="O19" si="19">O16*O20</f>
        <v>680.60302734375</v>
      </c>
      <c r="P19" s="51">
        <f t="shared" ref="P19" si="20">P16*P20</f>
        <v>850.7537841796875</v>
      </c>
    </row>
    <row r="20" spans="2:28" x14ac:dyDescent="0.35">
      <c r="B20" s="24" t="s">
        <v>170</v>
      </c>
      <c r="E20" s="53">
        <f>E19/E13</f>
        <v>1.6150740242261104E-2</v>
      </c>
      <c r="F20" s="53">
        <f t="shared" ref="F20:I20" si="21">F19/F13</f>
        <v>-1.1893870082342177E-2</v>
      </c>
      <c r="G20" s="53">
        <f t="shared" si="21"/>
        <v>2.0752269779507133E-2</v>
      </c>
      <c r="H20" s="53">
        <f t="shared" si="21"/>
        <v>5.246589716684155E-3</v>
      </c>
      <c r="I20" s="53">
        <f t="shared" si="21"/>
        <v>8.988764044943821E-3</v>
      </c>
      <c r="J20" s="53">
        <v>0.14000000000000001</v>
      </c>
      <c r="K20" s="53">
        <v>0.15</v>
      </c>
      <c r="L20" s="53">
        <v>0.17</v>
      </c>
      <c r="M20" s="53">
        <v>0.21</v>
      </c>
      <c r="N20" s="53">
        <v>0.21</v>
      </c>
      <c r="O20" s="53">
        <v>0.21</v>
      </c>
      <c r="P20" s="53">
        <v>0.21</v>
      </c>
    </row>
    <row r="21" spans="2:28" x14ac:dyDescent="0.35">
      <c r="E21" s="49"/>
      <c r="F21" s="49"/>
      <c r="G21" s="49"/>
      <c r="H21" s="49"/>
      <c r="I21" s="49"/>
      <c r="J21" s="51"/>
      <c r="K21" s="51"/>
      <c r="L21" s="51"/>
      <c r="M21" s="51"/>
      <c r="N21" s="49"/>
    </row>
    <row r="22" spans="2:28" x14ac:dyDescent="0.35">
      <c r="B22" s="22" t="s">
        <v>186</v>
      </c>
      <c r="C22" s="23"/>
      <c r="D22" s="23"/>
      <c r="E22" s="57">
        <v>2019</v>
      </c>
      <c r="F22" s="57">
        <f>E22+1</f>
        <v>2020</v>
      </c>
      <c r="G22" s="57">
        <f t="shared" ref="G22:K22" si="22">F22+1</f>
        <v>2021</v>
      </c>
      <c r="H22" s="57">
        <f t="shared" si="22"/>
        <v>2022</v>
      </c>
      <c r="I22" s="57">
        <f t="shared" si="22"/>
        <v>2023</v>
      </c>
      <c r="J22" s="57">
        <f t="shared" si="22"/>
        <v>2024</v>
      </c>
      <c r="K22" s="57">
        <f t="shared" si="22"/>
        <v>2025</v>
      </c>
      <c r="L22" s="57">
        <f t="shared" ref="L22" si="23">K22+1</f>
        <v>2026</v>
      </c>
      <c r="M22" s="57">
        <f t="shared" ref="M22" si="24">L22+1</f>
        <v>2027</v>
      </c>
      <c r="N22" s="57">
        <f t="shared" ref="N22" si="25">M22+1</f>
        <v>2028</v>
      </c>
      <c r="O22" s="57">
        <f t="shared" ref="O22" si="26">N22+1</f>
        <v>2029</v>
      </c>
      <c r="P22" s="57">
        <f t="shared" ref="P22" si="27">O22+1</f>
        <v>2030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2:28" x14ac:dyDescent="0.35">
      <c r="B23" t="s">
        <v>171</v>
      </c>
      <c r="E23" s="56">
        <f>CS!C11</f>
        <v>12</v>
      </c>
      <c r="F23" s="56">
        <f>CS!D11</f>
        <v>14</v>
      </c>
      <c r="G23" s="56">
        <f>CS!E11</f>
        <v>15</v>
      </c>
      <c r="H23" s="56">
        <f>CS!F11</f>
        <v>23</v>
      </c>
      <c r="I23" s="56">
        <f>CS!G11</f>
        <v>33</v>
      </c>
      <c r="J23" s="51">
        <f>J13*I24</f>
        <v>38.527500000000003</v>
      </c>
      <c r="K23" s="51">
        <f t="shared" ref="K23:M23" si="28">K13*J24</f>
        <v>48.159375000000004</v>
      </c>
      <c r="L23" s="51">
        <f t="shared" si="28"/>
        <v>60.19921875</v>
      </c>
      <c r="M23" s="51">
        <f t="shared" si="28"/>
        <v>75.2490234375</v>
      </c>
      <c r="N23" s="51">
        <f t="shared" ref="N23:P23" si="29">N13*M24</f>
        <v>94.061279296875</v>
      </c>
      <c r="O23" s="51">
        <f t="shared" si="29"/>
        <v>117.57659912109375</v>
      </c>
      <c r="P23" s="51">
        <f t="shared" si="29"/>
        <v>146.97074890136719</v>
      </c>
    </row>
    <row r="24" spans="2:28" x14ac:dyDescent="0.35">
      <c r="B24" s="24" t="s">
        <v>168</v>
      </c>
      <c r="E24" s="53">
        <f>E23/E13</f>
        <v>1.6150740242261104E-2</v>
      </c>
      <c r="F24" s="53">
        <f t="shared" ref="F24:I24" si="30">F23/F13</f>
        <v>1.2808783165599268E-2</v>
      </c>
      <c r="G24" s="53">
        <f t="shared" si="30"/>
        <v>9.727626459143969E-3</v>
      </c>
      <c r="H24" s="53">
        <f t="shared" si="30"/>
        <v>1.2067156348373556E-2</v>
      </c>
      <c r="I24" s="53">
        <f t="shared" si="30"/>
        <v>1.4831460674157304E-2</v>
      </c>
      <c r="J24" s="53">
        <f t="shared" ref="J24" si="31">J23/J13</f>
        <v>1.4831460674157304E-2</v>
      </c>
      <c r="K24" s="53">
        <f t="shared" ref="K24" si="32">K23/K13</f>
        <v>1.4831460674157304E-2</v>
      </c>
      <c r="L24" s="53">
        <f t="shared" ref="L24" si="33">L23/L13</f>
        <v>1.4831460674157304E-2</v>
      </c>
      <c r="M24" s="53">
        <f t="shared" ref="M24" si="34">M23/M13</f>
        <v>1.4831460674157304E-2</v>
      </c>
      <c r="N24" s="53">
        <f t="shared" ref="N24" si="35">N23/N13</f>
        <v>1.4831460674157304E-2</v>
      </c>
      <c r="O24" s="53">
        <f t="shared" ref="O24" si="36">O23/O13</f>
        <v>1.4831460674157304E-2</v>
      </c>
      <c r="P24" s="53">
        <f t="shared" ref="P24" si="37">P23/P13</f>
        <v>1.4831460674157304E-2</v>
      </c>
    </row>
    <row r="25" spans="2:28" x14ac:dyDescent="0.35">
      <c r="E25" s="50"/>
      <c r="F25" s="50"/>
      <c r="G25" s="50"/>
      <c r="H25" s="50"/>
      <c r="I25" s="50"/>
      <c r="J25" s="51"/>
      <c r="K25" s="51"/>
      <c r="L25" s="51"/>
      <c r="M25" s="51"/>
      <c r="N25" s="49"/>
    </row>
    <row r="26" spans="2:28" x14ac:dyDescent="0.35">
      <c r="B26" t="s">
        <v>172</v>
      </c>
      <c r="E26" s="56">
        <f>CS!C37</f>
        <v>13</v>
      </c>
      <c r="F26" s="56">
        <f>CS!D37</f>
        <v>12</v>
      </c>
      <c r="G26" s="56">
        <f>CS!E37</f>
        <v>12</v>
      </c>
      <c r="H26" s="56">
        <f>CS!F37</f>
        <v>40</v>
      </c>
      <c r="I26" s="56">
        <f>CS!G37</f>
        <v>15</v>
      </c>
      <c r="J26" s="51">
        <f>J13*I27</f>
        <v>17.512499999999999</v>
      </c>
      <c r="K26" s="51">
        <f t="shared" ref="K26:M26" si="38">K13*J27</f>
        <v>21.890625</v>
      </c>
      <c r="L26" s="51">
        <f t="shared" si="38"/>
        <v>27.36328125</v>
      </c>
      <c r="M26" s="51">
        <f t="shared" si="38"/>
        <v>34.2041015625</v>
      </c>
      <c r="N26" s="51">
        <f t="shared" ref="N26:P26" si="39">N13*M27</f>
        <v>42.755126953125</v>
      </c>
      <c r="O26" s="51">
        <f t="shared" si="39"/>
        <v>53.44390869140625</v>
      </c>
      <c r="P26" s="51">
        <f t="shared" si="39"/>
        <v>66.804885864257813</v>
      </c>
    </row>
    <row r="27" spans="2:28" x14ac:dyDescent="0.35">
      <c r="B27" s="24" t="s">
        <v>168</v>
      </c>
      <c r="E27" s="53">
        <f>E26/E13</f>
        <v>1.7496635262449527E-2</v>
      </c>
      <c r="F27" s="53">
        <f t="shared" ref="F27:I27" si="40">F26/F13</f>
        <v>1.0978956999085087E-2</v>
      </c>
      <c r="G27" s="53">
        <f t="shared" si="40"/>
        <v>7.7821011673151752E-3</v>
      </c>
      <c r="H27" s="53">
        <f t="shared" si="40"/>
        <v>2.098635886673662E-2</v>
      </c>
      <c r="I27" s="53">
        <f t="shared" si="40"/>
        <v>6.7415730337078653E-3</v>
      </c>
      <c r="J27" s="53">
        <f t="shared" ref="J27" si="41">J26/J13</f>
        <v>6.7415730337078653E-3</v>
      </c>
      <c r="K27" s="53">
        <f t="shared" ref="K27" si="42">K26/K13</f>
        <v>6.7415730337078653E-3</v>
      </c>
      <c r="L27" s="53">
        <f t="shared" ref="L27" si="43">L26/L13</f>
        <v>6.7415730337078653E-3</v>
      </c>
      <c r="M27" s="53">
        <f t="shared" ref="M27" si="44">M26/M13</f>
        <v>6.7415730337078653E-3</v>
      </c>
      <c r="N27" s="53">
        <f t="shared" ref="N27" si="45">N26/N13</f>
        <v>6.7415730337078653E-3</v>
      </c>
      <c r="O27" s="53">
        <f t="shared" ref="O27" si="46">O26/O13</f>
        <v>6.7415730337078653E-3</v>
      </c>
      <c r="P27" s="53">
        <f t="shared" ref="P27" si="47">P26/P13</f>
        <v>6.7415730337078653E-3</v>
      </c>
    </row>
    <row r="28" spans="2:28" x14ac:dyDescent="0.35">
      <c r="B28" s="24"/>
      <c r="E28" s="53"/>
      <c r="F28" s="53"/>
      <c r="G28" s="53"/>
      <c r="H28" s="53"/>
      <c r="I28" s="53"/>
      <c r="J28" s="53"/>
      <c r="K28" s="53"/>
      <c r="L28" s="54"/>
      <c r="M28" s="54"/>
      <c r="N28" s="49"/>
    </row>
    <row r="29" spans="2:28" x14ac:dyDescent="0.35">
      <c r="B29" t="s">
        <v>190</v>
      </c>
      <c r="E29" s="59">
        <f>CS!C20</f>
        <v>134</v>
      </c>
      <c r="F29" s="59">
        <f>CS!D20</f>
        <v>454</v>
      </c>
      <c r="G29" s="59">
        <f>CS!E20</f>
        <v>-92</v>
      </c>
      <c r="H29" s="59">
        <f>CS!F20</f>
        <v>-267</v>
      </c>
      <c r="I29" s="59">
        <f>CS!G20</f>
        <v>6</v>
      </c>
      <c r="J29" s="55">
        <f>J13*I27</f>
        <v>17.512499999999999</v>
      </c>
      <c r="K29" s="55">
        <f t="shared" ref="K29:M29" si="48">K13*J27</f>
        <v>21.890625</v>
      </c>
      <c r="L29" s="55">
        <f t="shared" si="48"/>
        <v>27.36328125</v>
      </c>
      <c r="M29" s="55">
        <f t="shared" si="48"/>
        <v>34.2041015625</v>
      </c>
      <c r="N29" s="55">
        <f t="shared" ref="N29:P29" si="49">N13*M27</f>
        <v>42.755126953125</v>
      </c>
      <c r="O29" s="55">
        <f t="shared" si="49"/>
        <v>53.44390869140625</v>
      </c>
      <c r="P29" s="55">
        <f t="shared" si="49"/>
        <v>66.804885864257813</v>
      </c>
    </row>
    <row r="30" spans="2:28" x14ac:dyDescent="0.35">
      <c r="B30" s="24" t="s">
        <v>168</v>
      </c>
      <c r="C30" s="24"/>
      <c r="D30" s="24"/>
      <c r="E30" s="53">
        <f>E29/E13</f>
        <v>0.18034993270524899</v>
      </c>
      <c r="F30" s="53">
        <f t="shared" ref="F30:I30" si="50">F29/F13</f>
        <v>0.41537053979871913</v>
      </c>
      <c r="G30" s="53">
        <f t="shared" si="50"/>
        <v>-5.9662775616083012E-2</v>
      </c>
      <c r="H30" s="53">
        <f t="shared" si="50"/>
        <v>-0.14008394543546696</v>
      </c>
      <c r="I30" s="53">
        <f t="shared" si="50"/>
        <v>2.696629213483146E-3</v>
      </c>
      <c r="J30" s="53">
        <f t="shared" ref="J30" si="51">J29/J13</f>
        <v>6.7415730337078653E-3</v>
      </c>
      <c r="K30" s="53">
        <f t="shared" ref="K30" si="52">K29/K13</f>
        <v>6.7415730337078653E-3</v>
      </c>
      <c r="L30" s="53">
        <f t="shared" ref="L30" si="53">L29/L13</f>
        <v>6.7415730337078653E-3</v>
      </c>
      <c r="M30" s="53">
        <f t="shared" ref="M30" si="54">M29/M13</f>
        <v>6.7415730337078653E-3</v>
      </c>
      <c r="N30" s="53">
        <f t="shared" ref="N30" si="55">N29/N13</f>
        <v>6.7415730337078653E-3</v>
      </c>
      <c r="O30" s="53">
        <f t="shared" ref="O30" si="56">O29/O13</f>
        <v>6.7415730337078653E-3</v>
      </c>
      <c r="P30" s="53">
        <f t="shared" ref="P30" si="57">P29/P13</f>
        <v>6.7415730337078653E-3</v>
      </c>
    </row>
    <row r="31" spans="2:28" x14ac:dyDescent="0.35">
      <c r="E31" s="50"/>
      <c r="F31" s="50"/>
      <c r="G31" s="50"/>
      <c r="H31" s="50"/>
      <c r="I31" s="50"/>
      <c r="J31" s="51"/>
      <c r="K31" s="51"/>
      <c r="L31" s="51"/>
      <c r="M31" s="51"/>
      <c r="N31" s="49"/>
    </row>
    <row r="32" spans="2:28" x14ac:dyDescent="0.35">
      <c r="B32" s="22" t="s">
        <v>191</v>
      </c>
      <c r="C32" s="23"/>
      <c r="D32" s="23"/>
      <c r="E32" s="57">
        <v>2019</v>
      </c>
      <c r="F32" s="57">
        <f>E32+1</f>
        <v>2020</v>
      </c>
      <c r="G32" s="57">
        <f t="shared" ref="G32" si="58">F32+1</f>
        <v>2021</v>
      </c>
      <c r="H32" s="57">
        <f t="shared" ref="H32" si="59">G32+1</f>
        <v>2022</v>
      </c>
      <c r="I32" s="57">
        <f t="shared" ref="I32" si="60">H32+1</f>
        <v>2023</v>
      </c>
      <c r="J32" s="57">
        <f t="shared" ref="J32" si="61">I32+1</f>
        <v>2024</v>
      </c>
      <c r="K32" s="57">
        <f t="shared" ref="K32" si="62">J32+1</f>
        <v>2025</v>
      </c>
      <c r="L32" s="57">
        <f t="shared" ref="L32" si="63">K32+1</f>
        <v>2026</v>
      </c>
      <c r="M32" s="57">
        <f t="shared" ref="M32" si="64">L32+1</f>
        <v>2027</v>
      </c>
      <c r="N32" s="57">
        <f t="shared" ref="N32" si="65">M32+1</f>
        <v>2028</v>
      </c>
      <c r="O32" s="57">
        <f t="shared" ref="O32" si="66">N32+1</f>
        <v>2029</v>
      </c>
      <c r="P32" s="57">
        <f t="shared" ref="P32" si="67">O32+1</f>
        <v>2030</v>
      </c>
      <c r="Q32" s="58"/>
      <c r="R32" s="5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spans="2:16" x14ac:dyDescent="0.35">
      <c r="B33" t="s">
        <v>192</v>
      </c>
      <c r="E33" s="49"/>
      <c r="F33" s="49"/>
      <c r="G33" s="49"/>
      <c r="H33" s="49"/>
      <c r="I33" s="49"/>
      <c r="J33" s="50">
        <f>J16-J19</f>
        <v>913.31999999999994</v>
      </c>
      <c r="K33" s="50">
        <f t="shared" ref="K33:P33" si="68">K16-K19</f>
        <v>1128.375</v>
      </c>
      <c r="L33" s="50">
        <f t="shared" si="68"/>
        <v>1377.28125</v>
      </c>
      <c r="M33" s="50">
        <f t="shared" si="68"/>
        <v>1638.6328125</v>
      </c>
      <c r="N33" s="50">
        <f t="shared" si="68"/>
        <v>2048.291015625</v>
      </c>
      <c r="O33" s="50">
        <f t="shared" si="68"/>
        <v>2560.36376953125</v>
      </c>
      <c r="P33" s="50">
        <f t="shared" si="68"/>
        <v>3200.4547119140625</v>
      </c>
    </row>
    <row r="34" spans="2:16" x14ac:dyDescent="0.35">
      <c r="E34" s="49"/>
      <c r="F34" s="49"/>
      <c r="G34" s="49"/>
      <c r="H34" s="49"/>
      <c r="I34" s="49"/>
      <c r="J34" s="50"/>
      <c r="K34" s="50"/>
      <c r="L34" s="50"/>
      <c r="M34" s="50"/>
      <c r="N34" s="49"/>
    </row>
    <row r="35" spans="2:16" x14ac:dyDescent="0.35">
      <c r="B35" t="s">
        <v>171</v>
      </c>
      <c r="E35" s="49"/>
      <c r="F35" s="49"/>
      <c r="G35" s="49"/>
      <c r="H35" s="49"/>
      <c r="I35" s="49"/>
      <c r="J35" s="62">
        <f>J23</f>
        <v>38.527500000000003</v>
      </c>
      <c r="K35" s="62">
        <f t="shared" ref="K35:M35" si="69">K23</f>
        <v>48.159375000000004</v>
      </c>
      <c r="L35" s="62">
        <f t="shared" si="69"/>
        <v>60.19921875</v>
      </c>
      <c r="M35" s="62">
        <f t="shared" si="69"/>
        <v>75.2490234375</v>
      </c>
      <c r="N35" s="62">
        <f t="shared" ref="N35:P35" si="70">N23</f>
        <v>94.061279296875</v>
      </c>
      <c r="O35" s="62">
        <f t="shared" si="70"/>
        <v>117.57659912109375</v>
      </c>
      <c r="P35" s="62">
        <f t="shared" si="70"/>
        <v>146.97074890136719</v>
      </c>
    </row>
    <row r="36" spans="2:16" x14ac:dyDescent="0.35">
      <c r="B36" s="24" t="s">
        <v>168</v>
      </c>
      <c r="E36" s="49"/>
      <c r="F36" s="49"/>
      <c r="G36" s="49"/>
      <c r="H36" s="49"/>
      <c r="I36" s="50"/>
      <c r="J36" s="65">
        <f>J24</f>
        <v>1.4831460674157304E-2</v>
      </c>
      <c r="K36" s="65">
        <f t="shared" ref="K36:M36" si="71">K24</f>
        <v>1.4831460674157304E-2</v>
      </c>
      <c r="L36" s="65">
        <f t="shared" si="71"/>
        <v>1.4831460674157304E-2</v>
      </c>
      <c r="M36" s="65">
        <f t="shared" si="71"/>
        <v>1.4831460674157304E-2</v>
      </c>
      <c r="N36" s="65">
        <f t="shared" ref="N36:P36" si="72">N24</f>
        <v>1.4831460674157304E-2</v>
      </c>
      <c r="O36" s="65">
        <f t="shared" si="72"/>
        <v>1.4831460674157304E-2</v>
      </c>
      <c r="P36" s="65">
        <f t="shared" si="72"/>
        <v>1.4831460674157304E-2</v>
      </c>
    </row>
    <row r="37" spans="2:16" x14ac:dyDescent="0.35">
      <c r="J37" s="63"/>
      <c r="K37" s="63"/>
      <c r="L37" s="63"/>
      <c r="M37" s="63"/>
    </row>
    <row r="38" spans="2:16" x14ac:dyDescent="0.35">
      <c r="B38" t="s">
        <v>172</v>
      </c>
      <c r="J38" s="63">
        <f>J26</f>
        <v>17.512499999999999</v>
      </c>
      <c r="K38" s="63">
        <f t="shared" ref="K38:M38" si="73">K26</f>
        <v>21.890625</v>
      </c>
      <c r="L38" s="63">
        <f t="shared" si="73"/>
        <v>27.36328125</v>
      </c>
      <c r="M38" s="63">
        <f t="shared" si="73"/>
        <v>34.2041015625</v>
      </c>
      <c r="N38" s="63">
        <f t="shared" ref="N38:P38" si="74">N26</f>
        <v>42.755126953125</v>
      </c>
      <c r="O38" s="63">
        <f t="shared" si="74"/>
        <v>53.44390869140625</v>
      </c>
      <c r="P38" s="63">
        <f t="shared" si="74"/>
        <v>66.804885864257813</v>
      </c>
    </row>
    <row r="39" spans="2:16" x14ac:dyDescent="0.35">
      <c r="B39" s="24" t="s">
        <v>168</v>
      </c>
      <c r="J39" s="66">
        <f>J27</f>
        <v>6.7415730337078653E-3</v>
      </c>
      <c r="K39" s="66">
        <f t="shared" ref="K39:M39" si="75">K27</f>
        <v>6.7415730337078653E-3</v>
      </c>
      <c r="L39" s="66">
        <f t="shared" si="75"/>
        <v>6.7415730337078653E-3</v>
      </c>
      <c r="M39" s="66">
        <f t="shared" si="75"/>
        <v>6.7415730337078653E-3</v>
      </c>
      <c r="N39" s="66">
        <f t="shared" ref="N39:P39" si="76">N27</f>
        <v>6.7415730337078653E-3</v>
      </c>
      <c r="O39" s="66">
        <f t="shared" si="76"/>
        <v>6.7415730337078653E-3</v>
      </c>
      <c r="P39" s="66">
        <f t="shared" si="76"/>
        <v>6.7415730337078653E-3</v>
      </c>
    </row>
    <row r="40" spans="2:16" x14ac:dyDescent="0.35">
      <c r="B40" s="24"/>
      <c r="J40" s="64"/>
      <c r="K40" s="64"/>
      <c r="L40" s="64"/>
      <c r="M40" s="64"/>
    </row>
    <row r="41" spans="2:16" x14ac:dyDescent="0.35">
      <c r="B41" t="s">
        <v>190</v>
      </c>
      <c r="J41" s="64">
        <f>J29</f>
        <v>17.512499999999999</v>
      </c>
      <c r="K41" s="64">
        <f t="shared" ref="K41:M41" si="77">K29</f>
        <v>21.890625</v>
      </c>
      <c r="L41" s="64">
        <f t="shared" si="77"/>
        <v>27.36328125</v>
      </c>
      <c r="M41" s="64">
        <f t="shared" si="77"/>
        <v>34.2041015625</v>
      </c>
      <c r="N41" s="64">
        <f t="shared" ref="N41:P41" si="78">N29</f>
        <v>42.755126953125</v>
      </c>
      <c r="O41" s="64">
        <f t="shared" si="78"/>
        <v>53.44390869140625</v>
      </c>
      <c r="P41" s="64">
        <f t="shared" si="78"/>
        <v>66.804885864257813</v>
      </c>
    </row>
    <row r="42" spans="2:16" x14ac:dyDescent="0.35">
      <c r="B42" s="24" t="s">
        <v>168</v>
      </c>
      <c r="J42" s="66">
        <f>J30</f>
        <v>6.7415730337078653E-3</v>
      </c>
      <c r="K42" s="66">
        <f t="shared" ref="K42:M42" si="79">K30</f>
        <v>6.7415730337078653E-3</v>
      </c>
      <c r="L42" s="66">
        <f t="shared" si="79"/>
        <v>6.7415730337078653E-3</v>
      </c>
      <c r="M42" s="66">
        <f t="shared" si="79"/>
        <v>6.7415730337078653E-3</v>
      </c>
      <c r="N42" s="66">
        <f t="shared" ref="N42:P42" si="80">N30</f>
        <v>6.7415730337078653E-3</v>
      </c>
      <c r="O42" s="66">
        <f t="shared" si="80"/>
        <v>6.7415730337078653E-3</v>
      </c>
      <c r="P42" s="66">
        <f t="shared" si="80"/>
        <v>6.7415730337078653E-3</v>
      </c>
    </row>
    <row r="44" spans="2:16" x14ac:dyDescent="0.35">
      <c r="B44" s="25" t="s">
        <v>193</v>
      </c>
      <c r="C44" s="25"/>
      <c r="D44" s="25"/>
      <c r="E44" s="61"/>
      <c r="F44" s="61"/>
      <c r="G44" s="61"/>
      <c r="H44" s="61"/>
      <c r="I44" s="61"/>
      <c r="J44" s="61">
        <f>J33+J35-J38-J41</f>
        <v>916.82249999999988</v>
      </c>
      <c r="K44" s="61">
        <f t="shared" ref="K44:M44" si="81">K33+K35-K38-K41</f>
        <v>1132.753125</v>
      </c>
      <c r="L44" s="61">
        <f t="shared" si="81"/>
        <v>1382.75390625</v>
      </c>
      <c r="M44" s="61">
        <f t="shared" si="81"/>
        <v>1645.4736328125</v>
      </c>
      <c r="N44" s="61">
        <f t="shared" ref="N44:P44" si="82">N33+N35-N38-N41</f>
        <v>2056.842041015625</v>
      </c>
      <c r="O44" s="61">
        <f t="shared" si="82"/>
        <v>2571.0525512695313</v>
      </c>
      <c r="P44" s="61">
        <f t="shared" si="82"/>
        <v>3213.8156890869141</v>
      </c>
    </row>
    <row r="45" spans="2:16" x14ac:dyDescent="0.35">
      <c r="B45" t="s">
        <v>194</v>
      </c>
      <c r="J45" s="46">
        <f>J44/(1+$C$10)</f>
        <v>801.81076401035466</v>
      </c>
      <c r="K45" s="46">
        <f t="shared" ref="K45:M45" si="83">K44/(1+$C$10)</f>
        <v>990.65375096200933</v>
      </c>
      <c r="L45" s="46">
        <f t="shared" si="83"/>
        <v>1209.2929285751766</v>
      </c>
      <c r="M45" s="46">
        <f t="shared" si="83"/>
        <v>1439.0555104006332</v>
      </c>
      <c r="N45" s="46">
        <f t="shared" ref="N45" si="84">N44/(1+$C$10)</f>
        <v>1798.8193880007914</v>
      </c>
      <c r="O45" s="46">
        <f t="shared" ref="O45" si="85">O44/(1+$C$10)</f>
        <v>2248.5242350009894</v>
      </c>
      <c r="P45" s="46">
        <f t="shared" ref="P45" si="86">P44/(1+$C$10)</f>
        <v>2810.6552937512365</v>
      </c>
    </row>
    <row r="47" spans="2:16" x14ac:dyDescent="0.35">
      <c r="B47" t="s">
        <v>195</v>
      </c>
      <c r="D47" s="73">
        <f>(P44*(1+C9))/(C10-C9)</f>
        <v>27812.910176579586</v>
      </c>
    </row>
    <row r="48" spans="2:16" x14ac:dyDescent="0.35">
      <c r="B48" t="s">
        <v>196</v>
      </c>
      <c r="D48" s="74">
        <f>D47/(1+C10)</f>
        <v>24323.891219984944</v>
      </c>
    </row>
    <row r="50" spans="2:13" x14ac:dyDescent="0.35">
      <c r="B50" t="s">
        <v>197</v>
      </c>
      <c r="D50" s="75">
        <f>SUM(J45:M45,D48)</f>
        <v>28764.704173933118</v>
      </c>
    </row>
    <row r="51" spans="2:13" x14ac:dyDescent="0.35">
      <c r="B51" t="s">
        <v>198</v>
      </c>
      <c r="D51">
        <v>0</v>
      </c>
    </row>
    <row r="52" spans="2:13" x14ac:dyDescent="0.35">
      <c r="B52" t="s">
        <v>199</v>
      </c>
      <c r="D52" s="69">
        <f>768.71+3795.949</f>
        <v>4564.6589999999997</v>
      </c>
    </row>
    <row r="53" spans="2:13" x14ac:dyDescent="0.35">
      <c r="B53" t="s">
        <v>200</v>
      </c>
      <c r="D53" s="76">
        <f>D50+D52</f>
        <v>33329.363173933118</v>
      </c>
    </row>
    <row r="54" spans="2:13" x14ac:dyDescent="0.35">
      <c r="B54" t="s">
        <v>206</v>
      </c>
      <c r="D54">
        <f>WACC!F21</f>
        <v>2567.1480000000001</v>
      </c>
    </row>
    <row r="55" spans="2:13" x14ac:dyDescent="0.35">
      <c r="B55" s="25" t="s">
        <v>201</v>
      </c>
      <c r="C55" s="25"/>
      <c r="D55" s="78">
        <f>D53/D54</f>
        <v>12.983031431741807</v>
      </c>
      <c r="E55" s="61"/>
      <c r="F55" s="61"/>
      <c r="G55" s="61"/>
      <c r="H55" s="61"/>
      <c r="I55" s="61"/>
      <c r="J55" s="61"/>
      <c r="K55" s="61"/>
      <c r="L55" s="61"/>
      <c r="M55" s="61"/>
    </row>
    <row r="56" spans="2:13" x14ac:dyDescent="0.35">
      <c r="B56" s="24" t="s">
        <v>202</v>
      </c>
      <c r="C56" s="24"/>
      <c r="D56" s="79">
        <f>D55*0.9</f>
        <v>11.684728288567626</v>
      </c>
      <c r="E56" s="67"/>
      <c r="F56" s="67"/>
      <c r="G56" s="67"/>
      <c r="H56" s="67"/>
      <c r="I56" s="67"/>
      <c r="J56" s="67"/>
      <c r="K56" s="67"/>
      <c r="L56" s="67"/>
      <c r="M56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C824-7A3B-485D-B386-3FFF380E6AC0}">
  <dimension ref="A2:AC22"/>
  <sheetViews>
    <sheetView showGridLines="0" topLeftCell="A3" workbookViewId="0">
      <selection activeCell="F21" sqref="F21"/>
    </sheetView>
  </sheetViews>
  <sheetFormatPr defaultRowHeight="14.5" x14ac:dyDescent="0.35"/>
  <cols>
    <col min="6" max="6" width="13" bestFit="1" customWidth="1"/>
  </cols>
  <sheetData>
    <row r="2" spans="1:29" ht="21" x14ac:dyDescent="0.5">
      <c r="A2" s="17"/>
      <c r="B2" s="18" t="s">
        <v>173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29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x14ac:dyDescent="0.35">
      <c r="B4" s="22" t="s">
        <v>173</v>
      </c>
      <c r="C4" s="23"/>
      <c r="D4" s="23"/>
      <c r="E4" s="23"/>
      <c r="F4" s="22" t="s">
        <v>203</v>
      </c>
    </row>
    <row r="5" spans="1:29" x14ac:dyDescent="0.35">
      <c r="B5" t="s">
        <v>174</v>
      </c>
      <c r="F5" s="70">
        <v>181300</v>
      </c>
    </row>
    <row r="6" spans="1:29" x14ac:dyDescent="0.35">
      <c r="B6" t="s">
        <v>175</v>
      </c>
      <c r="F6" s="7">
        <f>F5/F17</f>
        <v>1</v>
      </c>
    </row>
    <row r="7" spans="1:29" x14ac:dyDescent="0.35">
      <c r="B7" t="s">
        <v>176</v>
      </c>
      <c r="F7" s="7">
        <f>F8+F9*F10</f>
        <v>0.14344000000000001</v>
      </c>
    </row>
    <row r="8" spans="1:29" x14ac:dyDescent="0.35">
      <c r="B8" t="s">
        <v>177</v>
      </c>
      <c r="F8" s="68">
        <v>4.1799999999999997E-2</v>
      </c>
    </row>
    <row r="9" spans="1:29" x14ac:dyDescent="0.35">
      <c r="B9" t="s">
        <v>178</v>
      </c>
      <c r="F9" s="26">
        <v>2.64</v>
      </c>
    </row>
    <row r="10" spans="1:29" x14ac:dyDescent="0.35">
      <c r="B10" t="s">
        <v>179</v>
      </c>
      <c r="F10" s="68">
        <v>3.85E-2</v>
      </c>
    </row>
    <row r="12" spans="1:29" x14ac:dyDescent="0.35">
      <c r="B12" t="s">
        <v>180</v>
      </c>
      <c r="F12" s="26">
        <v>0</v>
      </c>
    </row>
    <row r="13" spans="1:29" x14ac:dyDescent="0.35">
      <c r="B13" t="s">
        <v>181</v>
      </c>
      <c r="F13" s="7">
        <f>F12/F17</f>
        <v>0</v>
      </c>
    </row>
    <row r="14" spans="1:29" x14ac:dyDescent="0.35">
      <c r="B14" t="s">
        <v>182</v>
      </c>
      <c r="F14" s="7">
        <v>0</v>
      </c>
    </row>
    <row r="15" spans="1:29" x14ac:dyDescent="0.35">
      <c r="B15" t="s">
        <v>170</v>
      </c>
      <c r="F15" s="7">
        <v>0.25</v>
      </c>
    </row>
    <row r="17" spans="2:6" x14ac:dyDescent="0.35">
      <c r="B17" t="s">
        <v>183</v>
      </c>
      <c r="F17" s="46">
        <f>F5+F12</f>
        <v>181300</v>
      </c>
    </row>
    <row r="19" spans="2:6" x14ac:dyDescent="0.35">
      <c r="B19" t="s">
        <v>173</v>
      </c>
      <c r="F19" s="7">
        <f>F6*F7+(F13*F14*(1-F15))</f>
        <v>0.14344000000000001</v>
      </c>
    </row>
    <row r="21" spans="2:6" x14ac:dyDescent="0.35">
      <c r="B21" t="s">
        <v>205</v>
      </c>
      <c r="F21" s="77">
        <v>2567.1480000000001</v>
      </c>
    </row>
    <row r="22" spans="2:6" x14ac:dyDescent="0.35">
      <c r="F22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0DCD-17EB-439A-9510-694FD8ED5018}">
  <dimension ref="B6:L79"/>
  <sheetViews>
    <sheetView showGridLines="0" workbookViewId="0">
      <selection activeCell="E7" sqref="E7"/>
    </sheetView>
  </sheetViews>
  <sheetFormatPr defaultColWidth="9.1796875" defaultRowHeight="14.5" x14ac:dyDescent="0.35"/>
  <cols>
    <col min="3" max="7" width="9.1796875" style="41"/>
  </cols>
  <sheetData>
    <row r="6" spans="2:12" ht="62" thickBot="1" x14ac:dyDescent="0.4">
      <c r="B6" s="1" t="s">
        <v>0</v>
      </c>
      <c r="C6" s="31">
        <v>2019</v>
      </c>
      <c r="D6" s="31">
        <v>2020</v>
      </c>
      <c r="E6" s="31">
        <v>2021</v>
      </c>
      <c r="F6" s="31">
        <v>2022</v>
      </c>
      <c r="G6" s="31">
        <v>2023</v>
      </c>
      <c r="H6" s="3" t="s">
        <v>1</v>
      </c>
      <c r="I6" s="3"/>
      <c r="J6" s="3"/>
      <c r="K6" s="3"/>
      <c r="L6" s="3"/>
    </row>
    <row r="7" spans="2:12" ht="20.5" thickBot="1" x14ac:dyDescent="0.4">
      <c r="B7" s="5" t="s">
        <v>2</v>
      </c>
      <c r="C7" s="43">
        <v>743</v>
      </c>
      <c r="D7" s="43">
        <v>1093</v>
      </c>
      <c r="E7" s="43">
        <v>1542</v>
      </c>
      <c r="F7" s="43">
        <v>1906</v>
      </c>
      <c r="G7" s="43">
        <v>2225</v>
      </c>
      <c r="H7" s="6"/>
      <c r="I7" s="2"/>
      <c r="J7" s="2"/>
      <c r="K7" s="2"/>
      <c r="L7" s="2"/>
    </row>
    <row r="8" spans="2:12" ht="20.5" thickBot="1" x14ac:dyDescent="0.4">
      <c r="B8" s="5" t="s">
        <v>3</v>
      </c>
      <c r="C8" s="43" t="s">
        <v>4</v>
      </c>
      <c r="D8" s="40">
        <v>0.47149999999999997</v>
      </c>
      <c r="E8" s="40">
        <v>0.41110000000000002</v>
      </c>
      <c r="F8" s="40">
        <v>0.2361</v>
      </c>
      <c r="G8" s="40">
        <v>0.16750000000000001</v>
      </c>
      <c r="H8" s="6"/>
      <c r="I8" s="2"/>
      <c r="J8" s="2"/>
      <c r="K8" s="2"/>
      <c r="L8" s="2"/>
    </row>
    <row r="9" spans="2:12" ht="40.5" thickBot="1" x14ac:dyDescent="0.4">
      <c r="B9" s="5" t="s">
        <v>5</v>
      </c>
      <c r="C9" s="43">
        <v>242</v>
      </c>
      <c r="D9" s="43">
        <v>353</v>
      </c>
      <c r="E9" s="43">
        <v>339</v>
      </c>
      <c r="F9" s="43">
        <v>409</v>
      </c>
      <c r="G9" s="43">
        <v>431</v>
      </c>
      <c r="H9" s="6"/>
      <c r="I9" s="2"/>
      <c r="J9" s="2"/>
      <c r="K9" s="2"/>
      <c r="L9" s="2"/>
    </row>
    <row r="10" spans="2:12" ht="30.5" thickBot="1" x14ac:dyDescent="0.4">
      <c r="B10" s="5" t="s">
        <v>6</v>
      </c>
      <c r="C10" s="43">
        <v>230</v>
      </c>
      <c r="D10" s="43">
        <v>339</v>
      </c>
      <c r="E10" s="43">
        <v>325</v>
      </c>
      <c r="F10" s="43">
        <v>386</v>
      </c>
      <c r="G10" s="43">
        <v>398</v>
      </c>
      <c r="H10" s="6"/>
      <c r="I10" s="2"/>
      <c r="J10" s="2"/>
      <c r="K10" s="2"/>
      <c r="L10" s="2"/>
    </row>
    <row r="11" spans="2:12" ht="40.5" thickBot="1" x14ac:dyDescent="0.4">
      <c r="B11" s="5" t="s">
        <v>7</v>
      </c>
      <c r="C11" s="43">
        <v>12</v>
      </c>
      <c r="D11" s="43">
        <v>14</v>
      </c>
      <c r="E11" s="43">
        <v>15</v>
      </c>
      <c r="F11" s="43">
        <v>23</v>
      </c>
      <c r="G11" s="43">
        <v>33</v>
      </c>
      <c r="H11" s="6"/>
      <c r="I11" s="2"/>
      <c r="J11" s="2"/>
      <c r="K11" s="2"/>
      <c r="L11" s="2"/>
    </row>
    <row r="12" spans="2:12" ht="15" thickBot="1" x14ac:dyDescent="0.4">
      <c r="B12" s="5" t="s">
        <v>8</v>
      </c>
      <c r="C12" s="43">
        <v>12</v>
      </c>
      <c r="D12" s="43">
        <v>14</v>
      </c>
      <c r="E12" s="43">
        <v>15</v>
      </c>
      <c r="F12" s="43">
        <v>23</v>
      </c>
      <c r="G12" s="43">
        <v>33</v>
      </c>
      <c r="H12" s="6"/>
      <c r="I12" s="2"/>
      <c r="J12" s="2"/>
      <c r="K12" s="2"/>
      <c r="L12" s="2"/>
    </row>
    <row r="13" spans="2:12" ht="20" x14ac:dyDescent="0.35">
      <c r="B13" s="27" t="s">
        <v>9</v>
      </c>
      <c r="C13" s="44" t="s">
        <v>4</v>
      </c>
      <c r="D13" s="35">
        <v>0.4546</v>
      </c>
      <c r="E13" s="34">
        <v>-3.73E-2</v>
      </c>
      <c r="F13" s="35">
        <v>0.20369999999999999</v>
      </c>
      <c r="G13" s="35">
        <v>5.5199999999999999E-2</v>
      </c>
      <c r="H13" s="8"/>
      <c r="I13" s="4"/>
      <c r="J13" s="4"/>
      <c r="K13" s="4"/>
      <c r="L13" s="4"/>
    </row>
    <row r="14" spans="2:12" ht="15" thickBot="1" x14ac:dyDescent="0.4">
      <c r="B14" s="28"/>
      <c r="C14" s="45"/>
      <c r="D14" s="37"/>
      <c r="E14" s="36"/>
      <c r="F14" s="37"/>
      <c r="G14" s="37"/>
      <c r="H14" s="9"/>
      <c r="I14" s="10"/>
      <c r="J14" s="10"/>
      <c r="K14" s="10"/>
      <c r="L14" s="10"/>
    </row>
    <row r="15" spans="2:12" ht="20.5" thickBot="1" x14ac:dyDescent="0.4">
      <c r="B15" s="5" t="s">
        <v>10</v>
      </c>
      <c r="C15" s="43">
        <v>500</v>
      </c>
      <c r="D15" s="43">
        <v>740</v>
      </c>
      <c r="E15" s="43">
        <v>1202</v>
      </c>
      <c r="F15" s="43">
        <v>1497</v>
      </c>
      <c r="G15" s="43">
        <v>1794</v>
      </c>
      <c r="H15" s="6"/>
      <c r="I15" s="2"/>
      <c r="J15" s="2"/>
      <c r="K15" s="2"/>
      <c r="L15" s="2"/>
    </row>
    <row r="16" spans="2:12" ht="30.5" thickBot="1" x14ac:dyDescent="0.4">
      <c r="B16" s="5" t="s">
        <v>11</v>
      </c>
      <c r="C16" s="43" t="s">
        <v>4</v>
      </c>
      <c r="D16" s="40">
        <v>0.47970000000000002</v>
      </c>
      <c r="E16" s="40">
        <v>0.62470000000000003</v>
      </c>
      <c r="F16" s="40">
        <v>0.2452</v>
      </c>
      <c r="G16" s="40">
        <v>0.1981</v>
      </c>
      <c r="H16" s="6"/>
      <c r="I16" s="2"/>
      <c r="J16" s="2"/>
      <c r="K16" s="2"/>
      <c r="L16" s="2"/>
    </row>
    <row r="17" spans="2:12" ht="20.5" thickBot="1" x14ac:dyDescent="0.4">
      <c r="B17" s="5" t="s">
        <v>12</v>
      </c>
      <c r="C17" s="43" t="s">
        <v>4</v>
      </c>
      <c r="D17" s="43" t="s">
        <v>4</v>
      </c>
      <c r="E17" s="43" t="s">
        <v>4</v>
      </c>
      <c r="F17" s="43" t="s">
        <v>4</v>
      </c>
      <c r="G17" s="40">
        <v>0.80620000000000003</v>
      </c>
      <c r="H17" s="6"/>
      <c r="I17" s="2"/>
      <c r="J17" s="2"/>
      <c r="K17" s="2"/>
      <c r="L17" s="2"/>
    </row>
    <row r="18" spans="2:12" ht="20.5" thickBot="1" x14ac:dyDescent="0.4">
      <c r="B18" s="5" t="s">
        <v>13</v>
      </c>
      <c r="C18" s="43">
        <v>1077</v>
      </c>
      <c r="D18" s="43">
        <v>1914</v>
      </c>
      <c r="E18" s="43">
        <v>1614</v>
      </c>
      <c r="F18" s="43">
        <v>1659</v>
      </c>
      <c r="G18" s="43">
        <v>1674</v>
      </c>
      <c r="H18" s="6"/>
      <c r="I18" s="2"/>
      <c r="J18" s="2"/>
      <c r="K18" s="2"/>
      <c r="L18" s="2"/>
    </row>
    <row r="19" spans="2:12" ht="20.5" thickBot="1" x14ac:dyDescent="0.4">
      <c r="B19" s="5" t="s">
        <v>14</v>
      </c>
      <c r="C19" s="43">
        <v>306</v>
      </c>
      <c r="D19" s="43">
        <v>561</v>
      </c>
      <c r="E19" s="43">
        <v>387</v>
      </c>
      <c r="F19" s="43">
        <v>360</v>
      </c>
      <c r="G19" s="43">
        <v>405</v>
      </c>
      <c r="H19" s="6"/>
      <c r="I19" s="2"/>
      <c r="J19" s="2"/>
      <c r="K19" s="2"/>
      <c r="L19" s="2"/>
    </row>
    <row r="20" spans="2:12" ht="15" thickBot="1" x14ac:dyDescent="0.4">
      <c r="B20" s="5" t="s">
        <v>15</v>
      </c>
      <c r="C20" s="43">
        <v>771</v>
      </c>
      <c r="D20" s="43">
        <v>1353</v>
      </c>
      <c r="E20" s="43">
        <v>1226</v>
      </c>
      <c r="F20" s="43">
        <v>1299</v>
      </c>
      <c r="G20" s="43">
        <v>1269</v>
      </c>
      <c r="H20" s="6"/>
      <c r="I20" s="2"/>
      <c r="J20" s="2"/>
      <c r="K20" s="2"/>
      <c r="L20" s="2"/>
    </row>
    <row r="21" spans="2:12" x14ac:dyDescent="0.35">
      <c r="B21" s="27" t="s">
        <v>16</v>
      </c>
      <c r="C21" s="44" t="s">
        <v>4</v>
      </c>
      <c r="D21" s="35">
        <v>0.77759999999999996</v>
      </c>
      <c r="E21" s="34">
        <v>-0.15690000000000001</v>
      </c>
      <c r="F21" s="35">
        <v>2.7900000000000001E-2</v>
      </c>
      <c r="G21" s="35">
        <v>9.2999999999999992E-3</v>
      </c>
      <c r="H21" s="8"/>
      <c r="I21" s="4"/>
      <c r="J21" s="4"/>
      <c r="K21" s="4"/>
      <c r="L21" s="4"/>
    </row>
    <row r="22" spans="2:12" ht="15" thickBot="1" x14ac:dyDescent="0.4">
      <c r="B22" s="28"/>
      <c r="C22" s="45"/>
      <c r="D22" s="37"/>
      <c r="E22" s="36"/>
      <c r="F22" s="37"/>
      <c r="G22" s="37"/>
      <c r="H22" s="9"/>
      <c r="I22" s="10"/>
      <c r="J22" s="10"/>
      <c r="K22" s="10"/>
      <c r="L22" s="10"/>
    </row>
    <row r="23" spans="2:12" x14ac:dyDescent="0.35">
      <c r="B23" s="27" t="s">
        <v>17</v>
      </c>
      <c r="C23" s="44">
        <v>-576</v>
      </c>
      <c r="D23" s="44">
        <v>-1174</v>
      </c>
      <c r="E23" s="44">
        <v>-411</v>
      </c>
      <c r="F23" s="44">
        <v>-161</v>
      </c>
      <c r="G23" s="44">
        <v>120</v>
      </c>
      <c r="H23" s="8"/>
      <c r="I23" s="4"/>
      <c r="J23" s="4"/>
      <c r="K23" s="4"/>
      <c r="L23" s="4"/>
    </row>
    <row r="24" spans="2:12" ht="15" thickBot="1" x14ac:dyDescent="0.4">
      <c r="B24" s="28"/>
      <c r="C24" s="45"/>
      <c r="D24" s="45"/>
      <c r="E24" s="45"/>
      <c r="F24" s="45"/>
      <c r="G24" s="45"/>
      <c r="H24" s="9"/>
      <c r="I24" s="10"/>
      <c r="J24" s="10"/>
      <c r="K24" s="10"/>
      <c r="L24" s="10"/>
    </row>
    <row r="25" spans="2:12" ht="20" x14ac:dyDescent="0.35">
      <c r="B25" s="27" t="s">
        <v>18</v>
      </c>
      <c r="C25" s="44">
        <v>0</v>
      </c>
      <c r="D25" s="44">
        <v>-1</v>
      </c>
      <c r="E25" s="44" t="s">
        <v>4</v>
      </c>
      <c r="F25" s="44">
        <v>115</v>
      </c>
      <c r="G25" s="44">
        <v>-280</v>
      </c>
      <c r="H25" s="8"/>
      <c r="I25" s="4"/>
      <c r="J25" s="4"/>
      <c r="K25" s="4"/>
      <c r="L25" s="4"/>
    </row>
    <row r="26" spans="2:12" ht="15" thickBot="1" x14ac:dyDescent="0.4">
      <c r="B26" s="28"/>
      <c r="C26" s="45"/>
      <c r="D26" s="45"/>
      <c r="E26" s="45"/>
      <c r="F26" s="45"/>
      <c r="G26" s="45"/>
      <c r="H26" s="9"/>
      <c r="I26" s="10"/>
      <c r="J26" s="10"/>
      <c r="K26" s="10"/>
      <c r="L26" s="10"/>
    </row>
    <row r="27" spans="2:12" ht="29.25" customHeight="1" x14ac:dyDescent="0.35">
      <c r="B27" s="27" t="s">
        <v>19</v>
      </c>
      <c r="C27" s="44">
        <v>-3</v>
      </c>
      <c r="D27" s="44">
        <v>3</v>
      </c>
      <c r="E27" s="44">
        <v>-75</v>
      </c>
      <c r="F27" s="44">
        <v>-101</v>
      </c>
      <c r="G27" s="44">
        <v>-292</v>
      </c>
      <c r="H27" s="8"/>
      <c r="I27" s="4"/>
      <c r="J27" s="4"/>
      <c r="K27" s="4"/>
      <c r="L27" s="4"/>
    </row>
    <row r="28" spans="2:12" ht="15" thickBot="1" x14ac:dyDescent="0.4">
      <c r="B28" s="28"/>
      <c r="C28" s="45"/>
      <c r="D28" s="45"/>
      <c r="E28" s="45"/>
      <c r="F28" s="45"/>
      <c r="G28" s="45"/>
      <c r="H28" s="9"/>
      <c r="I28" s="10"/>
      <c r="J28" s="10"/>
      <c r="K28" s="10"/>
      <c r="L28" s="10"/>
    </row>
    <row r="29" spans="2:12" ht="40.5" thickBot="1" x14ac:dyDescent="0.4">
      <c r="B29" s="5" t="s">
        <v>20</v>
      </c>
      <c r="C29" s="43">
        <v>15</v>
      </c>
      <c r="D29" s="43">
        <v>5</v>
      </c>
      <c r="E29" s="43">
        <v>2</v>
      </c>
      <c r="F29" s="43">
        <v>20</v>
      </c>
      <c r="G29" s="43">
        <v>133</v>
      </c>
      <c r="H29" s="6"/>
      <c r="I29" s="2"/>
      <c r="J29" s="2"/>
      <c r="K29" s="2"/>
      <c r="L29" s="2"/>
    </row>
    <row r="30" spans="2:12" ht="20.5" thickBot="1" x14ac:dyDescent="0.4">
      <c r="B30" s="5" t="s">
        <v>21</v>
      </c>
      <c r="C30" s="43">
        <v>3</v>
      </c>
      <c r="D30" s="43">
        <v>14</v>
      </c>
      <c r="E30" s="43">
        <v>4</v>
      </c>
      <c r="F30" s="43">
        <v>4</v>
      </c>
      <c r="G30" s="43">
        <v>3</v>
      </c>
      <c r="H30" s="6"/>
      <c r="I30" s="2"/>
      <c r="J30" s="2"/>
      <c r="K30" s="2"/>
      <c r="L30" s="2"/>
    </row>
    <row r="31" spans="2:12" ht="18" customHeight="1" x14ac:dyDescent="0.35">
      <c r="B31" s="27" t="s">
        <v>22</v>
      </c>
      <c r="C31" s="44" t="s">
        <v>4</v>
      </c>
      <c r="D31" s="35">
        <v>3.6191</v>
      </c>
      <c r="E31" s="34">
        <v>-0.74260000000000004</v>
      </c>
      <c r="F31" s="35">
        <v>0.1148</v>
      </c>
      <c r="G31" s="34">
        <v>-0.1449</v>
      </c>
      <c r="H31" s="8"/>
      <c r="I31" s="4"/>
      <c r="J31" s="4"/>
      <c r="K31" s="4"/>
      <c r="L31" s="4"/>
    </row>
    <row r="32" spans="2:12" ht="15" thickBot="1" x14ac:dyDescent="0.4">
      <c r="B32" s="28"/>
      <c r="C32" s="45"/>
      <c r="D32" s="37"/>
      <c r="E32" s="36"/>
      <c r="F32" s="37"/>
      <c r="G32" s="36"/>
      <c r="H32" s="9"/>
      <c r="I32" s="10"/>
      <c r="J32" s="10"/>
      <c r="K32" s="10"/>
      <c r="L32" s="10"/>
    </row>
    <row r="33" spans="2:12" ht="30.5" thickBot="1" x14ac:dyDescent="0.4">
      <c r="B33" s="5" t="s">
        <v>23</v>
      </c>
      <c r="C33" s="43">
        <v>3</v>
      </c>
      <c r="D33" s="43">
        <v>14</v>
      </c>
      <c r="E33" s="43">
        <v>4</v>
      </c>
      <c r="F33" s="43">
        <v>4</v>
      </c>
      <c r="G33" s="43">
        <v>3</v>
      </c>
      <c r="H33" s="6"/>
      <c r="I33" s="2"/>
      <c r="J33" s="2"/>
      <c r="K33" s="2"/>
      <c r="L33" s="2"/>
    </row>
    <row r="34" spans="2:12" ht="20" x14ac:dyDescent="0.35">
      <c r="B34" s="27" t="s">
        <v>24</v>
      </c>
      <c r="C34" s="44">
        <v>-567</v>
      </c>
      <c r="D34" s="44">
        <v>-1179</v>
      </c>
      <c r="E34" s="44">
        <v>-488</v>
      </c>
      <c r="F34" s="44">
        <v>-361</v>
      </c>
      <c r="G34" s="44">
        <v>237</v>
      </c>
      <c r="H34" s="8"/>
      <c r="I34" s="4"/>
      <c r="J34" s="4"/>
      <c r="K34" s="4"/>
      <c r="L34" s="4"/>
    </row>
    <row r="35" spans="2:12" ht="15" thickBot="1" x14ac:dyDescent="0.4">
      <c r="B35" s="28"/>
      <c r="C35" s="45"/>
      <c r="D35" s="45"/>
      <c r="E35" s="45"/>
      <c r="F35" s="45"/>
      <c r="G35" s="45"/>
      <c r="H35" s="9"/>
      <c r="I35" s="10"/>
      <c r="J35" s="10"/>
      <c r="K35" s="10"/>
      <c r="L35" s="10"/>
    </row>
    <row r="36" spans="2:12" ht="18" customHeight="1" x14ac:dyDescent="0.35">
      <c r="B36" s="27" t="s">
        <v>25</v>
      </c>
      <c r="C36" s="44" t="s">
        <v>4</v>
      </c>
      <c r="D36" s="34">
        <v>-1.0784</v>
      </c>
      <c r="E36" s="35">
        <v>0.5857</v>
      </c>
      <c r="F36" s="35">
        <v>0.26090000000000002</v>
      </c>
      <c r="G36" s="35">
        <v>1.6567000000000001</v>
      </c>
      <c r="H36" s="8"/>
      <c r="I36" s="4"/>
      <c r="J36" s="4"/>
      <c r="K36" s="4"/>
      <c r="L36" s="4"/>
    </row>
    <row r="37" spans="2:12" ht="15" thickBot="1" x14ac:dyDescent="0.4">
      <c r="B37" s="28"/>
      <c r="C37" s="45"/>
      <c r="D37" s="36"/>
      <c r="E37" s="37"/>
      <c r="F37" s="37"/>
      <c r="G37" s="37"/>
      <c r="H37" s="9"/>
      <c r="I37" s="10"/>
      <c r="J37" s="10"/>
      <c r="K37" s="10"/>
      <c r="L37" s="10"/>
    </row>
    <row r="38" spans="2:12" ht="20.5" thickBot="1" x14ac:dyDescent="0.4">
      <c r="B38" s="5" t="s">
        <v>26</v>
      </c>
      <c r="C38" s="43" t="s">
        <v>4</v>
      </c>
      <c r="D38" s="43" t="s">
        <v>4</v>
      </c>
      <c r="E38" s="43" t="s">
        <v>4</v>
      </c>
      <c r="F38" s="43" t="s">
        <v>4</v>
      </c>
      <c r="G38" s="40">
        <v>0.1066</v>
      </c>
      <c r="H38" s="6"/>
      <c r="I38" s="2"/>
      <c r="J38" s="2"/>
      <c r="K38" s="2"/>
      <c r="L38" s="2"/>
    </row>
    <row r="39" spans="2:12" x14ac:dyDescent="0.35">
      <c r="B39" s="27" t="s">
        <v>27</v>
      </c>
      <c r="C39" s="44">
        <v>12</v>
      </c>
      <c r="D39" s="44">
        <v>-13</v>
      </c>
      <c r="E39" s="44">
        <v>32</v>
      </c>
      <c r="F39" s="44">
        <v>10</v>
      </c>
      <c r="G39" s="44">
        <v>20</v>
      </c>
      <c r="H39" s="8"/>
      <c r="I39" s="4"/>
      <c r="J39" s="4"/>
      <c r="K39" s="4"/>
      <c r="L39" s="4"/>
    </row>
    <row r="40" spans="2:12" ht="15" thickBot="1" x14ac:dyDescent="0.4">
      <c r="B40" s="28"/>
      <c r="C40" s="45"/>
      <c r="D40" s="45"/>
      <c r="E40" s="45"/>
      <c r="F40" s="45"/>
      <c r="G40" s="45"/>
      <c r="H40" s="9"/>
      <c r="I40" s="10"/>
      <c r="J40" s="10"/>
      <c r="K40" s="10"/>
      <c r="L40" s="10"/>
    </row>
    <row r="41" spans="2:12" ht="18" customHeight="1" x14ac:dyDescent="0.35">
      <c r="B41" s="27" t="s">
        <v>28</v>
      </c>
      <c r="C41" s="44">
        <v>0</v>
      </c>
      <c r="D41" s="44">
        <v>1</v>
      </c>
      <c r="E41" s="44">
        <v>0</v>
      </c>
      <c r="F41" s="44">
        <v>1</v>
      </c>
      <c r="G41" s="44">
        <v>2</v>
      </c>
      <c r="H41" s="8"/>
      <c r="I41" s="4"/>
      <c r="J41" s="4"/>
      <c r="K41" s="4"/>
      <c r="L41" s="4"/>
    </row>
    <row r="42" spans="2:12" ht="15" thickBot="1" x14ac:dyDescent="0.4">
      <c r="B42" s="28"/>
      <c r="C42" s="45"/>
      <c r="D42" s="45"/>
      <c r="E42" s="45"/>
      <c r="F42" s="45"/>
      <c r="G42" s="45"/>
      <c r="H42" s="9"/>
      <c r="I42" s="10"/>
      <c r="J42" s="10"/>
      <c r="K42" s="10"/>
      <c r="L42" s="10"/>
    </row>
    <row r="43" spans="2:12" ht="18" customHeight="1" x14ac:dyDescent="0.35">
      <c r="B43" s="27" t="s">
        <v>29</v>
      </c>
      <c r="C43" s="44">
        <v>19</v>
      </c>
      <c r="D43" s="44">
        <v>7</v>
      </c>
      <c r="E43" s="44">
        <v>-11</v>
      </c>
      <c r="F43" s="44">
        <v>9</v>
      </c>
      <c r="G43" s="44">
        <v>22</v>
      </c>
      <c r="H43" s="8"/>
      <c r="I43" s="4"/>
      <c r="J43" s="4"/>
      <c r="K43" s="4"/>
      <c r="L43" s="4"/>
    </row>
    <row r="44" spans="2:12" ht="15" thickBot="1" x14ac:dyDescent="0.4">
      <c r="B44" s="28"/>
      <c r="C44" s="45"/>
      <c r="D44" s="45"/>
      <c r="E44" s="45"/>
      <c r="F44" s="45"/>
      <c r="G44" s="45"/>
      <c r="H44" s="9"/>
      <c r="I44" s="10"/>
      <c r="J44" s="10"/>
      <c r="K44" s="10"/>
      <c r="L44" s="10"/>
    </row>
    <row r="45" spans="2:12" ht="18" customHeight="1" x14ac:dyDescent="0.35">
      <c r="B45" s="27" t="s">
        <v>30</v>
      </c>
      <c r="C45" s="44" t="s">
        <v>4</v>
      </c>
      <c r="D45" s="44" t="s">
        <v>4</v>
      </c>
      <c r="E45" s="44">
        <v>0</v>
      </c>
      <c r="F45" s="44" t="s">
        <v>4</v>
      </c>
      <c r="G45" s="44" t="s">
        <v>4</v>
      </c>
      <c r="H45" s="8"/>
      <c r="I45" s="4"/>
      <c r="J45" s="4"/>
      <c r="K45" s="4"/>
      <c r="L45" s="4"/>
    </row>
    <row r="46" spans="2:12" ht="15" thickBot="1" x14ac:dyDescent="0.4">
      <c r="B46" s="28"/>
      <c r="C46" s="45"/>
      <c r="D46" s="45"/>
      <c r="E46" s="45"/>
      <c r="F46" s="45"/>
      <c r="G46" s="45"/>
      <c r="H46" s="9"/>
      <c r="I46" s="10"/>
      <c r="J46" s="10"/>
      <c r="K46" s="10"/>
      <c r="L46" s="10"/>
    </row>
    <row r="47" spans="2:12" ht="18" customHeight="1" x14ac:dyDescent="0.35">
      <c r="B47" s="27" t="s">
        <v>31</v>
      </c>
      <c r="C47" s="44">
        <v>-7</v>
      </c>
      <c r="D47" s="44">
        <v>-20</v>
      </c>
      <c r="E47" s="44">
        <v>43</v>
      </c>
      <c r="F47" s="44">
        <v>0</v>
      </c>
      <c r="G47" s="44">
        <v>-5</v>
      </c>
      <c r="H47" s="8"/>
      <c r="I47" s="4"/>
      <c r="J47" s="4"/>
      <c r="K47" s="4"/>
      <c r="L47" s="4"/>
    </row>
    <row r="48" spans="2:12" ht="15" thickBot="1" x14ac:dyDescent="0.4">
      <c r="B48" s="28"/>
      <c r="C48" s="45"/>
      <c r="D48" s="45"/>
      <c r="E48" s="45"/>
      <c r="F48" s="45"/>
      <c r="G48" s="45"/>
      <c r="H48" s="9"/>
      <c r="I48" s="10"/>
      <c r="J48" s="10"/>
      <c r="K48" s="10"/>
      <c r="L48" s="10"/>
    </row>
    <row r="49" spans="2:12" ht="18" customHeight="1" x14ac:dyDescent="0.35">
      <c r="B49" s="27" t="s">
        <v>32</v>
      </c>
      <c r="C49" s="44">
        <v>-8</v>
      </c>
      <c r="D49" s="44">
        <v>-5</v>
      </c>
      <c r="E49" s="44" t="s">
        <v>4</v>
      </c>
      <c r="F49" s="44" t="s">
        <v>4</v>
      </c>
      <c r="G49" s="44" t="s">
        <v>4</v>
      </c>
      <c r="H49" s="8"/>
      <c r="I49" s="4"/>
      <c r="J49" s="4"/>
      <c r="K49" s="4"/>
      <c r="L49" s="4"/>
    </row>
    <row r="50" spans="2:12" ht="15" thickBot="1" x14ac:dyDescent="0.4">
      <c r="B50" s="28"/>
      <c r="C50" s="45"/>
      <c r="D50" s="45"/>
      <c r="E50" s="45"/>
      <c r="F50" s="45"/>
      <c r="G50" s="45"/>
      <c r="H50" s="9"/>
      <c r="I50" s="10"/>
      <c r="J50" s="10"/>
      <c r="K50" s="10"/>
      <c r="L50" s="10"/>
    </row>
    <row r="51" spans="2:12" ht="18" customHeight="1" x14ac:dyDescent="0.35">
      <c r="B51" s="27" t="s">
        <v>33</v>
      </c>
      <c r="C51" s="44">
        <v>-588</v>
      </c>
      <c r="D51" s="44">
        <v>-1172</v>
      </c>
      <c r="E51" s="44">
        <v>-520</v>
      </c>
      <c r="F51" s="44">
        <v>-371</v>
      </c>
      <c r="G51" s="44">
        <v>217</v>
      </c>
      <c r="H51" s="8"/>
      <c r="I51" s="4"/>
      <c r="J51" s="4"/>
      <c r="K51" s="4"/>
      <c r="L51" s="4"/>
    </row>
    <row r="52" spans="2:12" ht="15" thickBot="1" x14ac:dyDescent="0.4">
      <c r="B52" s="28"/>
      <c r="C52" s="45"/>
      <c r="D52" s="45"/>
      <c r="E52" s="45"/>
      <c r="F52" s="45"/>
      <c r="G52" s="45"/>
      <c r="H52" s="9"/>
      <c r="I52" s="10"/>
      <c r="J52" s="10"/>
      <c r="K52" s="10"/>
      <c r="L52" s="10"/>
    </row>
    <row r="53" spans="2:12" ht="30.5" thickBot="1" x14ac:dyDescent="0.4">
      <c r="B53" s="5" t="s">
        <v>34</v>
      </c>
      <c r="C53" s="43" t="s">
        <v>4</v>
      </c>
      <c r="D53" s="43" t="s">
        <v>4</v>
      </c>
      <c r="E53" s="43" t="s">
        <v>4</v>
      </c>
      <c r="F53" s="43">
        <v>3</v>
      </c>
      <c r="G53" s="43">
        <v>8</v>
      </c>
      <c r="H53" s="6"/>
      <c r="I53" s="2"/>
      <c r="J53" s="2"/>
      <c r="K53" s="2"/>
      <c r="L53" s="2"/>
    </row>
    <row r="54" spans="2:12" x14ac:dyDescent="0.35">
      <c r="B54" s="27" t="s">
        <v>35</v>
      </c>
      <c r="C54" s="44">
        <v>-588</v>
      </c>
      <c r="D54" s="44">
        <v>-1172</v>
      </c>
      <c r="E54" s="44">
        <v>-520</v>
      </c>
      <c r="F54" s="44">
        <v>-374</v>
      </c>
      <c r="G54" s="44">
        <v>210</v>
      </c>
      <c r="H54" s="8"/>
      <c r="I54" s="4"/>
      <c r="J54" s="4"/>
      <c r="K54" s="4"/>
      <c r="L54" s="4"/>
    </row>
    <row r="55" spans="2:12" ht="15" thickBot="1" x14ac:dyDescent="0.4">
      <c r="B55" s="28"/>
      <c r="C55" s="45"/>
      <c r="D55" s="45"/>
      <c r="E55" s="45"/>
      <c r="F55" s="45"/>
      <c r="G55" s="45"/>
      <c r="H55" s="9"/>
      <c r="I55" s="10"/>
      <c r="J55" s="10"/>
      <c r="K55" s="10"/>
      <c r="L55" s="10"/>
    </row>
    <row r="56" spans="2:12" ht="20" x14ac:dyDescent="0.35">
      <c r="B56" s="27" t="s">
        <v>36</v>
      </c>
      <c r="C56" s="44" t="s">
        <v>4</v>
      </c>
      <c r="D56" s="34">
        <v>-0.99260000000000004</v>
      </c>
      <c r="E56" s="35">
        <v>0.55589999999999995</v>
      </c>
      <c r="F56" s="35">
        <v>0.28189999999999998</v>
      </c>
      <c r="G56" s="35">
        <v>1.5615000000000001</v>
      </c>
      <c r="H56" s="8"/>
      <c r="I56" s="4"/>
      <c r="J56" s="4"/>
      <c r="K56" s="4"/>
      <c r="L56" s="4"/>
    </row>
    <row r="57" spans="2:12" ht="15" thickBot="1" x14ac:dyDescent="0.4">
      <c r="B57" s="28"/>
      <c r="C57" s="45"/>
      <c r="D57" s="36"/>
      <c r="E57" s="37"/>
      <c r="F57" s="37"/>
      <c r="G57" s="37"/>
      <c r="H57" s="9"/>
      <c r="I57" s="10"/>
      <c r="J57" s="10"/>
      <c r="K57" s="10"/>
      <c r="L57" s="10"/>
    </row>
    <row r="58" spans="2:12" ht="15" thickBot="1" x14ac:dyDescent="0.4">
      <c r="B58" s="5" t="s">
        <v>37</v>
      </c>
      <c r="C58" s="43" t="s">
        <v>4</v>
      </c>
      <c r="D58" s="43" t="s">
        <v>4</v>
      </c>
      <c r="E58" s="43" t="s">
        <v>4</v>
      </c>
      <c r="F58" s="43" t="s">
        <v>4</v>
      </c>
      <c r="G58" s="40">
        <v>9.4299999999999995E-2</v>
      </c>
      <c r="H58" s="6"/>
      <c r="I58" s="2"/>
      <c r="J58" s="2"/>
      <c r="K58" s="2"/>
      <c r="L58" s="2"/>
    </row>
    <row r="59" spans="2:12" ht="29.25" customHeight="1" x14ac:dyDescent="0.35">
      <c r="B59" s="27" t="s">
        <v>38</v>
      </c>
      <c r="C59" s="44">
        <v>-588</v>
      </c>
      <c r="D59" s="44">
        <v>-1172</v>
      </c>
      <c r="E59" s="44">
        <v>-520</v>
      </c>
      <c r="F59" s="44">
        <v>-374</v>
      </c>
      <c r="G59" s="44">
        <v>210</v>
      </c>
      <c r="H59" s="8"/>
      <c r="I59" s="4"/>
      <c r="J59" s="4"/>
      <c r="K59" s="4"/>
      <c r="L59" s="4"/>
    </row>
    <row r="60" spans="2:12" ht="15" thickBot="1" x14ac:dyDescent="0.4">
      <c r="B60" s="28"/>
      <c r="C60" s="45"/>
      <c r="D60" s="45"/>
      <c r="E60" s="45"/>
      <c r="F60" s="45"/>
      <c r="G60" s="45"/>
      <c r="H60" s="9"/>
      <c r="I60" s="10"/>
      <c r="J60" s="10"/>
      <c r="K60" s="10"/>
      <c r="L60" s="10"/>
    </row>
    <row r="61" spans="2:12" ht="18" customHeight="1" x14ac:dyDescent="0.35">
      <c r="B61" s="27" t="s">
        <v>39</v>
      </c>
      <c r="C61" s="44">
        <v>-588</v>
      </c>
      <c r="D61" s="44">
        <v>-1172</v>
      </c>
      <c r="E61" s="44">
        <v>-520</v>
      </c>
      <c r="F61" s="44">
        <v>-374</v>
      </c>
      <c r="G61" s="44">
        <v>210</v>
      </c>
      <c r="H61" s="8"/>
      <c r="I61" s="4"/>
      <c r="J61" s="4"/>
      <c r="K61" s="4"/>
      <c r="L61" s="4"/>
    </row>
    <row r="62" spans="2:12" ht="15" thickBot="1" x14ac:dyDescent="0.4">
      <c r="B62" s="28"/>
      <c r="C62" s="45"/>
      <c r="D62" s="45"/>
      <c r="E62" s="45"/>
      <c r="F62" s="45"/>
      <c r="G62" s="45"/>
      <c r="H62" s="9"/>
      <c r="I62" s="10"/>
      <c r="J62" s="10"/>
      <c r="K62" s="10"/>
      <c r="L62" s="10"/>
    </row>
    <row r="63" spans="2:12" x14ac:dyDescent="0.35">
      <c r="B63" s="27" t="s">
        <v>40</v>
      </c>
      <c r="C63" s="44">
        <v>-0.34</v>
      </c>
      <c r="D63" s="44">
        <v>-0.65</v>
      </c>
      <c r="E63" s="44">
        <v>-0.27</v>
      </c>
      <c r="F63" s="44">
        <v>-0.18</v>
      </c>
      <c r="G63" s="44">
        <v>0.09</v>
      </c>
      <c r="H63" s="8"/>
      <c r="I63" s="4"/>
      <c r="J63" s="4"/>
      <c r="K63" s="4"/>
      <c r="L63" s="4"/>
    </row>
    <row r="64" spans="2:12" ht="15" thickBot="1" x14ac:dyDescent="0.4">
      <c r="B64" s="28"/>
      <c r="C64" s="45"/>
      <c r="D64" s="45"/>
      <c r="E64" s="45"/>
      <c r="F64" s="45"/>
      <c r="G64" s="45"/>
      <c r="H64" s="9"/>
      <c r="I64" s="10"/>
      <c r="J64" s="10"/>
      <c r="K64" s="10"/>
      <c r="L64" s="10"/>
    </row>
    <row r="65" spans="2:12" ht="20" x14ac:dyDescent="0.35">
      <c r="B65" s="27" t="s">
        <v>41</v>
      </c>
      <c r="C65" s="44" t="s">
        <v>4</v>
      </c>
      <c r="D65" s="34">
        <v>-0.91979999999999995</v>
      </c>
      <c r="E65" s="35">
        <v>0.58630000000000004</v>
      </c>
      <c r="F65" s="35">
        <v>0.33050000000000002</v>
      </c>
      <c r="G65" s="35">
        <v>1.5041</v>
      </c>
      <c r="H65" s="8"/>
      <c r="I65" s="4"/>
      <c r="J65" s="4"/>
      <c r="K65" s="4"/>
      <c r="L65" s="4"/>
    </row>
    <row r="66" spans="2:12" ht="15" thickBot="1" x14ac:dyDescent="0.4">
      <c r="B66" s="28"/>
      <c r="C66" s="45"/>
      <c r="D66" s="36"/>
      <c r="E66" s="37"/>
      <c r="F66" s="37"/>
      <c r="G66" s="37"/>
      <c r="H66" s="9"/>
      <c r="I66" s="10"/>
      <c r="J66" s="10"/>
      <c r="K66" s="10"/>
      <c r="L66" s="10"/>
    </row>
    <row r="67" spans="2:12" ht="30.5" thickBot="1" x14ac:dyDescent="0.4">
      <c r="B67" s="5" t="s">
        <v>42</v>
      </c>
      <c r="C67" s="43">
        <v>1727</v>
      </c>
      <c r="D67" s="43">
        <v>1792</v>
      </c>
      <c r="E67" s="43">
        <v>1924</v>
      </c>
      <c r="F67" s="43">
        <v>2064</v>
      </c>
      <c r="G67" s="43">
        <v>2147</v>
      </c>
      <c r="H67" s="6"/>
      <c r="I67" s="2"/>
      <c r="J67" s="2"/>
      <c r="K67" s="2"/>
      <c r="L67" s="2"/>
    </row>
    <row r="68" spans="2:12" ht="20" x14ac:dyDescent="0.35">
      <c r="B68" s="27" t="s">
        <v>43</v>
      </c>
      <c r="C68" s="44">
        <v>-0.34</v>
      </c>
      <c r="D68" s="44">
        <v>-0.65</v>
      </c>
      <c r="E68" s="44">
        <v>-0.27</v>
      </c>
      <c r="F68" s="44">
        <v>-0.18</v>
      </c>
      <c r="G68" s="44">
        <v>0.09</v>
      </c>
      <c r="H68" s="8"/>
      <c r="I68" s="4"/>
      <c r="J68" s="4"/>
      <c r="K68" s="4"/>
      <c r="L68" s="4"/>
    </row>
    <row r="69" spans="2:12" ht="15" thickBot="1" x14ac:dyDescent="0.4">
      <c r="B69" s="28"/>
      <c r="C69" s="45"/>
      <c r="D69" s="45"/>
      <c r="E69" s="45"/>
      <c r="F69" s="45"/>
      <c r="G69" s="45"/>
      <c r="H69" s="9"/>
      <c r="I69" s="10"/>
      <c r="J69" s="10"/>
      <c r="K69" s="10"/>
      <c r="L69" s="10"/>
    </row>
    <row r="70" spans="2:12" ht="18" customHeight="1" x14ac:dyDescent="0.35">
      <c r="B70" s="27" t="s">
        <v>44</v>
      </c>
      <c r="C70" s="44" t="s">
        <v>4</v>
      </c>
      <c r="D70" s="34">
        <v>-0.91979999999999995</v>
      </c>
      <c r="E70" s="35">
        <v>0.58630000000000004</v>
      </c>
      <c r="F70" s="35">
        <v>0.3306</v>
      </c>
      <c r="G70" s="35">
        <v>1.5043</v>
      </c>
      <c r="H70" s="8"/>
      <c r="I70" s="4"/>
      <c r="J70" s="4"/>
      <c r="K70" s="4"/>
      <c r="L70" s="4"/>
    </row>
    <row r="71" spans="2:12" ht="15" thickBot="1" x14ac:dyDescent="0.4">
      <c r="B71" s="28"/>
      <c r="C71" s="45"/>
      <c r="D71" s="36"/>
      <c r="E71" s="37"/>
      <c r="F71" s="37"/>
      <c r="G71" s="37"/>
      <c r="H71" s="9"/>
      <c r="I71" s="10"/>
      <c r="J71" s="10"/>
      <c r="K71" s="10"/>
      <c r="L71" s="10"/>
    </row>
    <row r="72" spans="2:12" ht="30.5" thickBot="1" x14ac:dyDescent="0.4">
      <c r="B72" s="5" t="s">
        <v>45</v>
      </c>
      <c r="C72" s="43">
        <v>1727</v>
      </c>
      <c r="D72" s="43">
        <v>1792</v>
      </c>
      <c r="E72" s="43">
        <v>1924</v>
      </c>
      <c r="F72" s="43">
        <v>2064</v>
      </c>
      <c r="G72" s="43">
        <v>2298</v>
      </c>
      <c r="H72" s="6"/>
      <c r="I72" s="2"/>
      <c r="J72" s="2"/>
      <c r="K72" s="2"/>
      <c r="L72" s="2"/>
    </row>
    <row r="73" spans="2:12" x14ac:dyDescent="0.35">
      <c r="B73" s="27" t="s">
        <v>46</v>
      </c>
      <c r="C73" s="44">
        <v>-564</v>
      </c>
      <c r="D73" s="44">
        <v>-1160</v>
      </c>
      <c r="E73" s="44">
        <v>-396</v>
      </c>
      <c r="F73" s="44">
        <v>-139</v>
      </c>
      <c r="G73" s="44">
        <v>153</v>
      </c>
      <c r="H73" s="8"/>
      <c r="I73" s="4"/>
      <c r="J73" s="4"/>
      <c r="K73" s="4"/>
      <c r="L73" s="4"/>
    </row>
    <row r="74" spans="2:12" ht="15" thickBot="1" x14ac:dyDescent="0.4">
      <c r="B74" s="28"/>
      <c r="C74" s="45"/>
      <c r="D74" s="45"/>
      <c r="E74" s="45"/>
      <c r="F74" s="45"/>
      <c r="G74" s="45"/>
      <c r="H74" s="9"/>
      <c r="I74" s="10"/>
      <c r="J74" s="10"/>
      <c r="K74" s="10"/>
      <c r="L74" s="10"/>
    </row>
    <row r="75" spans="2:12" ht="20" x14ac:dyDescent="0.35">
      <c r="B75" s="27" t="s">
        <v>47</v>
      </c>
      <c r="C75" s="44" t="s">
        <v>4</v>
      </c>
      <c r="D75" s="34">
        <v>-1.0555000000000001</v>
      </c>
      <c r="E75" s="35">
        <v>0.65839999999999999</v>
      </c>
      <c r="F75" s="35">
        <v>0.64990000000000003</v>
      </c>
      <c r="G75" s="35">
        <v>2.1055999999999999</v>
      </c>
      <c r="H75" s="8"/>
      <c r="I75" s="4"/>
      <c r="J75" s="4"/>
      <c r="K75" s="4"/>
      <c r="L75" s="4"/>
    </row>
    <row r="76" spans="2:12" ht="15" thickBot="1" x14ac:dyDescent="0.4">
      <c r="B76" s="28"/>
      <c r="C76" s="45"/>
      <c r="D76" s="36"/>
      <c r="E76" s="37"/>
      <c r="F76" s="37"/>
      <c r="G76" s="37"/>
      <c r="H76" s="9"/>
      <c r="I76" s="10"/>
      <c r="J76" s="10"/>
      <c r="K76" s="10"/>
      <c r="L76" s="10"/>
    </row>
    <row r="77" spans="2:12" ht="20.5" thickBot="1" x14ac:dyDescent="0.4">
      <c r="B77" s="5" t="s">
        <v>48</v>
      </c>
      <c r="C77" s="43" t="s">
        <v>4</v>
      </c>
      <c r="D77" s="43" t="s">
        <v>4</v>
      </c>
      <c r="E77" s="43" t="s">
        <v>4</v>
      </c>
      <c r="F77" s="43" t="s">
        <v>4</v>
      </c>
      <c r="G77" s="40">
        <v>6.8900000000000003E-2</v>
      </c>
      <c r="H77" s="6"/>
      <c r="I77" s="2"/>
      <c r="J77" s="2"/>
      <c r="K77" s="2"/>
      <c r="L77" s="2"/>
    </row>
    <row r="78" spans="2:12" x14ac:dyDescent="0.35">
      <c r="B78" s="27" t="s">
        <v>17</v>
      </c>
      <c r="C78" s="44">
        <v>-576</v>
      </c>
      <c r="D78" s="44">
        <v>-1174</v>
      </c>
      <c r="E78" s="44">
        <v>-411</v>
      </c>
      <c r="F78" s="44">
        <v>-161</v>
      </c>
      <c r="G78" s="44">
        <v>120</v>
      </c>
      <c r="H78" s="8"/>
      <c r="I78" s="4"/>
      <c r="J78" s="4"/>
      <c r="K78" s="4"/>
      <c r="L78" s="4"/>
    </row>
    <row r="79" spans="2:12" ht="15" thickBot="1" x14ac:dyDescent="0.4">
      <c r="B79" s="28"/>
      <c r="C79" s="45"/>
      <c r="D79" s="45"/>
      <c r="E79" s="45"/>
      <c r="F79" s="45"/>
      <c r="G79" s="45"/>
      <c r="H79" s="9"/>
      <c r="I79" s="10"/>
      <c r="J79" s="10"/>
      <c r="K79" s="10"/>
      <c r="L79" s="10"/>
    </row>
  </sheetData>
  <sortState xmlns:xlrd2="http://schemas.microsoft.com/office/spreadsheetml/2017/richdata2" columnSort="1" ref="C6:G79">
    <sortCondition ref="C6: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51F7-EE0A-475F-A9E5-950F61D4798E}">
  <dimension ref="B6:L79"/>
  <sheetViews>
    <sheetView showGridLines="0" workbookViewId="0">
      <selection activeCell="K8" sqref="K8"/>
    </sheetView>
  </sheetViews>
  <sheetFormatPr defaultColWidth="9.1796875" defaultRowHeight="14.5" x14ac:dyDescent="0.35"/>
  <cols>
    <col min="3" max="7" width="9.1796875" style="41"/>
  </cols>
  <sheetData>
    <row r="6" spans="2:12" ht="62" thickBot="1" x14ac:dyDescent="0.4">
      <c r="B6" s="1" t="s">
        <v>0</v>
      </c>
      <c r="C6" s="31">
        <v>2019</v>
      </c>
      <c r="D6" s="31">
        <v>2020</v>
      </c>
      <c r="E6" s="31">
        <v>2021</v>
      </c>
      <c r="F6" s="31">
        <v>2022</v>
      </c>
      <c r="G6" s="31">
        <v>2023</v>
      </c>
      <c r="H6" s="3" t="s">
        <v>1</v>
      </c>
      <c r="I6" s="3"/>
      <c r="J6" s="3"/>
      <c r="K6" s="3"/>
      <c r="L6" s="3"/>
    </row>
    <row r="7" spans="2:12" ht="30.5" thickBot="1" x14ac:dyDescent="0.4">
      <c r="B7" s="11" t="s">
        <v>49</v>
      </c>
      <c r="C7" s="38">
        <v>1131</v>
      </c>
      <c r="D7" s="38">
        <v>2049</v>
      </c>
      <c r="E7" s="38">
        <v>2561</v>
      </c>
      <c r="F7" s="38">
        <v>2650</v>
      </c>
      <c r="G7" s="38">
        <v>3675</v>
      </c>
      <c r="H7" s="6"/>
      <c r="I7" s="2"/>
      <c r="J7" s="2"/>
      <c r="K7" s="2"/>
      <c r="L7" s="2"/>
    </row>
    <row r="8" spans="2:12" ht="15" thickBot="1" x14ac:dyDescent="0.4">
      <c r="B8" s="11" t="s">
        <v>50</v>
      </c>
      <c r="C8" s="38">
        <v>1131</v>
      </c>
      <c r="D8" s="38">
        <v>2049</v>
      </c>
      <c r="E8" s="38">
        <v>2327</v>
      </c>
      <c r="F8" s="38">
        <v>2615</v>
      </c>
      <c r="G8" s="38">
        <v>831</v>
      </c>
      <c r="H8" s="6"/>
      <c r="I8" s="2"/>
      <c r="J8" s="2"/>
      <c r="K8" s="2"/>
      <c r="L8" s="2"/>
    </row>
    <row r="9" spans="2:12" ht="40.5" thickBot="1" x14ac:dyDescent="0.4">
      <c r="B9" s="11" t="s">
        <v>51</v>
      </c>
      <c r="C9" s="38" t="s">
        <v>4</v>
      </c>
      <c r="D9" s="40">
        <v>0.81089999999999995</v>
      </c>
      <c r="E9" s="40">
        <v>0.25030000000000002</v>
      </c>
      <c r="F9" s="40">
        <v>3.4500000000000003E-2</v>
      </c>
      <c r="G9" s="40">
        <v>0.38669999999999999</v>
      </c>
      <c r="H9" s="6"/>
      <c r="I9" s="2"/>
      <c r="J9" s="2"/>
      <c r="K9" s="2"/>
      <c r="L9" s="2"/>
    </row>
    <row r="10" spans="2:12" ht="30.5" thickBot="1" x14ac:dyDescent="0.4">
      <c r="B10" s="11" t="s">
        <v>52</v>
      </c>
      <c r="C10" s="40">
        <v>0.7097</v>
      </c>
      <c r="D10" s="40">
        <v>0.76139999999999997</v>
      </c>
      <c r="E10" s="40">
        <v>0.78879999999999995</v>
      </c>
      <c r="F10" s="40">
        <v>0.76559999999999995</v>
      </c>
      <c r="G10" s="40">
        <v>0.8125</v>
      </c>
      <c r="H10" s="6"/>
      <c r="I10" s="2"/>
      <c r="J10" s="2"/>
      <c r="K10" s="2"/>
      <c r="L10" s="2"/>
    </row>
    <row r="11" spans="2:12" ht="30.5" thickBot="1" x14ac:dyDescent="0.4">
      <c r="B11" s="11" t="s">
        <v>53</v>
      </c>
      <c r="C11" s="38">
        <v>50</v>
      </c>
      <c r="D11" s="38">
        <v>157</v>
      </c>
      <c r="E11" s="38">
        <v>191</v>
      </c>
      <c r="F11" s="38">
        <v>258</v>
      </c>
      <c r="G11" s="38">
        <v>365</v>
      </c>
      <c r="H11" s="6"/>
      <c r="I11" s="2"/>
      <c r="J11" s="2"/>
      <c r="K11" s="2"/>
      <c r="L11" s="2"/>
    </row>
    <row r="12" spans="2:12" ht="30.5" thickBot="1" x14ac:dyDescent="0.4">
      <c r="B12" s="11" t="s">
        <v>54</v>
      </c>
      <c r="C12" s="38" t="s">
        <v>4</v>
      </c>
      <c r="D12" s="38">
        <v>157</v>
      </c>
      <c r="E12" s="38">
        <v>191</v>
      </c>
      <c r="F12" s="38">
        <v>258</v>
      </c>
      <c r="G12" s="38">
        <v>365</v>
      </c>
      <c r="H12" s="6"/>
      <c r="I12" s="2"/>
      <c r="J12" s="2"/>
      <c r="K12" s="2"/>
      <c r="L12" s="2"/>
    </row>
    <row r="13" spans="2:12" ht="30.5" thickBot="1" x14ac:dyDescent="0.4">
      <c r="B13" s="11" t="s">
        <v>55</v>
      </c>
      <c r="C13" s="38" t="s">
        <v>4</v>
      </c>
      <c r="D13" s="38">
        <v>157</v>
      </c>
      <c r="E13" s="38">
        <v>191</v>
      </c>
      <c r="F13" s="38">
        <v>268</v>
      </c>
      <c r="G13" s="38">
        <v>375</v>
      </c>
      <c r="H13" s="6"/>
      <c r="I13" s="2"/>
      <c r="J13" s="2"/>
      <c r="K13" s="2"/>
      <c r="L13" s="2"/>
    </row>
    <row r="14" spans="2:12" ht="18" customHeight="1" x14ac:dyDescent="0.35">
      <c r="B14" s="29" t="s">
        <v>56</v>
      </c>
      <c r="C14" s="32" t="s">
        <v>4</v>
      </c>
      <c r="D14" s="32" t="s">
        <v>4</v>
      </c>
      <c r="E14" s="32" t="s">
        <v>4</v>
      </c>
      <c r="F14" s="32">
        <v>-10</v>
      </c>
      <c r="G14" s="32">
        <v>-11</v>
      </c>
      <c r="H14" s="8"/>
      <c r="I14" s="4"/>
      <c r="J14" s="4"/>
      <c r="K14" s="4"/>
      <c r="L14" s="4"/>
    </row>
    <row r="15" spans="2:12" ht="15" thickBot="1" x14ac:dyDescent="0.4">
      <c r="B15" s="30"/>
      <c r="C15" s="33"/>
      <c r="D15" s="33"/>
      <c r="E15" s="33"/>
      <c r="F15" s="33"/>
      <c r="G15" s="33"/>
      <c r="H15" s="9"/>
      <c r="I15" s="10"/>
      <c r="J15" s="10"/>
      <c r="K15" s="10"/>
      <c r="L15" s="10"/>
    </row>
    <row r="16" spans="2:12" ht="30.5" thickBot="1" x14ac:dyDescent="0.4">
      <c r="B16" s="11" t="s">
        <v>57</v>
      </c>
      <c r="C16" s="38" t="s">
        <v>4</v>
      </c>
      <c r="D16" s="40">
        <v>2.1190000000000002</v>
      </c>
      <c r="E16" s="40">
        <v>0.21659999999999999</v>
      </c>
      <c r="F16" s="40">
        <v>0.35310000000000002</v>
      </c>
      <c r="G16" s="40">
        <v>0.41199999999999998</v>
      </c>
      <c r="H16" s="6"/>
      <c r="I16" s="2"/>
      <c r="J16" s="2"/>
      <c r="K16" s="2"/>
      <c r="L16" s="2"/>
    </row>
    <row r="17" spans="2:12" ht="30.5" thickBot="1" x14ac:dyDescent="0.4">
      <c r="B17" s="11" t="s">
        <v>58</v>
      </c>
      <c r="C17" s="40">
        <v>14.76</v>
      </c>
      <c r="D17" s="40">
        <v>6.96</v>
      </c>
      <c r="E17" s="40">
        <v>8.08</v>
      </c>
      <c r="F17" s="40">
        <v>7.38</v>
      </c>
      <c r="G17" s="40">
        <v>6.1</v>
      </c>
      <c r="H17" s="6"/>
      <c r="I17" s="2"/>
      <c r="J17" s="2"/>
      <c r="K17" s="2"/>
      <c r="L17" s="2"/>
    </row>
    <row r="18" spans="2:12" ht="30.5" thickBot="1" x14ac:dyDescent="0.4">
      <c r="B18" s="11" t="s">
        <v>59</v>
      </c>
      <c r="C18" s="38">
        <v>33</v>
      </c>
      <c r="D18" s="38">
        <v>52</v>
      </c>
      <c r="E18" s="38">
        <v>111</v>
      </c>
      <c r="F18" s="38">
        <v>133</v>
      </c>
      <c r="G18" s="38">
        <v>99</v>
      </c>
      <c r="H18" s="6"/>
      <c r="I18" s="2"/>
      <c r="J18" s="2"/>
      <c r="K18" s="2"/>
      <c r="L18" s="2"/>
    </row>
    <row r="19" spans="2:12" ht="30.5" thickBot="1" x14ac:dyDescent="0.4">
      <c r="B19" s="11" t="s">
        <v>60</v>
      </c>
      <c r="C19" s="38">
        <v>33</v>
      </c>
      <c r="D19" s="38">
        <v>52</v>
      </c>
      <c r="E19" s="38">
        <v>111</v>
      </c>
      <c r="F19" s="38">
        <v>133</v>
      </c>
      <c r="G19" s="38">
        <v>99</v>
      </c>
      <c r="H19" s="6"/>
      <c r="I19" s="2"/>
      <c r="J19" s="2"/>
      <c r="K19" s="2"/>
      <c r="L19" s="2"/>
    </row>
    <row r="20" spans="2:12" ht="20.5" thickBot="1" x14ac:dyDescent="0.4">
      <c r="B20" s="11" t="s">
        <v>61</v>
      </c>
      <c r="C20" s="38">
        <v>1214</v>
      </c>
      <c r="D20" s="38">
        <v>2257</v>
      </c>
      <c r="E20" s="38">
        <v>2863</v>
      </c>
      <c r="F20" s="38">
        <v>3042</v>
      </c>
      <c r="G20" s="38">
        <v>4139</v>
      </c>
      <c r="H20" s="6"/>
      <c r="I20" s="2"/>
      <c r="J20" s="2"/>
      <c r="K20" s="2"/>
      <c r="L20" s="2"/>
    </row>
    <row r="21" spans="2:12" ht="30.5" thickBot="1" x14ac:dyDescent="0.4">
      <c r="B21" s="11" t="s">
        <v>62</v>
      </c>
      <c r="C21" s="38">
        <v>32</v>
      </c>
      <c r="D21" s="38">
        <v>247</v>
      </c>
      <c r="E21" s="38">
        <v>248</v>
      </c>
      <c r="F21" s="38">
        <v>269</v>
      </c>
      <c r="G21" s="38">
        <v>231</v>
      </c>
      <c r="H21" s="6"/>
      <c r="I21" s="2"/>
      <c r="J21" s="2"/>
      <c r="K21" s="2"/>
      <c r="L21" s="2"/>
    </row>
    <row r="22" spans="2:12" ht="40.5" thickBot="1" x14ac:dyDescent="0.4">
      <c r="B22" s="11" t="s">
        <v>63</v>
      </c>
      <c r="C22" s="38">
        <v>140</v>
      </c>
      <c r="D22" s="38">
        <v>335</v>
      </c>
      <c r="E22" s="38">
        <v>318</v>
      </c>
      <c r="F22" s="38">
        <v>352</v>
      </c>
      <c r="G22" s="38">
        <v>333</v>
      </c>
      <c r="H22" s="6"/>
      <c r="I22" s="2"/>
      <c r="J22" s="2"/>
      <c r="K22" s="2"/>
      <c r="L22" s="2"/>
    </row>
    <row r="23" spans="2:12" ht="20.5" thickBot="1" x14ac:dyDescent="0.4">
      <c r="B23" s="11" t="s">
        <v>64</v>
      </c>
      <c r="C23" s="38">
        <v>3</v>
      </c>
      <c r="D23" s="38">
        <v>0</v>
      </c>
      <c r="E23" s="38">
        <v>3</v>
      </c>
      <c r="F23" s="38">
        <v>6</v>
      </c>
      <c r="G23" s="38">
        <v>2</v>
      </c>
      <c r="H23" s="6"/>
      <c r="I23" s="2"/>
      <c r="J23" s="2"/>
      <c r="K23" s="2"/>
      <c r="L23" s="2"/>
    </row>
    <row r="24" spans="2:12" ht="30.5" thickBot="1" x14ac:dyDescent="0.4">
      <c r="B24" s="11" t="s">
        <v>65</v>
      </c>
      <c r="C24" s="38">
        <v>33</v>
      </c>
      <c r="D24" s="38">
        <v>22</v>
      </c>
      <c r="E24" s="38">
        <v>17</v>
      </c>
      <c r="F24" s="38">
        <v>53</v>
      </c>
      <c r="G24" s="38">
        <v>51</v>
      </c>
      <c r="H24" s="6"/>
      <c r="I24" s="2"/>
      <c r="J24" s="2"/>
      <c r="K24" s="2"/>
      <c r="L24" s="2"/>
    </row>
    <row r="25" spans="2:12" ht="40.5" thickBot="1" x14ac:dyDescent="0.4">
      <c r="B25" s="11" t="s">
        <v>66</v>
      </c>
      <c r="C25" s="38">
        <v>104</v>
      </c>
      <c r="D25" s="38">
        <v>95</v>
      </c>
      <c r="E25" s="38">
        <v>81</v>
      </c>
      <c r="F25" s="38">
        <v>93</v>
      </c>
      <c r="G25" s="38">
        <v>97</v>
      </c>
      <c r="H25" s="6"/>
      <c r="I25" s="2"/>
      <c r="J25" s="2"/>
      <c r="K25" s="2"/>
      <c r="L25" s="2"/>
    </row>
    <row r="26" spans="2:12" ht="20.5" thickBot="1" x14ac:dyDescent="0.4">
      <c r="B26" s="11" t="s">
        <v>67</v>
      </c>
      <c r="C26" s="38">
        <v>109</v>
      </c>
      <c r="D26" s="38">
        <v>88</v>
      </c>
      <c r="E26" s="38">
        <v>70</v>
      </c>
      <c r="F26" s="38">
        <v>82</v>
      </c>
      <c r="G26" s="38">
        <v>102</v>
      </c>
      <c r="H26" s="6"/>
      <c r="I26" s="2"/>
      <c r="J26" s="2"/>
      <c r="K26" s="2"/>
      <c r="L26" s="2"/>
    </row>
    <row r="27" spans="2:12" ht="40.5" thickBot="1" x14ac:dyDescent="0.4">
      <c r="B27" s="11" t="s">
        <v>68</v>
      </c>
      <c r="C27" s="38">
        <v>297</v>
      </c>
      <c r="D27" s="38">
        <v>80</v>
      </c>
      <c r="E27" s="38">
        <v>40</v>
      </c>
      <c r="F27" s="38">
        <v>13</v>
      </c>
      <c r="G27" s="38">
        <v>19</v>
      </c>
      <c r="H27" s="6"/>
      <c r="I27" s="2"/>
      <c r="J27" s="2"/>
      <c r="K27" s="2"/>
      <c r="L27" s="2"/>
    </row>
    <row r="28" spans="2:12" ht="40.5" thickBot="1" x14ac:dyDescent="0.4">
      <c r="B28" s="11" t="s">
        <v>69</v>
      </c>
      <c r="C28" s="38">
        <v>26</v>
      </c>
      <c r="D28" s="38" t="s">
        <v>4</v>
      </c>
      <c r="E28" s="38" t="s">
        <v>4</v>
      </c>
      <c r="F28" s="38" t="s">
        <v>4</v>
      </c>
      <c r="G28" s="38" t="s">
        <v>4</v>
      </c>
      <c r="H28" s="6"/>
      <c r="I28" s="2"/>
      <c r="J28" s="2"/>
      <c r="K28" s="2"/>
      <c r="L28" s="2"/>
    </row>
    <row r="29" spans="2:12" ht="30.5" thickBot="1" x14ac:dyDescent="0.4">
      <c r="B29" s="11" t="s">
        <v>70</v>
      </c>
      <c r="C29" s="38">
        <v>271</v>
      </c>
      <c r="D29" s="38">
        <v>80</v>
      </c>
      <c r="E29" s="38">
        <v>40</v>
      </c>
      <c r="F29" s="38">
        <v>13</v>
      </c>
      <c r="G29" s="38">
        <v>19</v>
      </c>
      <c r="H29" s="6"/>
      <c r="I29" s="2"/>
      <c r="J29" s="2"/>
      <c r="K29" s="2"/>
      <c r="L29" s="2"/>
    </row>
    <row r="30" spans="2:12" ht="15" thickBot="1" x14ac:dyDescent="0.4">
      <c r="B30" s="11" t="s">
        <v>71</v>
      </c>
      <c r="C30" s="38">
        <v>51</v>
      </c>
      <c r="D30" s="38">
        <v>107</v>
      </c>
      <c r="E30" s="38">
        <v>96</v>
      </c>
      <c r="F30" s="38">
        <v>138</v>
      </c>
      <c r="G30" s="38">
        <v>134</v>
      </c>
      <c r="H30" s="6"/>
      <c r="I30" s="2"/>
      <c r="J30" s="2"/>
      <c r="K30" s="2"/>
      <c r="L30" s="2"/>
    </row>
    <row r="31" spans="2:12" ht="20.5" thickBot="1" x14ac:dyDescent="0.4">
      <c r="B31" s="11" t="s">
        <v>72</v>
      </c>
      <c r="C31" s="38">
        <v>51</v>
      </c>
      <c r="D31" s="38">
        <v>107</v>
      </c>
      <c r="E31" s="38">
        <v>96</v>
      </c>
      <c r="F31" s="38">
        <v>138</v>
      </c>
      <c r="G31" s="38">
        <v>134</v>
      </c>
      <c r="H31" s="6"/>
      <c r="I31" s="2"/>
      <c r="J31" s="2"/>
      <c r="K31" s="2"/>
      <c r="L31" s="2"/>
    </row>
    <row r="32" spans="2:12" ht="15" thickBot="1" x14ac:dyDescent="0.4">
      <c r="B32" s="11" t="s">
        <v>73</v>
      </c>
      <c r="C32" s="38">
        <v>1594</v>
      </c>
      <c r="D32" s="38">
        <v>2691</v>
      </c>
      <c r="E32" s="38">
        <v>3247</v>
      </c>
      <c r="F32" s="38">
        <v>3461</v>
      </c>
      <c r="G32" s="38">
        <v>4522</v>
      </c>
      <c r="H32" s="6"/>
      <c r="I32" s="2"/>
      <c r="J32" s="2"/>
      <c r="K32" s="2"/>
      <c r="L32" s="2"/>
    </row>
    <row r="33" spans="2:12" ht="30.5" thickBot="1" x14ac:dyDescent="0.4">
      <c r="B33" s="11" t="s">
        <v>74</v>
      </c>
      <c r="C33" s="38" t="s">
        <v>4</v>
      </c>
      <c r="D33" s="40">
        <v>0.68789999999999996</v>
      </c>
      <c r="E33" s="40">
        <v>0.20699999999999999</v>
      </c>
      <c r="F33" s="40">
        <v>6.5799999999999997E-2</v>
      </c>
      <c r="G33" s="40">
        <v>0.30659999999999998</v>
      </c>
      <c r="H33" s="6"/>
      <c r="I33" s="2"/>
      <c r="J33" s="2"/>
      <c r="K33" s="2"/>
      <c r="L33" s="2"/>
    </row>
    <row r="34" spans="2:12" ht="20.5" thickBot="1" x14ac:dyDescent="0.4">
      <c r="B34" s="11" t="s">
        <v>75</v>
      </c>
      <c r="C34" s="38" t="s">
        <v>4</v>
      </c>
      <c r="D34" s="38" t="s">
        <v>4</v>
      </c>
      <c r="E34" s="38" t="s">
        <v>4</v>
      </c>
      <c r="F34" s="38" t="s">
        <v>4</v>
      </c>
      <c r="G34" s="40">
        <v>0.56000000000000005</v>
      </c>
      <c r="H34" s="6"/>
      <c r="I34" s="2"/>
      <c r="J34" s="2"/>
      <c r="K34" s="2"/>
      <c r="L34" s="2"/>
    </row>
    <row r="35" spans="2:12" ht="30.5" thickBot="1" x14ac:dyDescent="0.4">
      <c r="B35" s="11" t="s">
        <v>76</v>
      </c>
      <c r="C35" s="38" t="s">
        <v>4</v>
      </c>
      <c r="D35" s="38" t="s">
        <v>4</v>
      </c>
      <c r="E35" s="38" t="s">
        <v>4</v>
      </c>
      <c r="F35" s="38" t="s">
        <v>4</v>
      </c>
      <c r="G35" s="40">
        <v>5.2600000000000001E-2</v>
      </c>
      <c r="H35" s="6"/>
      <c r="I35" s="2"/>
      <c r="J35" s="2"/>
      <c r="K35" s="2"/>
      <c r="L35" s="2"/>
    </row>
    <row r="36" spans="2:12" ht="70" x14ac:dyDescent="0.35">
      <c r="B36" s="12" t="s">
        <v>77</v>
      </c>
    </row>
    <row r="37" spans="2:12" ht="32" thickBot="1" x14ac:dyDescent="0.4">
      <c r="B37" s="1" t="s">
        <v>78</v>
      </c>
      <c r="C37" s="31">
        <v>2019</v>
      </c>
      <c r="D37" s="31">
        <v>2020</v>
      </c>
      <c r="E37" s="31">
        <v>2021</v>
      </c>
      <c r="F37" s="31">
        <v>2022</v>
      </c>
      <c r="G37" s="31">
        <v>2023</v>
      </c>
      <c r="H37" s="3" t="s">
        <v>1</v>
      </c>
      <c r="I37" s="3"/>
      <c r="J37" s="3"/>
      <c r="K37" s="3"/>
      <c r="L37" s="3"/>
    </row>
    <row r="38" spans="2:12" ht="40.5" thickBot="1" x14ac:dyDescent="0.4">
      <c r="B38" s="11" t="s">
        <v>79</v>
      </c>
      <c r="C38" s="38" t="s">
        <v>4</v>
      </c>
      <c r="D38" s="38">
        <v>29</v>
      </c>
      <c r="E38" s="38">
        <v>40</v>
      </c>
      <c r="F38" s="38">
        <v>45</v>
      </c>
      <c r="G38" s="38">
        <v>54</v>
      </c>
      <c r="H38" s="6"/>
      <c r="I38" s="2"/>
      <c r="J38" s="2"/>
      <c r="K38" s="2"/>
      <c r="L38" s="2"/>
    </row>
    <row r="39" spans="2:12" ht="20.5" thickBot="1" x14ac:dyDescent="0.4">
      <c r="B39" s="11" t="s">
        <v>80</v>
      </c>
      <c r="C39" s="38" t="s">
        <v>4</v>
      </c>
      <c r="D39" s="38">
        <v>29</v>
      </c>
      <c r="E39" s="38">
        <v>40</v>
      </c>
      <c r="F39" s="38">
        <v>45</v>
      </c>
      <c r="G39" s="38">
        <v>54</v>
      </c>
      <c r="H39" s="6"/>
      <c r="I39" s="2"/>
      <c r="J39" s="2"/>
      <c r="K39" s="2"/>
      <c r="L39" s="2"/>
    </row>
    <row r="40" spans="2:12" ht="20.5" thickBot="1" x14ac:dyDescent="0.4">
      <c r="B40" s="11" t="s">
        <v>81</v>
      </c>
      <c r="C40" s="38">
        <v>52</v>
      </c>
      <c r="D40" s="38">
        <v>16</v>
      </c>
      <c r="E40" s="38">
        <v>75</v>
      </c>
      <c r="F40" s="38">
        <v>45</v>
      </c>
      <c r="G40" s="38">
        <v>12</v>
      </c>
      <c r="H40" s="6"/>
      <c r="I40" s="2"/>
      <c r="J40" s="2"/>
      <c r="K40" s="2"/>
      <c r="L40" s="2"/>
    </row>
    <row r="41" spans="2:12" ht="18" customHeight="1" x14ac:dyDescent="0.35">
      <c r="B41" s="29" t="s">
        <v>82</v>
      </c>
      <c r="C41" s="32" t="s">
        <v>4</v>
      </c>
      <c r="D41" s="34">
        <v>-0.68379999999999996</v>
      </c>
      <c r="E41" s="35">
        <v>3.5792000000000002</v>
      </c>
      <c r="F41" s="34">
        <v>-0.40210000000000001</v>
      </c>
      <c r="G41" s="34">
        <v>-0.72929999999999995</v>
      </c>
      <c r="H41" s="8"/>
      <c r="I41" s="4"/>
      <c r="J41" s="4"/>
      <c r="K41" s="4"/>
      <c r="L41" s="4"/>
    </row>
    <row r="42" spans="2:12" ht="15" thickBot="1" x14ac:dyDescent="0.4">
      <c r="B42" s="30"/>
      <c r="C42" s="33"/>
      <c r="D42" s="36"/>
      <c r="E42" s="37"/>
      <c r="F42" s="36"/>
      <c r="G42" s="36"/>
      <c r="H42" s="9"/>
      <c r="I42" s="10"/>
      <c r="J42" s="10"/>
      <c r="K42" s="10"/>
      <c r="L42" s="10"/>
    </row>
    <row r="43" spans="2:12" ht="20.5" thickBot="1" x14ac:dyDescent="0.4">
      <c r="B43" s="11" t="s">
        <v>83</v>
      </c>
      <c r="C43" s="38" t="s">
        <v>4</v>
      </c>
      <c r="D43" s="38" t="s">
        <v>4</v>
      </c>
      <c r="E43" s="38" t="s">
        <v>4</v>
      </c>
      <c r="F43" s="38">
        <v>41</v>
      </c>
      <c r="G43" s="38">
        <v>47</v>
      </c>
      <c r="H43" s="6"/>
      <c r="I43" s="2"/>
      <c r="J43" s="2"/>
      <c r="K43" s="2"/>
      <c r="L43" s="2"/>
    </row>
    <row r="44" spans="2:12" ht="30.5" thickBot="1" x14ac:dyDescent="0.4">
      <c r="B44" s="11" t="s">
        <v>84</v>
      </c>
      <c r="C44" s="38">
        <v>677</v>
      </c>
      <c r="D44" s="38">
        <v>558</v>
      </c>
      <c r="E44" s="38">
        <v>545</v>
      </c>
      <c r="F44" s="38">
        <v>457</v>
      </c>
      <c r="G44" s="38">
        <v>632</v>
      </c>
      <c r="H44" s="6"/>
      <c r="I44" s="2"/>
      <c r="J44" s="2"/>
      <c r="K44" s="2"/>
      <c r="L44" s="2"/>
    </row>
    <row r="45" spans="2:12" ht="20.5" thickBot="1" x14ac:dyDescent="0.4">
      <c r="B45" s="11" t="s">
        <v>85</v>
      </c>
      <c r="C45" s="38">
        <v>31</v>
      </c>
      <c r="D45" s="38">
        <v>85</v>
      </c>
      <c r="E45" s="38">
        <v>61</v>
      </c>
      <c r="F45" s="38">
        <v>43</v>
      </c>
      <c r="G45" s="38">
        <v>83</v>
      </c>
      <c r="H45" s="6"/>
      <c r="I45" s="2"/>
      <c r="J45" s="2"/>
      <c r="K45" s="2"/>
      <c r="L45" s="2"/>
    </row>
    <row r="46" spans="2:12" ht="30.5" thickBot="1" x14ac:dyDescent="0.4">
      <c r="B46" s="11" t="s">
        <v>86</v>
      </c>
      <c r="C46" s="38">
        <v>646</v>
      </c>
      <c r="D46" s="38">
        <v>473</v>
      </c>
      <c r="E46" s="38">
        <v>484</v>
      </c>
      <c r="F46" s="38">
        <v>413</v>
      </c>
      <c r="G46" s="38">
        <v>549</v>
      </c>
      <c r="H46" s="6"/>
      <c r="I46" s="2"/>
      <c r="J46" s="2"/>
      <c r="K46" s="2"/>
      <c r="L46" s="2"/>
    </row>
    <row r="47" spans="2:12" ht="20.5" thickBot="1" x14ac:dyDescent="0.4">
      <c r="B47" s="11" t="s">
        <v>87</v>
      </c>
      <c r="C47" s="38">
        <v>729</v>
      </c>
      <c r="D47" s="38">
        <v>604</v>
      </c>
      <c r="E47" s="38">
        <v>660</v>
      </c>
      <c r="F47" s="38">
        <v>588</v>
      </c>
      <c r="G47" s="38">
        <v>746</v>
      </c>
      <c r="H47" s="6"/>
      <c r="I47" s="2"/>
      <c r="J47" s="2"/>
      <c r="K47" s="2"/>
      <c r="L47" s="2"/>
    </row>
    <row r="48" spans="2:12" ht="15" thickBot="1" x14ac:dyDescent="0.4">
      <c r="B48" s="11" t="s">
        <v>88</v>
      </c>
      <c r="C48" s="40">
        <v>1.67</v>
      </c>
      <c r="D48" s="40">
        <v>3.74</v>
      </c>
      <c r="E48" s="40">
        <v>4.34</v>
      </c>
      <c r="F48" s="40">
        <v>5.17</v>
      </c>
      <c r="G48" s="40">
        <v>5.55</v>
      </c>
      <c r="H48" s="6"/>
      <c r="I48" s="2"/>
      <c r="J48" s="2"/>
      <c r="K48" s="2"/>
      <c r="L48" s="2"/>
    </row>
    <row r="49" spans="2:12" ht="15" thickBot="1" x14ac:dyDescent="0.4">
      <c r="B49" s="11" t="s">
        <v>89</v>
      </c>
      <c r="C49" s="40">
        <v>1.67</v>
      </c>
      <c r="D49" s="40">
        <v>3.74</v>
      </c>
      <c r="E49" s="40">
        <v>4.34</v>
      </c>
      <c r="F49" s="40">
        <v>5.17</v>
      </c>
      <c r="G49" s="40">
        <v>5.55</v>
      </c>
      <c r="H49" s="6"/>
      <c r="I49" s="2"/>
      <c r="J49" s="2"/>
      <c r="K49" s="2"/>
      <c r="L49" s="2"/>
    </row>
    <row r="50" spans="2:12" ht="15" thickBot="1" x14ac:dyDescent="0.4">
      <c r="B50" s="11" t="s">
        <v>90</v>
      </c>
      <c r="C50" s="40">
        <v>1.55</v>
      </c>
      <c r="D50" s="40">
        <v>3.39</v>
      </c>
      <c r="E50" s="40">
        <v>3.88</v>
      </c>
      <c r="F50" s="40">
        <v>4.51</v>
      </c>
      <c r="G50" s="40">
        <v>4.93</v>
      </c>
      <c r="H50" s="6"/>
      <c r="I50" s="2"/>
      <c r="J50" s="2"/>
      <c r="K50" s="2"/>
      <c r="L50" s="2"/>
    </row>
    <row r="51" spans="2:12" ht="20.5" thickBot="1" x14ac:dyDescent="0.4">
      <c r="B51" s="11" t="s">
        <v>91</v>
      </c>
      <c r="C51" s="38">
        <v>396</v>
      </c>
      <c r="D51" s="38">
        <v>428</v>
      </c>
      <c r="E51" s="38">
        <v>220</v>
      </c>
      <c r="F51" s="38">
        <v>204</v>
      </c>
      <c r="G51" s="38">
        <v>175</v>
      </c>
      <c r="H51" s="6"/>
      <c r="I51" s="2"/>
      <c r="J51" s="2"/>
      <c r="K51" s="2"/>
      <c r="L51" s="2"/>
    </row>
    <row r="52" spans="2:12" ht="40.5" thickBot="1" x14ac:dyDescent="0.4">
      <c r="B52" s="11" t="s">
        <v>92</v>
      </c>
      <c r="C52" s="38">
        <v>396</v>
      </c>
      <c r="D52" s="38">
        <v>198</v>
      </c>
      <c r="E52" s="38" t="s">
        <v>4</v>
      </c>
      <c r="F52" s="38" t="s">
        <v>4</v>
      </c>
      <c r="G52" s="38" t="s">
        <v>4</v>
      </c>
      <c r="H52" s="6"/>
      <c r="I52" s="2"/>
      <c r="J52" s="2"/>
      <c r="K52" s="2"/>
      <c r="L52" s="2"/>
    </row>
    <row r="53" spans="2:12" ht="30.5" thickBot="1" x14ac:dyDescent="0.4">
      <c r="B53" s="11" t="s">
        <v>93</v>
      </c>
      <c r="C53" s="38">
        <v>396</v>
      </c>
      <c r="D53" s="38">
        <v>198</v>
      </c>
      <c r="E53" s="38" t="s">
        <v>4</v>
      </c>
      <c r="F53" s="38" t="s">
        <v>4</v>
      </c>
      <c r="G53" s="38" t="s">
        <v>4</v>
      </c>
      <c r="H53" s="6"/>
      <c r="I53" s="2"/>
      <c r="J53" s="2"/>
      <c r="K53" s="2"/>
      <c r="L53" s="2"/>
    </row>
    <row r="54" spans="2:12" ht="20.5" thickBot="1" x14ac:dyDescent="0.4">
      <c r="B54" s="11" t="s">
        <v>94</v>
      </c>
      <c r="C54" s="38">
        <v>323</v>
      </c>
      <c r="D54" s="38">
        <v>136</v>
      </c>
      <c r="E54" s="38">
        <v>76</v>
      </c>
      <c r="F54" s="38">
        <v>27</v>
      </c>
      <c r="G54" s="38">
        <v>40</v>
      </c>
      <c r="H54" s="6"/>
      <c r="I54" s="2"/>
      <c r="J54" s="2"/>
      <c r="K54" s="2"/>
      <c r="L54" s="2"/>
    </row>
    <row r="55" spans="2:12" ht="50.5" thickBot="1" x14ac:dyDescent="0.4">
      <c r="B55" s="11" t="s">
        <v>95</v>
      </c>
      <c r="C55" s="38">
        <v>246</v>
      </c>
      <c r="D55" s="38">
        <v>86</v>
      </c>
      <c r="E55" s="38">
        <v>36</v>
      </c>
      <c r="F55" s="38">
        <v>17</v>
      </c>
      <c r="G55" s="38">
        <v>12</v>
      </c>
      <c r="H55" s="6"/>
      <c r="I55" s="2"/>
      <c r="J55" s="2"/>
      <c r="K55" s="2"/>
      <c r="L55" s="2"/>
    </row>
    <row r="56" spans="2:12" ht="20.5" thickBot="1" x14ac:dyDescent="0.4">
      <c r="B56" s="11" t="s">
        <v>96</v>
      </c>
      <c r="C56" s="38">
        <v>77</v>
      </c>
      <c r="D56" s="38">
        <v>51</v>
      </c>
      <c r="E56" s="38">
        <v>40</v>
      </c>
      <c r="F56" s="38">
        <v>10</v>
      </c>
      <c r="G56" s="38">
        <v>28</v>
      </c>
      <c r="H56" s="6"/>
      <c r="I56" s="2"/>
      <c r="J56" s="2"/>
      <c r="K56" s="2"/>
      <c r="L56" s="2"/>
    </row>
    <row r="57" spans="2:12" ht="20.5" thickBot="1" x14ac:dyDescent="0.4">
      <c r="B57" s="11" t="s">
        <v>97</v>
      </c>
      <c r="C57" s="38">
        <v>1447</v>
      </c>
      <c r="D57" s="38">
        <v>1168</v>
      </c>
      <c r="E57" s="38">
        <v>956</v>
      </c>
      <c r="F57" s="38">
        <v>819</v>
      </c>
      <c r="G57" s="38">
        <v>961</v>
      </c>
      <c r="H57" s="6"/>
      <c r="I57" s="2"/>
      <c r="J57" s="2"/>
      <c r="K57" s="2"/>
      <c r="L57" s="2"/>
    </row>
    <row r="58" spans="2:12" ht="30.5" thickBot="1" x14ac:dyDescent="0.4">
      <c r="B58" s="11" t="s">
        <v>98</v>
      </c>
      <c r="C58" s="40">
        <v>0.90800000000000003</v>
      </c>
      <c r="D58" s="40">
        <v>0.43409999999999999</v>
      </c>
      <c r="E58" s="40">
        <v>0.29449999999999998</v>
      </c>
      <c r="F58" s="40">
        <v>0.2366</v>
      </c>
      <c r="G58" s="40">
        <v>0.21260000000000001</v>
      </c>
      <c r="H58" s="6"/>
      <c r="I58" s="2"/>
      <c r="J58" s="2"/>
      <c r="K58" s="2"/>
      <c r="L58" s="2"/>
    </row>
    <row r="59" spans="2:12" ht="40.5" thickBot="1" x14ac:dyDescent="0.4">
      <c r="B59" s="11" t="s">
        <v>99</v>
      </c>
      <c r="C59" s="38">
        <v>2127</v>
      </c>
      <c r="D59" s="38" t="s">
        <v>4</v>
      </c>
      <c r="E59" s="38" t="s">
        <v>4</v>
      </c>
      <c r="F59" s="38" t="s">
        <v>4</v>
      </c>
      <c r="G59" s="38" t="s">
        <v>4</v>
      </c>
      <c r="H59" s="6"/>
      <c r="I59" s="2"/>
      <c r="J59" s="2"/>
      <c r="K59" s="2"/>
      <c r="L59" s="2"/>
    </row>
    <row r="60" spans="2:12" ht="30.5" thickBot="1" x14ac:dyDescent="0.4">
      <c r="B60" s="11" t="s">
        <v>100</v>
      </c>
      <c r="C60" s="38">
        <v>2127</v>
      </c>
      <c r="D60" s="38" t="s">
        <v>4</v>
      </c>
      <c r="E60" s="38" t="s">
        <v>4</v>
      </c>
      <c r="F60" s="38" t="s">
        <v>4</v>
      </c>
      <c r="G60" s="38" t="s">
        <v>4</v>
      </c>
      <c r="H60" s="6"/>
      <c r="I60" s="2"/>
      <c r="J60" s="2"/>
      <c r="K60" s="2"/>
      <c r="L60" s="2"/>
    </row>
    <row r="61" spans="2:12" ht="18" customHeight="1" x14ac:dyDescent="0.35">
      <c r="B61" s="29" t="s">
        <v>101</v>
      </c>
      <c r="C61" s="32">
        <v>-1981</v>
      </c>
      <c r="D61" s="32">
        <v>1523</v>
      </c>
      <c r="E61" s="32">
        <v>2291</v>
      </c>
      <c r="F61" s="32">
        <v>2565</v>
      </c>
      <c r="G61" s="32">
        <v>3476</v>
      </c>
      <c r="H61" s="8"/>
      <c r="I61" s="4"/>
      <c r="J61" s="4"/>
      <c r="K61" s="4"/>
      <c r="L61" s="4"/>
    </row>
    <row r="62" spans="2:12" ht="15" thickBot="1" x14ac:dyDescent="0.4">
      <c r="B62" s="30"/>
      <c r="C62" s="33"/>
      <c r="D62" s="33"/>
      <c r="E62" s="33"/>
      <c r="F62" s="33"/>
      <c r="G62" s="33"/>
      <c r="H62" s="9"/>
      <c r="I62" s="10"/>
      <c r="J62" s="10"/>
      <c r="K62" s="10"/>
      <c r="L62" s="10"/>
    </row>
    <row r="63" spans="2:12" ht="40.5" thickBot="1" x14ac:dyDescent="0.4">
      <c r="B63" s="11" t="s">
        <v>102</v>
      </c>
      <c r="C63" s="38">
        <v>1</v>
      </c>
      <c r="D63" s="38">
        <v>2</v>
      </c>
      <c r="E63" s="38">
        <v>2</v>
      </c>
      <c r="F63" s="38">
        <v>2</v>
      </c>
      <c r="G63" s="38">
        <v>2</v>
      </c>
      <c r="H63" s="6"/>
      <c r="I63" s="2"/>
      <c r="J63" s="2"/>
      <c r="K63" s="2"/>
      <c r="L63" s="2"/>
    </row>
    <row r="64" spans="2:12" ht="40.5" thickBot="1" x14ac:dyDescent="0.4">
      <c r="B64" s="11" t="s">
        <v>103</v>
      </c>
      <c r="C64" s="38">
        <v>1857</v>
      </c>
      <c r="D64" s="38">
        <v>6489</v>
      </c>
      <c r="E64" s="38">
        <v>7777</v>
      </c>
      <c r="F64" s="38">
        <v>8428</v>
      </c>
      <c r="G64" s="38">
        <v>9122</v>
      </c>
      <c r="H64" s="6"/>
      <c r="I64" s="2"/>
      <c r="J64" s="2"/>
      <c r="K64" s="2"/>
      <c r="L64" s="2"/>
    </row>
    <row r="65" spans="2:12" ht="20" x14ac:dyDescent="0.35">
      <c r="B65" s="29" t="s">
        <v>104</v>
      </c>
      <c r="C65" s="32">
        <v>-3799</v>
      </c>
      <c r="D65" s="32">
        <v>-4965</v>
      </c>
      <c r="E65" s="32">
        <v>-5486</v>
      </c>
      <c r="F65" s="32">
        <v>-5859</v>
      </c>
      <c r="G65" s="32">
        <v>-5650</v>
      </c>
      <c r="H65" s="8"/>
      <c r="I65" s="4"/>
      <c r="J65" s="4"/>
      <c r="K65" s="4"/>
      <c r="L65" s="4"/>
    </row>
    <row r="66" spans="2:12" ht="15" thickBot="1" x14ac:dyDescent="0.4">
      <c r="B66" s="30"/>
      <c r="C66" s="33"/>
      <c r="D66" s="33"/>
      <c r="E66" s="33"/>
      <c r="F66" s="33"/>
      <c r="G66" s="33"/>
      <c r="H66" s="9"/>
      <c r="I66" s="10"/>
      <c r="J66" s="10"/>
      <c r="K66" s="10"/>
      <c r="L66" s="10"/>
    </row>
    <row r="67" spans="2:12" ht="51.75" customHeight="1" x14ac:dyDescent="0.35">
      <c r="B67" s="29" t="s">
        <v>105</v>
      </c>
      <c r="C67" s="32" t="s">
        <v>4</v>
      </c>
      <c r="D67" s="32" t="s">
        <v>4</v>
      </c>
      <c r="E67" s="32" t="s">
        <v>4</v>
      </c>
      <c r="F67" s="32">
        <v>-5</v>
      </c>
      <c r="G67" s="32" t="s">
        <v>4</v>
      </c>
      <c r="H67" s="8"/>
      <c r="I67" s="4"/>
      <c r="J67" s="4"/>
      <c r="K67" s="4"/>
      <c r="L67" s="4"/>
    </row>
    <row r="68" spans="2:12" ht="15" thickBot="1" x14ac:dyDescent="0.4">
      <c r="B68" s="30"/>
      <c r="C68" s="33"/>
      <c r="D68" s="33"/>
      <c r="E68" s="33"/>
      <c r="F68" s="33"/>
      <c r="G68" s="33"/>
      <c r="H68" s="9"/>
      <c r="I68" s="10"/>
      <c r="J68" s="10"/>
      <c r="K68" s="10"/>
      <c r="L68" s="10"/>
    </row>
    <row r="69" spans="2:12" ht="18" customHeight="1" x14ac:dyDescent="0.35">
      <c r="B69" s="29" t="s">
        <v>106</v>
      </c>
      <c r="C69" s="32">
        <v>-1</v>
      </c>
      <c r="D69" s="32">
        <v>-3</v>
      </c>
      <c r="E69" s="32">
        <v>-2</v>
      </c>
      <c r="F69" s="32" t="s">
        <v>4</v>
      </c>
      <c r="G69" s="32">
        <v>1</v>
      </c>
      <c r="H69" s="8"/>
      <c r="I69" s="4"/>
      <c r="J69" s="4"/>
      <c r="K69" s="4"/>
      <c r="L69" s="4"/>
    </row>
    <row r="70" spans="2:12" ht="15" thickBot="1" x14ac:dyDescent="0.4">
      <c r="B70" s="30"/>
      <c r="C70" s="33"/>
      <c r="D70" s="33"/>
      <c r="E70" s="33"/>
      <c r="F70" s="33"/>
      <c r="G70" s="33"/>
      <c r="H70" s="9"/>
      <c r="I70" s="10"/>
      <c r="J70" s="10"/>
      <c r="K70" s="10"/>
      <c r="L70" s="10"/>
    </row>
    <row r="71" spans="2:12" ht="20" x14ac:dyDescent="0.35">
      <c r="B71" s="29" t="s">
        <v>107</v>
      </c>
      <c r="C71" s="32">
        <v>-39</v>
      </c>
      <c r="D71" s="32" t="s">
        <v>4</v>
      </c>
      <c r="E71" s="32" t="s">
        <v>4</v>
      </c>
      <c r="F71" s="32" t="s">
        <v>4</v>
      </c>
      <c r="G71" s="32" t="s">
        <v>4</v>
      </c>
      <c r="H71" s="8"/>
      <c r="I71" s="4"/>
      <c r="J71" s="4"/>
      <c r="K71" s="4"/>
      <c r="L71" s="4"/>
    </row>
    <row r="72" spans="2:12" ht="15" thickBot="1" x14ac:dyDescent="0.4">
      <c r="B72" s="30"/>
      <c r="C72" s="33"/>
      <c r="D72" s="33"/>
      <c r="E72" s="33"/>
      <c r="F72" s="33"/>
      <c r="G72" s="33"/>
      <c r="H72" s="9"/>
      <c r="I72" s="10"/>
      <c r="J72" s="10"/>
      <c r="K72" s="10"/>
      <c r="L72" s="10"/>
    </row>
    <row r="73" spans="2:12" ht="29.25" customHeight="1" x14ac:dyDescent="0.35">
      <c r="B73" s="29" t="s">
        <v>108</v>
      </c>
      <c r="C73" s="34">
        <v>-1.2424999999999999</v>
      </c>
      <c r="D73" s="35">
        <v>0.56589999999999996</v>
      </c>
      <c r="E73" s="35">
        <v>0.70550000000000002</v>
      </c>
      <c r="F73" s="35">
        <v>0.74119999999999997</v>
      </c>
      <c r="G73" s="35">
        <v>0.76849999999999996</v>
      </c>
      <c r="H73" s="8"/>
      <c r="I73" s="4"/>
      <c r="J73" s="4"/>
      <c r="K73" s="4"/>
      <c r="L73" s="4"/>
    </row>
    <row r="74" spans="2:12" ht="15" thickBot="1" x14ac:dyDescent="0.4">
      <c r="B74" s="30"/>
      <c r="C74" s="36"/>
      <c r="D74" s="37"/>
      <c r="E74" s="37"/>
      <c r="F74" s="37"/>
      <c r="G74" s="37"/>
      <c r="H74" s="9"/>
      <c r="I74" s="10"/>
      <c r="J74" s="10"/>
      <c r="K74" s="10"/>
      <c r="L74" s="10"/>
    </row>
    <row r="75" spans="2:12" ht="30.5" thickBot="1" x14ac:dyDescent="0.4">
      <c r="B75" s="11" t="s">
        <v>109</v>
      </c>
      <c r="C75" s="38">
        <v>147</v>
      </c>
      <c r="D75" s="38">
        <v>1523</v>
      </c>
      <c r="E75" s="38">
        <v>2291</v>
      </c>
      <c r="F75" s="38">
        <v>2565</v>
      </c>
      <c r="G75" s="38">
        <v>3476</v>
      </c>
      <c r="H75" s="6"/>
      <c r="I75" s="2"/>
      <c r="J75" s="2"/>
      <c r="K75" s="2"/>
      <c r="L75" s="2"/>
    </row>
    <row r="76" spans="2:12" ht="40.5" thickBot="1" x14ac:dyDescent="0.4">
      <c r="B76" s="11" t="s">
        <v>110</v>
      </c>
      <c r="C76" s="40">
        <v>9.1999999999999998E-2</v>
      </c>
      <c r="D76" s="40">
        <v>0.56589999999999996</v>
      </c>
      <c r="E76" s="40">
        <v>0.70550000000000002</v>
      </c>
      <c r="F76" s="40">
        <v>0.74119999999999997</v>
      </c>
      <c r="G76" s="40">
        <v>0.76849999999999996</v>
      </c>
      <c r="H76" s="6"/>
      <c r="I76" s="2"/>
      <c r="J76" s="2"/>
      <c r="K76" s="2"/>
      <c r="L76" s="2"/>
    </row>
    <row r="77" spans="2:12" ht="30.5" thickBot="1" x14ac:dyDescent="0.4">
      <c r="B77" s="11" t="s">
        <v>111</v>
      </c>
      <c r="C77" s="38" t="s">
        <v>4</v>
      </c>
      <c r="D77" s="38" t="s">
        <v>4</v>
      </c>
      <c r="E77" s="38" t="s">
        <v>4</v>
      </c>
      <c r="F77" s="38">
        <v>77</v>
      </c>
      <c r="G77" s="38">
        <v>85</v>
      </c>
      <c r="H77" s="6"/>
      <c r="I77" s="2"/>
      <c r="J77" s="2"/>
      <c r="K77" s="2"/>
      <c r="L77" s="2"/>
    </row>
    <row r="78" spans="2:12" ht="15" thickBot="1" x14ac:dyDescent="0.4">
      <c r="B78" s="11" t="s">
        <v>112</v>
      </c>
      <c r="C78" s="38">
        <v>147</v>
      </c>
      <c r="D78" s="38">
        <v>1523</v>
      </c>
      <c r="E78" s="38">
        <v>2291</v>
      </c>
      <c r="F78" s="38">
        <v>2642</v>
      </c>
      <c r="G78" s="38">
        <v>3561</v>
      </c>
      <c r="H78" s="6"/>
      <c r="I78" s="2"/>
      <c r="J78" s="2"/>
      <c r="K78" s="2"/>
      <c r="L78" s="2"/>
    </row>
    <row r="79" spans="2:12" ht="30.5" thickBot="1" x14ac:dyDescent="0.4">
      <c r="B79" s="13" t="s">
        <v>77</v>
      </c>
      <c r="C79" s="42">
        <v>1594</v>
      </c>
      <c r="D79" s="42">
        <v>2691</v>
      </c>
      <c r="E79" s="42">
        <v>3247</v>
      </c>
      <c r="F79" s="42">
        <v>3461</v>
      </c>
      <c r="G79" s="42">
        <v>4522</v>
      </c>
      <c r="H79" s="14"/>
      <c r="I79" s="15"/>
      <c r="J79" s="15"/>
      <c r="K79" s="15"/>
      <c r="L79" s="15"/>
    </row>
  </sheetData>
  <sortState xmlns:xlrd2="http://schemas.microsoft.com/office/spreadsheetml/2017/richdata2" columnSort="1" ref="C6:G79">
    <sortCondition ref="C6:G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0A32-F442-4A6D-A512-493A36B91046}">
  <dimension ref="B6:L94"/>
  <sheetViews>
    <sheetView showGridLines="0" topLeftCell="A18" workbookViewId="0">
      <selection activeCell="C37" sqref="C37:G37"/>
    </sheetView>
  </sheetViews>
  <sheetFormatPr defaultColWidth="9.1796875" defaultRowHeight="14.5" x14ac:dyDescent="0.35"/>
  <cols>
    <col min="3" max="3" width="9.36328125" style="41" bestFit="1" customWidth="1"/>
    <col min="4" max="4" width="10.54296875" style="41" bestFit="1" customWidth="1"/>
    <col min="5" max="6" width="9.36328125" style="41" bestFit="1" customWidth="1"/>
    <col min="7" max="7" width="10.54296875" style="41" bestFit="1" customWidth="1"/>
  </cols>
  <sheetData>
    <row r="6" spans="2:12" ht="62" thickBot="1" x14ac:dyDescent="0.4">
      <c r="B6" s="1" t="s">
        <v>113</v>
      </c>
      <c r="C6" s="31">
        <v>2019</v>
      </c>
      <c r="D6" s="31">
        <v>2020</v>
      </c>
      <c r="E6" s="31">
        <v>2021</v>
      </c>
      <c r="F6" s="31">
        <v>2022</v>
      </c>
      <c r="G6" s="31">
        <v>2023</v>
      </c>
      <c r="H6" s="3" t="s">
        <v>1</v>
      </c>
      <c r="I6" s="3"/>
      <c r="J6" s="3"/>
      <c r="K6" s="3"/>
      <c r="L6" s="3"/>
    </row>
    <row r="7" spans="2:12" ht="29.25" customHeight="1" x14ac:dyDescent="0.35">
      <c r="B7" s="29" t="s">
        <v>114</v>
      </c>
      <c r="C7" s="32">
        <v>-579646</v>
      </c>
      <c r="D7" s="32">
        <v>-1166391</v>
      </c>
      <c r="E7" s="32">
        <v>-520379</v>
      </c>
      <c r="F7" s="32">
        <v>-371094</v>
      </c>
      <c r="G7" s="32">
        <v>217375</v>
      </c>
      <c r="H7" s="8"/>
      <c r="I7" s="4"/>
      <c r="J7" s="4"/>
      <c r="K7" s="4"/>
      <c r="L7" s="4"/>
    </row>
    <row r="8" spans="2:12" ht="15" thickBot="1" x14ac:dyDescent="0.4">
      <c r="B8" s="30"/>
      <c r="C8" s="33"/>
      <c r="D8" s="33"/>
      <c r="E8" s="33"/>
      <c r="F8" s="33"/>
      <c r="G8" s="33"/>
      <c r="H8" s="9"/>
      <c r="I8" s="10"/>
      <c r="J8" s="10"/>
      <c r="K8" s="10"/>
      <c r="L8" s="10"/>
    </row>
    <row r="9" spans="2:12" ht="20" x14ac:dyDescent="0.35">
      <c r="B9" s="29" t="s">
        <v>36</v>
      </c>
      <c r="C9" s="32" t="s">
        <v>4</v>
      </c>
      <c r="D9" s="34">
        <v>-1.0122</v>
      </c>
      <c r="E9" s="35">
        <v>0.55389999999999995</v>
      </c>
      <c r="F9" s="35">
        <v>0.28689999999999999</v>
      </c>
      <c r="G9" s="35">
        <v>1.5858000000000001</v>
      </c>
      <c r="H9" s="8"/>
      <c r="I9" s="4"/>
      <c r="J9" s="4"/>
      <c r="K9" s="4"/>
      <c r="L9" s="4"/>
    </row>
    <row r="10" spans="2:12" ht="15" thickBot="1" x14ac:dyDescent="0.4">
      <c r="B10" s="30"/>
      <c r="C10" s="33"/>
      <c r="D10" s="36"/>
      <c r="E10" s="37"/>
      <c r="F10" s="37"/>
      <c r="G10" s="37"/>
      <c r="H10" s="9"/>
      <c r="I10" s="10"/>
      <c r="J10" s="10"/>
      <c r="K10" s="10"/>
      <c r="L10" s="10"/>
    </row>
    <row r="11" spans="2:12" ht="30.5" thickBot="1" x14ac:dyDescent="0.4">
      <c r="B11" s="11" t="s">
        <v>115</v>
      </c>
      <c r="C11" s="38">
        <v>12</v>
      </c>
      <c r="D11" s="38">
        <v>14</v>
      </c>
      <c r="E11" s="38">
        <v>15</v>
      </c>
      <c r="F11" s="38">
        <v>23</v>
      </c>
      <c r="G11" s="38">
        <v>33</v>
      </c>
      <c r="H11" s="6"/>
      <c r="I11" s="2"/>
      <c r="J11" s="2"/>
      <c r="K11" s="2"/>
      <c r="L11" s="2"/>
    </row>
    <row r="12" spans="2:12" ht="30.5" thickBot="1" x14ac:dyDescent="0.4">
      <c r="B12" s="11" t="s">
        <v>116</v>
      </c>
      <c r="C12" s="38">
        <v>12255</v>
      </c>
      <c r="D12" s="38">
        <v>13871</v>
      </c>
      <c r="E12" s="38">
        <v>14897</v>
      </c>
      <c r="F12" s="38">
        <v>22522</v>
      </c>
      <c r="G12" s="38">
        <v>33354</v>
      </c>
      <c r="H12" s="6"/>
      <c r="I12" s="2"/>
      <c r="J12" s="2"/>
      <c r="K12" s="2"/>
      <c r="L12" s="2"/>
    </row>
    <row r="13" spans="2:12" ht="29.25" customHeight="1" x14ac:dyDescent="0.35">
      <c r="B13" s="29" t="s">
        <v>117</v>
      </c>
      <c r="C13" s="32" t="s">
        <v>4</v>
      </c>
      <c r="D13" s="32" t="s">
        <v>4</v>
      </c>
      <c r="E13" s="32">
        <v>43316</v>
      </c>
      <c r="F13" s="32">
        <v>-174</v>
      </c>
      <c r="G13" s="32">
        <v>-4806</v>
      </c>
      <c r="H13" s="8"/>
      <c r="I13" s="4"/>
      <c r="J13" s="4"/>
      <c r="K13" s="4"/>
      <c r="L13" s="4"/>
    </row>
    <row r="14" spans="2:12" ht="15" thickBot="1" x14ac:dyDescent="0.4">
      <c r="B14" s="30"/>
      <c r="C14" s="33"/>
      <c r="D14" s="33"/>
      <c r="E14" s="33"/>
      <c r="F14" s="33"/>
      <c r="G14" s="33"/>
      <c r="H14" s="9"/>
      <c r="I14" s="10"/>
      <c r="J14" s="10"/>
      <c r="K14" s="10"/>
      <c r="L14" s="10"/>
    </row>
    <row r="15" spans="2:12" ht="20" x14ac:dyDescent="0.35">
      <c r="B15" s="29" t="s">
        <v>118</v>
      </c>
      <c r="C15" s="32" t="s">
        <v>4</v>
      </c>
      <c r="D15" s="32" t="s">
        <v>4</v>
      </c>
      <c r="E15" s="32">
        <v>43316</v>
      </c>
      <c r="F15" s="32">
        <v>-174</v>
      </c>
      <c r="G15" s="32">
        <v>-4806</v>
      </c>
      <c r="H15" s="8"/>
      <c r="I15" s="4"/>
      <c r="J15" s="4"/>
      <c r="K15" s="4"/>
      <c r="L15" s="4"/>
    </row>
    <row r="16" spans="2:12" ht="15" thickBot="1" x14ac:dyDescent="0.4">
      <c r="B16" s="30"/>
      <c r="C16" s="33"/>
      <c r="D16" s="33"/>
      <c r="E16" s="33"/>
      <c r="F16" s="33"/>
      <c r="G16" s="33"/>
      <c r="H16" s="9"/>
      <c r="I16" s="10"/>
      <c r="J16" s="10"/>
      <c r="K16" s="10"/>
      <c r="L16" s="10"/>
    </row>
    <row r="17" spans="2:12" ht="15" thickBot="1" x14ac:dyDescent="0.4">
      <c r="B17" s="11" t="s">
        <v>119</v>
      </c>
      <c r="C17" s="38">
        <v>268149</v>
      </c>
      <c r="D17" s="38">
        <v>1310031</v>
      </c>
      <c r="E17" s="38">
        <v>888069</v>
      </c>
      <c r="F17" s="38">
        <v>839586</v>
      </c>
      <c r="G17" s="38">
        <v>460024</v>
      </c>
      <c r="H17" s="6"/>
      <c r="I17" s="2"/>
      <c r="J17" s="2"/>
      <c r="K17" s="2"/>
      <c r="L17" s="2"/>
    </row>
    <row r="18" spans="2:12" ht="20" x14ac:dyDescent="0.35">
      <c r="B18" s="29" t="s">
        <v>120</v>
      </c>
      <c r="C18" s="32">
        <v>-299242</v>
      </c>
      <c r="D18" s="32">
        <v>157511</v>
      </c>
      <c r="E18" s="32">
        <v>425903</v>
      </c>
      <c r="F18" s="32">
        <v>490840</v>
      </c>
      <c r="G18" s="32">
        <v>705947</v>
      </c>
      <c r="H18" s="8"/>
      <c r="I18" s="4"/>
      <c r="J18" s="4"/>
      <c r="K18" s="4"/>
      <c r="L18" s="4"/>
    </row>
    <row r="19" spans="2:12" ht="15" thickBot="1" x14ac:dyDescent="0.4">
      <c r="B19" s="30"/>
      <c r="C19" s="33"/>
      <c r="D19" s="33"/>
      <c r="E19" s="33"/>
      <c r="F19" s="33"/>
      <c r="G19" s="33"/>
      <c r="H19" s="9"/>
      <c r="I19" s="10"/>
      <c r="J19" s="10"/>
      <c r="K19" s="10"/>
      <c r="L19" s="10"/>
    </row>
    <row r="20" spans="2:12" ht="18" customHeight="1" x14ac:dyDescent="0.35">
      <c r="B20" s="29" t="s">
        <v>121</v>
      </c>
      <c r="C20" s="32">
        <v>134</v>
      </c>
      <c r="D20" s="32">
        <v>454</v>
      </c>
      <c r="E20" s="32">
        <v>-92</v>
      </c>
      <c r="F20" s="32">
        <v>-267</v>
      </c>
      <c r="G20" s="32">
        <v>6</v>
      </c>
      <c r="H20" s="8"/>
      <c r="I20" s="4"/>
      <c r="J20" s="4"/>
      <c r="K20" s="4"/>
      <c r="L20" s="4"/>
    </row>
    <row r="21" spans="2:12" ht="15" thickBot="1" x14ac:dyDescent="0.4">
      <c r="B21" s="30"/>
      <c r="C21" s="33"/>
      <c r="D21" s="33"/>
      <c r="E21" s="33"/>
      <c r="F21" s="33"/>
      <c r="G21" s="33"/>
      <c r="H21" s="9"/>
      <c r="I21" s="10"/>
      <c r="J21" s="10"/>
      <c r="K21" s="10"/>
      <c r="L21" s="10"/>
    </row>
    <row r="22" spans="2:12" x14ac:dyDescent="0.35">
      <c r="B22" s="29" t="s">
        <v>122</v>
      </c>
      <c r="C22" s="32">
        <v>-23905</v>
      </c>
      <c r="D22" s="32">
        <v>-108476</v>
      </c>
      <c r="E22" s="32">
        <v>-35237</v>
      </c>
      <c r="F22" s="32">
        <v>-77519</v>
      </c>
      <c r="G22" s="32">
        <v>-106159</v>
      </c>
      <c r="H22" s="8"/>
      <c r="I22" s="4"/>
      <c r="J22" s="4"/>
      <c r="K22" s="4"/>
      <c r="L22" s="4"/>
    </row>
    <row r="23" spans="2:12" ht="15" thickBot="1" x14ac:dyDescent="0.4">
      <c r="B23" s="30"/>
      <c r="C23" s="33"/>
      <c r="D23" s="33"/>
      <c r="E23" s="33"/>
      <c r="F23" s="33"/>
      <c r="G23" s="33"/>
      <c r="H23" s="9"/>
      <c r="I23" s="10"/>
      <c r="J23" s="10"/>
      <c r="K23" s="10"/>
      <c r="L23" s="10"/>
    </row>
    <row r="24" spans="2:12" ht="20" x14ac:dyDescent="0.35">
      <c r="B24" s="29" t="s">
        <v>81</v>
      </c>
      <c r="C24" s="32">
        <v>23424</v>
      </c>
      <c r="D24" s="32">
        <v>-34681</v>
      </c>
      <c r="E24" s="32">
        <v>57767</v>
      </c>
      <c r="F24" s="32">
        <v>-29859</v>
      </c>
      <c r="G24" s="32">
        <v>-31832</v>
      </c>
      <c r="H24" s="8"/>
      <c r="I24" s="4"/>
      <c r="J24" s="4"/>
      <c r="K24" s="4"/>
      <c r="L24" s="4"/>
    </row>
    <row r="25" spans="2:12" ht="15" thickBot="1" x14ac:dyDescent="0.4">
      <c r="B25" s="30"/>
      <c r="C25" s="33"/>
      <c r="D25" s="33"/>
      <c r="E25" s="33"/>
      <c r="F25" s="33"/>
      <c r="G25" s="33"/>
      <c r="H25" s="9"/>
      <c r="I25" s="10"/>
      <c r="J25" s="10"/>
      <c r="K25" s="10"/>
      <c r="L25" s="10"/>
    </row>
    <row r="26" spans="2:12" ht="20.5" thickBot="1" x14ac:dyDescent="0.4">
      <c r="B26" s="11" t="s">
        <v>123</v>
      </c>
      <c r="C26" s="38">
        <v>319</v>
      </c>
      <c r="D26" s="38">
        <v>38505</v>
      </c>
      <c r="E26" s="38">
        <v>15245</v>
      </c>
      <c r="F26" s="38">
        <v>5527</v>
      </c>
      <c r="G26" s="38">
        <v>52895</v>
      </c>
      <c r="H26" s="6"/>
      <c r="I26" s="2"/>
      <c r="J26" s="2"/>
      <c r="K26" s="2"/>
      <c r="L26" s="2"/>
    </row>
    <row r="27" spans="2:12" ht="18" customHeight="1" x14ac:dyDescent="0.35">
      <c r="B27" s="29" t="s">
        <v>124</v>
      </c>
      <c r="C27" s="32">
        <v>134189</v>
      </c>
      <c r="D27" s="32">
        <v>-349467</v>
      </c>
      <c r="E27" s="32">
        <v>-129827</v>
      </c>
      <c r="F27" s="32">
        <v>-165252</v>
      </c>
      <c r="G27" s="32">
        <v>91332</v>
      </c>
      <c r="H27" s="8"/>
      <c r="I27" s="4"/>
      <c r="J27" s="4"/>
      <c r="K27" s="4"/>
      <c r="L27" s="4"/>
    </row>
    <row r="28" spans="2:12" ht="15" thickBot="1" x14ac:dyDescent="0.4">
      <c r="B28" s="30"/>
      <c r="C28" s="33"/>
      <c r="D28" s="33"/>
      <c r="E28" s="33"/>
      <c r="F28" s="33"/>
      <c r="G28" s="33"/>
      <c r="H28" s="9"/>
      <c r="I28" s="10"/>
      <c r="J28" s="10"/>
      <c r="K28" s="10"/>
      <c r="L28" s="10"/>
    </row>
    <row r="29" spans="2:12" ht="18" customHeight="1" x14ac:dyDescent="0.35">
      <c r="B29" s="29" t="s">
        <v>125</v>
      </c>
      <c r="C29" s="32">
        <v>-165215</v>
      </c>
      <c r="D29" s="32">
        <v>-296608</v>
      </c>
      <c r="E29" s="32">
        <v>333851</v>
      </c>
      <c r="F29" s="32">
        <v>223737</v>
      </c>
      <c r="G29" s="32">
        <v>712183</v>
      </c>
      <c r="H29" s="8"/>
      <c r="I29" s="4"/>
      <c r="J29" s="4"/>
      <c r="K29" s="4"/>
      <c r="L29" s="4"/>
    </row>
    <row r="30" spans="2:12" ht="15" thickBot="1" x14ac:dyDescent="0.4">
      <c r="B30" s="30"/>
      <c r="C30" s="33"/>
      <c r="D30" s="33"/>
      <c r="E30" s="33"/>
      <c r="F30" s="33"/>
      <c r="G30" s="33"/>
      <c r="H30" s="9"/>
      <c r="I30" s="10"/>
      <c r="J30" s="10"/>
      <c r="K30" s="10"/>
      <c r="L30" s="10"/>
    </row>
    <row r="31" spans="2:12" ht="29.25" customHeight="1" x14ac:dyDescent="0.35">
      <c r="B31" s="29" t="s">
        <v>126</v>
      </c>
      <c r="C31" s="32" t="s">
        <v>4</v>
      </c>
      <c r="D31" s="34">
        <v>-0.79530000000000001</v>
      </c>
      <c r="E31" s="35">
        <v>2.1255999999999999</v>
      </c>
      <c r="F31" s="34">
        <v>-0.32979999999999998</v>
      </c>
      <c r="G31" s="35">
        <v>2.1831</v>
      </c>
      <c r="H31" s="8"/>
      <c r="I31" s="4"/>
      <c r="J31" s="4"/>
      <c r="K31" s="4"/>
      <c r="L31" s="4"/>
    </row>
    <row r="32" spans="2:12" ht="15" thickBot="1" x14ac:dyDescent="0.4">
      <c r="B32" s="30"/>
      <c r="C32" s="33"/>
      <c r="D32" s="36"/>
      <c r="E32" s="37"/>
      <c r="F32" s="36"/>
      <c r="G32" s="37"/>
      <c r="H32" s="9"/>
      <c r="I32" s="10"/>
      <c r="J32" s="10"/>
      <c r="K32" s="10"/>
      <c r="L32" s="10"/>
    </row>
    <row r="33" spans="2:12" ht="29.25" customHeight="1" x14ac:dyDescent="0.35">
      <c r="B33" s="29" t="s">
        <v>127</v>
      </c>
      <c r="C33" s="34">
        <v>-0.2225</v>
      </c>
      <c r="D33" s="34">
        <v>-0.27150000000000002</v>
      </c>
      <c r="E33" s="35">
        <v>0.2165</v>
      </c>
      <c r="F33" s="35">
        <v>0.1174</v>
      </c>
      <c r="G33" s="35">
        <v>0.3201</v>
      </c>
      <c r="H33" s="8"/>
      <c r="I33" s="4"/>
      <c r="J33" s="4"/>
      <c r="K33" s="4"/>
      <c r="L33" s="4"/>
    </row>
    <row r="34" spans="2:12" ht="15" thickBot="1" x14ac:dyDescent="0.4">
      <c r="B34" s="30"/>
      <c r="C34" s="36"/>
      <c r="D34" s="36"/>
      <c r="E34" s="37"/>
      <c r="F34" s="37"/>
      <c r="G34" s="37"/>
      <c r="H34" s="9"/>
      <c r="I34" s="10"/>
      <c r="J34" s="10"/>
      <c r="K34" s="10"/>
      <c r="L34" s="10"/>
    </row>
    <row r="35" spans="2:12" ht="28" x14ac:dyDescent="0.35">
      <c r="B35" s="12" t="s">
        <v>128</v>
      </c>
      <c r="C35" s="39"/>
      <c r="D35" s="39"/>
      <c r="E35" s="39"/>
      <c r="F35" s="39"/>
      <c r="G35" s="39"/>
    </row>
    <row r="36" spans="2:12" ht="32" thickBot="1" x14ac:dyDescent="0.4">
      <c r="B36" s="1" t="s">
        <v>129</v>
      </c>
      <c r="C36" s="31">
        <v>2019</v>
      </c>
      <c r="D36" s="31">
        <v>2020</v>
      </c>
      <c r="E36" s="31">
        <v>2021</v>
      </c>
      <c r="F36" s="31">
        <v>2022</v>
      </c>
      <c r="G36" s="31">
        <v>2023</v>
      </c>
      <c r="H36" s="3" t="s">
        <v>1</v>
      </c>
      <c r="I36" s="3"/>
      <c r="J36" s="3"/>
      <c r="K36" s="3"/>
      <c r="L36" s="3"/>
    </row>
    <row r="37" spans="2:12" ht="18" customHeight="1" x14ac:dyDescent="0.35">
      <c r="B37" s="29" t="s">
        <v>130</v>
      </c>
      <c r="C37" s="32">
        <v>13</v>
      </c>
      <c r="D37" s="32">
        <v>12</v>
      </c>
      <c r="E37" s="32">
        <v>12</v>
      </c>
      <c r="F37" s="32">
        <v>40</v>
      </c>
      <c r="G37" s="32">
        <v>15</v>
      </c>
      <c r="H37" s="8"/>
      <c r="I37" s="4"/>
      <c r="J37" s="4"/>
      <c r="K37" s="4"/>
      <c r="L37" s="4"/>
    </row>
    <row r="38" spans="2:12" ht="15" thickBot="1" x14ac:dyDescent="0.4">
      <c r="B38" s="30"/>
      <c r="C38" s="33"/>
      <c r="D38" s="33"/>
      <c r="E38" s="33"/>
      <c r="F38" s="33"/>
      <c r="G38" s="33"/>
      <c r="H38" s="9"/>
      <c r="I38" s="10"/>
      <c r="J38" s="10"/>
      <c r="K38" s="10"/>
      <c r="L38" s="10"/>
    </row>
    <row r="39" spans="2:12" ht="29.25" customHeight="1" x14ac:dyDescent="0.35">
      <c r="B39" s="29" t="s">
        <v>131</v>
      </c>
      <c r="C39" s="32">
        <v>13</v>
      </c>
      <c r="D39" s="32">
        <v>12</v>
      </c>
      <c r="E39" s="32">
        <v>12</v>
      </c>
      <c r="F39" s="32">
        <v>40</v>
      </c>
      <c r="G39" s="32">
        <v>15</v>
      </c>
      <c r="H39" s="8"/>
      <c r="I39" s="4"/>
      <c r="J39" s="4"/>
      <c r="K39" s="4"/>
      <c r="L39" s="4"/>
    </row>
    <row r="40" spans="2:12" ht="15" thickBot="1" x14ac:dyDescent="0.4">
      <c r="B40" s="30"/>
      <c r="C40" s="33"/>
      <c r="D40" s="33"/>
      <c r="E40" s="33"/>
      <c r="F40" s="33"/>
      <c r="G40" s="33"/>
      <c r="H40" s="9"/>
      <c r="I40" s="10"/>
      <c r="J40" s="10"/>
      <c r="K40" s="10"/>
      <c r="L40" s="10"/>
    </row>
    <row r="41" spans="2:12" ht="18" customHeight="1" x14ac:dyDescent="0.35">
      <c r="B41" s="29" t="s">
        <v>132</v>
      </c>
      <c r="C41" s="32" t="s">
        <v>4</v>
      </c>
      <c r="D41" s="35">
        <v>6.5699999999999995E-2</v>
      </c>
      <c r="E41" s="34">
        <v>-3.2000000000000001E-2</v>
      </c>
      <c r="F41" s="34">
        <v>-2.17</v>
      </c>
      <c r="G41" s="35">
        <v>0.62239999999999995</v>
      </c>
      <c r="H41" s="8"/>
      <c r="I41" s="4"/>
      <c r="J41" s="4"/>
      <c r="K41" s="4"/>
      <c r="L41" s="4"/>
    </row>
    <row r="42" spans="2:12" ht="15" thickBot="1" x14ac:dyDescent="0.4">
      <c r="B42" s="30"/>
      <c r="C42" s="33"/>
      <c r="D42" s="37"/>
      <c r="E42" s="36"/>
      <c r="F42" s="36"/>
      <c r="G42" s="37"/>
      <c r="H42" s="9"/>
      <c r="I42" s="10"/>
      <c r="J42" s="10"/>
      <c r="K42" s="10"/>
      <c r="L42" s="10"/>
    </row>
    <row r="43" spans="2:12" ht="18" customHeight="1" x14ac:dyDescent="0.35">
      <c r="B43" s="29" t="s">
        <v>133</v>
      </c>
      <c r="C43" s="34">
        <v>-1.7600000000000001E-2</v>
      </c>
      <c r="D43" s="34">
        <v>-1.12E-2</v>
      </c>
      <c r="E43" s="34">
        <v>-8.2000000000000007E-3</v>
      </c>
      <c r="F43" s="34">
        <v>-2.1000000000000001E-2</v>
      </c>
      <c r="G43" s="34">
        <v>-6.7999999999999996E-3</v>
      </c>
      <c r="H43" s="8"/>
      <c r="I43" s="4"/>
      <c r="J43" s="4"/>
      <c r="K43" s="4"/>
      <c r="L43" s="4"/>
    </row>
    <row r="44" spans="2:12" ht="15" thickBot="1" x14ac:dyDescent="0.4">
      <c r="B44" s="30"/>
      <c r="C44" s="36"/>
      <c r="D44" s="36"/>
      <c r="E44" s="36"/>
      <c r="F44" s="36"/>
      <c r="G44" s="36"/>
      <c r="H44" s="9"/>
      <c r="I44" s="10"/>
      <c r="J44" s="10"/>
      <c r="K44" s="10"/>
      <c r="L44" s="10"/>
    </row>
    <row r="45" spans="2:12" ht="30.5" thickBot="1" x14ac:dyDescent="0.4">
      <c r="B45" s="11" t="s">
        <v>134</v>
      </c>
      <c r="C45" s="38" t="s">
        <v>4</v>
      </c>
      <c r="D45" s="38" t="s">
        <v>4</v>
      </c>
      <c r="E45" s="38" t="s">
        <v>4</v>
      </c>
      <c r="F45" s="38">
        <v>66708</v>
      </c>
      <c r="G45" s="38" t="s">
        <v>4</v>
      </c>
      <c r="H45" s="6"/>
      <c r="I45" s="2"/>
      <c r="J45" s="2"/>
      <c r="K45" s="2"/>
      <c r="L45" s="2"/>
    </row>
    <row r="46" spans="2:12" ht="30.5" thickBot="1" x14ac:dyDescent="0.4">
      <c r="B46" s="11" t="s">
        <v>135</v>
      </c>
      <c r="C46" s="38" t="s">
        <v>4</v>
      </c>
      <c r="D46" s="38">
        <v>250</v>
      </c>
      <c r="E46" s="38" t="s">
        <v>4</v>
      </c>
      <c r="F46" s="38" t="s">
        <v>4</v>
      </c>
      <c r="G46" s="38" t="s">
        <v>4</v>
      </c>
      <c r="H46" s="6"/>
      <c r="I46" s="2"/>
      <c r="J46" s="2"/>
      <c r="K46" s="2"/>
      <c r="L46" s="2"/>
    </row>
    <row r="47" spans="2:12" ht="18" customHeight="1" x14ac:dyDescent="0.35">
      <c r="B47" s="29" t="s">
        <v>136</v>
      </c>
      <c r="C47" s="32">
        <v>-8868</v>
      </c>
      <c r="D47" s="32">
        <v>-2934</v>
      </c>
      <c r="E47" s="32">
        <v>-382265</v>
      </c>
      <c r="F47" s="32">
        <v>-72181</v>
      </c>
      <c r="G47" s="32">
        <v>-2696066</v>
      </c>
      <c r="H47" s="8"/>
      <c r="I47" s="4"/>
      <c r="J47" s="4"/>
      <c r="K47" s="4"/>
      <c r="L47" s="4"/>
    </row>
    <row r="48" spans="2:12" ht="15" thickBot="1" x14ac:dyDescent="0.4">
      <c r="B48" s="30"/>
      <c r="C48" s="33"/>
      <c r="D48" s="33"/>
      <c r="E48" s="33"/>
      <c r="F48" s="33"/>
      <c r="G48" s="33"/>
      <c r="H48" s="9"/>
      <c r="I48" s="10"/>
      <c r="J48" s="10"/>
      <c r="K48" s="10"/>
      <c r="L48" s="10"/>
    </row>
    <row r="49" spans="2:12" ht="18" customHeight="1" x14ac:dyDescent="0.35">
      <c r="B49" s="29" t="s">
        <v>137</v>
      </c>
      <c r="C49" s="32">
        <v>-25868</v>
      </c>
      <c r="D49" s="32">
        <v>-2934</v>
      </c>
      <c r="E49" s="32">
        <v>-382265</v>
      </c>
      <c r="F49" s="32">
        <v>-124500</v>
      </c>
      <c r="G49" s="32">
        <v>-5636406</v>
      </c>
      <c r="H49" s="8"/>
      <c r="I49" s="4"/>
      <c r="J49" s="4"/>
      <c r="K49" s="4"/>
      <c r="L49" s="4"/>
    </row>
    <row r="50" spans="2:12" ht="15" thickBot="1" x14ac:dyDescent="0.4">
      <c r="B50" s="30"/>
      <c r="C50" s="33"/>
      <c r="D50" s="33"/>
      <c r="E50" s="33"/>
      <c r="F50" s="33"/>
      <c r="G50" s="33"/>
      <c r="H50" s="9"/>
      <c r="I50" s="10"/>
      <c r="J50" s="10"/>
      <c r="K50" s="10"/>
      <c r="L50" s="10"/>
    </row>
    <row r="51" spans="2:12" ht="30.5" thickBot="1" x14ac:dyDescent="0.4">
      <c r="B51" s="11" t="s">
        <v>138</v>
      </c>
      <c r="C51" s="38">
        <v>17000</v>
      </c>
      <c r="D51" s="38" t="s">
        <v>4</v>
      </c>
      <c r="E51" s="38" t="s">
        <v>4</v>
      </c>
      <c r="F51" s="38">
        <v>52319</v>
      </c>
      <c r="G51" s="38">
        <v>2940340</v>
      </c>
      <c r="H51" s="6"/>
      <c r="I51" s="2"/>
      <c r="J51" s="2"/>
      <c r="K51" s="2"/>
      <c r="L51" s="2"/>
    </row>
    <row r="52" spans="2:12" x14ac:dyDescent="0.35">
      <c r="B52" s="29" t="s">
        <v>139</v>
      </c>
      <c r="C52" s="32" t="s">
        <v>4</v>
      </c>
      <c r="D52" s="32" t="s">
        <v>4</v>
      </c>
      <c r="E52" s="32">
        <v>-3020</v>
      </c>
      <c r="F52" s="32" t="s">
        <v>4</v>
      </c>
      <c r="G52" s="32" t="s">
        <v>4</v>
      </c>
      <c r="H52" s="8"/>
      <c r="I52" s="4"/>
      <c r="J52" s="4"/>
      <c r="K52" s="4"/>
      <c r="L52" s="4"/>
    </row>
    <row r="53" spans="2:12" ht="15" thickBot="1" x14ac:dyDescent="0.4">
      <c r="B53" s="30"/>
      <c r="C53" s="33"/>
      <c r="D53" s="33"/>
      <c r="E53" s="33"/>
      <c r="F53" s="33"/>
      <c r="G53" s="33"/>
      <c r="H53" s="9"/>
      <c r="I53" s="10"/>
      <c r="J53" s="10"/>
      <c r="K53" s="10"/>
      <c r="L53" s="10"/>
    </row>
    <row r="54" spans="2:12" ht="20.5" thickBot="1" x14ac:dyDescent="0.4">
      <c r="B54" s="11" t="s">
        <v>140</v>
      </c>
      <c r="C54" s="38" t="s">
        <v>4</v>
      </c>
      <c r="D54" s="38" t="s">
        <v>4</v>
      </c>
      <c r="E54" s="38" t="s">
        <v>4</v>
      </c>
      <c r="F54" s="38">
        <v>73</v>
      </c>
      <c r="G54" s="38" t="s">
        <v>4</v>
      </c>
      <c r="H54" s="6"/>
      <c r="I54" s="2"/>
      <c r="J54" s="2"/>
      <c r="K54" s="2"/>
      <c r="L54" s="2"/>
    </row>
    <row r="55" spans="2:12" ht="18" customHeight="1" x14ac:dyDescent="0.35">
      <c r="B55" s="29" t="s">
        <v>141</v>
      </c>
      <c r="C55" s="32">
        <v>-21964</v>
      </c>
      <c r="D55" s="32">
        <v>-14920</v>
      </c>
      <c r="E55" s="32">
        <v>-397912</v>
      </c>
      <c r="F55" s="32">
        <v>-45427</v>
      </c>
      <c r="G55" s="32">
        <v>-2711180</v>
      </c>
      <c r="H55" s="8"/>
      <c r="I55" s="4"/>
      <c r="J55" s="4"/>
      <c r="K55" s="4"/>
      <c r="L55" s="4"/>
    </row>
    <row r="56" spans="2:12" ht="15" thickBot="1" x14ac:dyDescent="0.4">
      <c r="B56" s="30"/>
      <c r="C56" s="33"/>
      <c r="D56" s="33"/>
      <c r="E56" s="33"/>
      <c r="F56" s="33"/>
      <c r="G56" s="33"/>
      <c r="H56" s="9"/>
      <c r="I56" s="10"/>
      <c r="J56" s="10"/>
      <c r="K56" s="10"/>
      <c r="L56" s="10"/>
    </row>
    <row r="57" spans="2:12" ht="29.25" customHeight="1" x14ac:dyDescent="0.35">
      <c r="B57" s="29" t="s">
        <v>142</v>
      </c>
      <c r="C57" s="32" t="s">
        <v>4</v>
      </c>
      <c r="D57" s="35">
        <v>0.32069999999999999</v>
      </c>
      <c r="E57" s="34">
        <v>-25.669699999999999</v>
      </c>
      <c r="F57" s="35">
        <v>0.88580000000000003</v>
      </c>
      <c r="G57" s="34">
        <v>-58.682099999999998</v>
      </c>
      <c r="H57" s="8"/>
      <c r="I57" s="4"/>
      <c r="J57" s="4"/>
      <c r="K57" s="4"/>
      <c r="L57" s="4"/>
    </row>
    <row r="58" spans="2:12" ht="15" thickBot="1" x14ac:dyDescent="0.4">
      <c r="B58" s="30"/>
      <c r="C58" s="33"/>
      <c r="D58" s="37"/>
      <c r="E58" s="36"/>
      <c r="F58" s="37"/>
      <c r="G58" s="36"/>
      <c r="H58" s="9"/>
      <c r="I58" s="10"/>
      <c r="J58" s="10"/>
      <c r="K58" s="10"/>
      <c r="L58" s="10"/>
    </row>
    <row r="59" spans="2:12" ht="29.25" customHeight="1" x14ac:dyDescent="0.35">
      <c r="B59" s="29" t="s">
        <v>143</v>
      </c>
      <c r="C59" s="34">
        <v>-2.9600000000000001E-2</v>
      </c>
      <c r="D59" s="34">
        <v>-1.37E-2</v>
      </c>
      <c r="E59" s="34">
        <v>-0.2581</v>
      </c>
      <c r="F59" s="34">
        <v>-2.3800000000000002E-2</v>
      </c>
      <c r="G59" s="34">
        <v>-1.2184999999999999</v>
      </c>
      <c r="H59" s="8"/>
      <c r="I59" s="4"/>
      <c r="J59" s="4"/>
      <c r="K59" s="4"/>
      <c r="L59" s="4"/>
    </row>
    <row r="60" spans="2:12" ht="15" thickBot="1" x14ac:dyDescent="0.4">
      <c r="B60" s="30"/>
      <c r="C60" s="36"/>
      <c r="D60" s="36"/>
      <c r="E60" s="36"/>
      <c r="F60" s="36"/>
      <c r="G60" s="36"/>
      <c r="H60" s="9"/>
      <c r="I60" s="10"/>
      <c r="J60" s="10"/>
      <c r="K60" s="10"/>
      <c r="L60" s="10"/>
    </row>
    <row r="61" spans="2:12" ht="28" x14ac:dyDescent="0.35">
      <c r="B61" s="12" t="s">
        <v>144</v>
      </c>
      <c r="C61" s="39"/>
      <c r="D61" s="39"/>
      <c r="E61" s="39"/>
      <c r="F61" s="39"/>
      <c r="G61" s="39"/>
    </row>
    <row r="62" spans="2:12" ht="32" thickBot="1" x14ac:dyDescent="0.4">
      <c r="B62" s="1" t="s">
        <v>129</v>
      </c>
      <c r="C62" s="31">
        <v>2019</v>
      </c>
      <c r="D62" s="31">
        <v>2020</v>
      </c>
      <c r="E62" s="31">
        <v>2021</v>
      </c>
      <c r="F62" s="31">
        <v>2022</v>
      </c>
      <c r="G62" s="31">
        <v>2023</v>
      </c>
      <c r="H62" s="3" t="s">
        <v>1</v>
      </c>
      <c r="I62" s="3"/>
      <c r="J62" s="3"/>
      <c r="K62" s="3"/>
      <c r="L62" s="3"/>
    </row>
    <row r="63" spans="2:12" ht="18" customHeight="1" x14ac:dyDescent="0.35">
      <c r="B63" s="29" t="s">
        <v>145</v>
      </c>
      <c r="C63" s="32">
        <v>-68678</v>
      </c>
      <c r="D63" s="32">
        <v>1237581</v>
      </c>
      <c r="E63" s="32" t="s">
        <v>4</v>
      </c>
      <c r="F63" s="32">
        <v>86089</v>
      </c>
      <c r="G63" s="32">
        <v>218238</v>
      </c>
      <c r="H63" s="8"/>
      <c r="I63" s="4"/>
      <c r="J63" s="4"/>
      <c r="K63" s="4"/>
      <c r="L63" s="4"/>
    </row>
    <row r="64" spans="2:12" ht="15" thickBot="1" x14ac:dyDescent="0.4">
      <c r="B64" s="30"/>
      <c r="C64" s="33"/>
      <c r="D64" s="33"/>
      <c r="E64" s="33"/>
      <c r="F64" s="33"/>
      <c r="G64" s="33"/>
      <c r="H64" s="9"/>
      <c r="I64" s="10"/>
      <c r="J64" s="10"/>
      <c r="K64" s="10"/>
      <c r="L64" s="10"/>
    </row>
    <row r="65" spans="2:12" ht="29.25" customHeight="1" x14ac:dyDescent="0.35">
      <c r="B65" s="29" t="s">
        <v>146</v>
      </c>
      <c r="C65" s="32">
        <v>-193075</v>
      </c>
      <c r="D65" s="32">
        <v>-3777</v>
      </c>
      <c r="E65" s="32" t="s">
        <v>4</v>
      </c>
      <c r="F65" s="32" t="s">
        <v>4</v>
      </c>
      <c r="G65" s="32" t="s">
        <v>4</v>
      </c>
      <c r="H65" s="8"/>
      <c r="I65" s="4"/>
      <c r="J65" s="4"/>
      <c r="K65" s="4"/>
      <c r="L65" s="4"/>
    </row>
    <row r="66" spans="2:12" ht="15" thickBot="1" x14ac:dyDescent="0.4">
      <c r="B66" s="30"/>
      <c r="C66" s="33"/>
      <c r="D66" s="33"/>
      <c r="E66" s="33"/>
      <c r="F66" s="33"/>
      <c r="G66" s="33"/>
      <c r="H66" s="9"/>
      <c r="I66" s="10"/>
      <c r="J66" s="10"/>
      <c r="K66" s="10"/>
      <c r="L66" s="10"/>
    </row>
    <row r="67" spans="2:12" ht="40.5" thickBot="1" x14ac:dyDescent="0.4">
      <c r="B67" s="11" t="s">
        <v>147</v>
      </c>
      <c r="C67" s="38">
        <v>124397</v>
      </c>
      <c r="D67" s="38">
        <v>1241358</v>
      </c>
      <c r="E67" s="38" t="s">
        <v>4</v>
      </c>
      <c r="F67" s="38">
        <v>86089</v>
      </c>
      <c r="G67" s="38">
        <v>218238</v>
      </c>
      <c r="H67" s="6"/>
      <c r="I67" s="2"/>
      <c r="J67" s="2"/>
      <c r="K67" s="2"/>
      <c r="L67" s="2"/>
    </row>
    <row r="68" spans="2:12" ht="30.5" thickBot="1" x14ac:dyDescent="0.4">
      <c r="B68" s="11" t="s">
        <v>148</v>
      </c>
      <c r="C68" s="38">
        <v>107500</v>
      </c>
      <c r="D68" s="38">
        <v>942529</v>
      </c>
      <c r="E68" s="38" t="s">
        <v>4</v>
      </c>
      <c r="F68" s="38" t="s">
        <v>4</v>
      </c>
      <c r="G68" s="38" t="s">
        <v>4</v>
      </c>
      <c r="H68" s="6"/>
      <c r="I68" s="2"/>
      <c r="J68" s="2"/>
      <c r="K68" s="2"/>
      <c r="L68" s="2"/>
    </row>
    <row r="69" spans="2:12" ht="40.5" thickBot="1" x14ac:dyDescent="0.4">
      <c r="B69" s="11" t="s">
        <v>149</v>
      </c>
      <c r="C69" s="38">
        <v>16897</v>
      </c>
      <c r="D69" s="38">
        <v>298829</v>
      </c>
      <c r="E69" s="38" t="s">
        <v>4</v>
      </c>
      <c r="F69" s="38">
        <v>86089</v>
      </c>
      <c r="G69" s="38">
        <v>218238</v>
      </c>
      <c r="H69" s="6"/>
      <c r="I69" s="2"/>
      <c r="J69" s="2"/>
      <c r="K69" s="2"/>
      <c r="L69" s="2"/>
    </row>
    <row r="70" spans="2:12" ht="18" customHeight="1" x14ac:dyDescent="0.35">
      <c r="B70" s="29" t="s">
        <v>150</v>
      </c>
      <c r="C70" s="32">
        <v>394413</v>
      </c>
      <c r="D70" s="32">
        <v>-200631</v>
      </c>
      <c r="E70" s="32">
        <v>307455</v>
      </c>
      <c r="F70" s="32" t="s">
        <v>4</v>
      </c>
      <c r="G70" s="32" t="s">
        <v>4</v>
      </c>
      <c r="H70" s="8"/>
      <c r="I70" s="4"/>
      <c r="J70" s="4"/>
      <c r="K70" s="4"/>
      <c r="L70" s="4"/>
    </row>
    <row r="71" spans="2:12" ht="15" thickBot="1" x14ac:dyDescent="0.4">
      <c r="B71" s="30"/>
      <c r="C71" s="33"/>
      <c r="D71" s="33"/>
      <c r="E71" s="33"/>
      <c r="F71" s="33"/>
      <c r="G71" s="33"/>
      <c r="H71" s="9"/>
      <c r="I71" s="10"/>
      <c r="J71" s="10"/>
      <c r="K71" s="10"/>
      <c r="L71" s="10"/>
    </row>
    <row r="72" spans="2:12" ht="18" customHeight="1" x14ac:dyDescent="0.35">
      <c r="B72" s="29" t="s">
        <v>151</v>
      </c>
      <c r="C72" s="32">
        <v>394413</v>
      </c>
      <c r="D72" s="32">
        <v>-200631</v>
      </c>
      <c r="E72" s="32">
        <v>307455</v>
      </c>
      <c r="F72" s="32" t="s">
        <v>4</v>
      </c>
      <c r="G72" s="32" t="s">
        <v>4</v>
      </c>
      <c r="H72" s="8"/>
      <c r="I72" s="4"/>
      <c r="J72" s="4"/>
      <c r="K72" s="4"/>
      <c r="L72" s="4"/>
    </row>
    <row r="73" spans="2:12" ht="15" thickBot="1" x14ac:dyDescent="0.4">
      <c r="B73" s="30"/>
      <c r="C73" s="33"/>
      <c r="D73" s="33"/>
      <c r="E73" s="33"/>
      <c r="F73" s="33"/>
      <c r="G73" s="33"/>
      <c r="H73" s="9"/>
      <c r="I73" s="10"/>
      <c r="J73" s="10"/>
      <c r="K73" s="10"/>
      <c r="L73" s="10"/>
    </row>
    <row r="74" spans="2:12" ht="30.5" thickBot="1" x14ac:dyDescent="0.4">
      <c r="B74" s="11" t="s">
        <v>152</v>
      </c>
      <c r="C74" s="38">
        <v>544413</v>
      </c>
      <c r="D74" s="38">
        <v>199369</v>
      </c>
      <c r="E74" s="38">
        <v>507455</v>
      </c>
      <c r="F74" s="38" t="s">
        <v>4</v>
      </c>
      <c r="G74" s="38" t="s">
        <v>4</v>
      </c>
      <c r="H74" s="6"/>
      <c r="I74" s="2"/>
      <c r="J74" s="2"/>
      <c r="K74" s="2"/>
      <c r="L74" s="2"/>
    </row>
    <row r="75" spans="2:12" ht="18" customHeight="1" x14ac:dyDescent="0.35">
      <c r="B75" s="29" t="s">
        <v>153</v>
      </c>
      <c r="C75" s="32">
        <v>-150000</v>
      </c>
      <c r="D75" s="32">
        <v>-400000</v>
      </c>
      <c r="E75" s="32">
        <v>-200000</v>
      </c>
      <c r="F75" s="32" t="s">
        <v>4</v>
      </c>
      <c r="G75" s="32" t="s">
        <v>4</v>
      </c>
      <c r="H75" s="8"/>
      <c r="I75" s="4"/>
      <c r="J75" s="4"/>
      <c r="K75" s="4"/>
      <c r="L75" s="4"/>
    </row>
    <row r="76" spans="2:12" ht="15" thickBot="1" x14ac:dyDescent="0.4">
      <c r="B76" s="30"/>
      <c r="C76" s="33"/>
      <c r="D76" s="33"/>
      <c r="E76" s="33"/>
      <c r="F76" s="33"/>
      <c r="G76" s="33"/>
      <c r="H76" s="9"/>
      <c r="I76" s="10"/>
      <c r="J76" s="10"/>
      <c r="K76" s="10"/>
      <c r="L76" s="10"/>
    </row>
    <row r="77" spans="2:12" x14ac:dyDescent="0.35">
      <c r="B77" s="29" t="s">
        <v>119</v>
      </c>
      <c r="C77" s="32">
        <v>-1202</v>
      </c>
      <c r="D77" s="32">
        <v>-497</v>
      </c>
      <c r="E77" s="32">
        <v>-708</v>
      </c>
      <c r="F77" s="32">
        <v>-93</v>
      </c>
      <c r="G77" s="32">
        <v>601</v>
      </c>
      <c r="H77" s="8"/>
      <c r="I77" s="4"/>
      <c r="J77" s="4"/>
      <c r="K77" s="4"/>
      <c r="L77" s="4"/>
    </row>
    <row r="78" spans="2:12" ht="15" thickBot="1" x14ac:dyDescent="0.4">
      <c r="B78" s="30"/>
      <c r="C78" s="33"/>
      <c r="D78" s="33"/>
      <c r="E78" s="33"/>
      <c r="F78" s="33"/>
      <c r="G78" s="33"/>
      <c r="H78" s="9"/>
      <c r="I78" s="10"/>
      <c r="J78" s="10"/>
      <c r="K78" s="10"/>
      <c r="L78" s="10"/>
    </row>
    <row r="79" spans="2:12" x14ac:dyDescent="0.35">
      <c r="B79" s="29" t="s">
        <v>139</v>
      </c>
      <c r="C79" s="32">
        <v>-1202</v>
      </c>
      <c r="D79" s="32">
        <v>-497</v>
      </c>
      <c r="E79" s="32">
        <v>-708</v>
      </c>
      <c r="F79" s="32">
        <v>-93</v>
      </c>
      <c r="G79" s="32" t="s">
        <v>4</v>
      </c>
      <c r="H79" s="8"/>
      <c r="I79" s="4"/>
      <c r="J79" s="4"/>
      <c r="K79" s="4"/>
      <c r="L79" s="4"/>
    </row>
    <row r="80" spans="2:12" ht="15" thickBot="1" x14ac:dyDescent="0.4">
      <c r="B80" s="30"/>
      <c r="C80" s="33"/>
      <c r="D80" s="33"/>
      <c r="E80" s="33"/>
      <c r="F80" s="33"/>
      <c r="G80" s="33"/>
      <c r="H80" s="9"/>
      <c r="I80" s="10"/>
      <c r="J80" s="10"/>
      <c r="K80" s="10"/>
      <c r="L80" s="10"/>
    </row>
    <row r="81" spans="2:12" ht="20.5" thickBot="1" x14ac:dyDescent="0.4">
      <c r="B81" s="11" t="s">
        <v>140</v>
      </c>
      <c r="C81" s="38" t="s">
        <v>4</v>
      </c>
      <c r="D81" s="38" t="s">
        <v>4</v>
      </c>
      <c r="E81" s="38" t="s">
        <v>4</v>
      </c>
      <c r="F81" s="38" t="s">
        <v>4</v>
      </c>
      <c r="G81" s="38">
        <v>601</v>
      </c>
      <c r="H81" s="6"/>
      <c r="I81" s="2"/>
      <c r="J81" s="2"/>
      <c r="K81" s="2"/>
      <c r="L81" s="2"/>
    </row>
    <row r="82" spans="2:12" ht="30.5" thickBot="1" x14ac:dyDescent="0.4">
      <c r="B82" s="11" t="s">
        <v>154</v>
      </c>
      <c r="C82" s="38">
        <v>324533</v>
      </c>
      <c r="D82" s="38">
        <v>1036453</v>
      </c>
      <c r="E82" s="38">
        <v>306747</v>
      </c>
      <c r="F82" s="38">
        <v>85996</v>
      </c>
      <c r="G82" s="38">
        <v>218839</v>
      </c>
      <c r="H82" s="6"/>
      <c r="I82" s="2"/>
      <c r="J82" s="2"/>
      <c r="K82" s="2"/>
      <c r="L82" s="2"/>
    </row>
    <row r="83" spans="2:12" ht="29.25" customHeight="1" x14ac:dyDescent="0.35">
      <c r="B83" s="29" t="s">
        <v>155</v>
      </c>
      <c r="C83" s="32" t="s">
        <v>4</v>
      </c>
      <c r="D83" s="35">
        <v>2.1937000000000002</v>
      </c>
      <c r="E83" s="34">
        <v>-0.70399999999999996</v>
      </c>
      <c r="F83" s="34">
        <v>-0.71970000000000001</v>
      </c>
      <c r="G83" s="35">
        <v>1.5448</v>
      </c>
      <c r="H83" s="8"/>
      <c r="I83" s="4"/>
      <c r="J83" s="4"/>
      <c r="K83" s="4"/>
      <c r="L83" s="4"/>
    </row>
    <row r="84" spans="2:12" ht="15" thickBot="1" x14ac:dyDescent="0.4">
      <c r="B84" s="30"/>
      <c r="C84" s="33"/>
      <c r="D84" s="37"/>
      <c r="E84" s="36"/>
      <c r="F84" s="36"/>
      <c r="G84" s="37"/>
      <c r="H84" s="9"/>
      <c r="I84" s="10"/>
      <c r="J84" s="10"/>
      <c r="K84" s="10"/>
      <c r="L84" s="10"/>
    </row>
    <row r="85" spans="2:12" ht="40.5" thickBot="1" x14ac:dyDescent="0.4">
      <c r="B85" s="11" t="s">
        <v>156</v>
      </c>
      <c r="C85" s="40">
        <v>0.437</v>
      </c>
      <c r="D85" s="40">
        <v>0.94850000000000001</v>
      </c>
      <c r="E85" s="40">
        <v>0.19889999999999999</v>
      </c>
      <c r="F85" s="40">
        <v>4.5100000000000001E-2</v>
      </c>
      <c r="G85" s="40">
        <v>9.8400000000000001E-2</v>
      </c>
      <c r="H85" s="6"/>
      <c r="I85" s="2"/>
      <c r="J85" s="2"/>
      <c r="K85" s="2"/>
      <c r="L85" s="2"/>
    </row>
    <row r="86" spans="2:12" ht="20" x14ac:dyDescent="0.35">
      <c r="B86" s="29" t="s">
        <v>157</v>
      </c>
      <c r="C86" s="32">
        <v>-2227</v>
      </c>
      <c r="D86" s="32">
        <v>1259</v>
      </c>
      <c r="E86" s="32">
        <v>-3918</v>
      </c>
      <c r="F86" s="32">
        <v>-3885</v>
      </c>
      <c r="G86" s="32">
        <v>2930</v>
      </c>
      <c r="H86" s="8"/>
      <c r="I86" s="4"/>
      <c r="J86" s="4"/>
      <c r="K86" s="4"/>
      <c r="L86" s="4"/>
    </row>
    <row r="87" spans="2:12" ht="15" thickBot="1" x14ac:dyDescent="0.4">
      <c r="B87" s="30"/>
      <c r="C87" s="33"/>
      <c r="D87" s="33"/>
      <c r="E87" s="33"/>
      <c r="F87" s="33"/>
      <c r="G87" s="33"/>
      <c r="H87" s="9"/>
      <c r="I87" s="10"/>
      <c r="J87" s="10"/>
      <c r="K87" s="10"/>
      <c r="L87" s="10"/>
    </row>
    <row r="88" spans="2:12" ht="18" customHeight="1" x14ac:dyDescent="0.35">
      <c r="B88" s="29" t="s">
        <v>158</v>
      </c>
      <c r="C88" s="32">
        <v>135127</v>
      </c>
      <c r="D88" s="32">
        <v>726184</v>
      </c>
      <c r="E88" s="32">
        <v>238768</v>
      </c>
      <c r="F88" s="32">
        <v>260421</v>
      </c>
      <c r="G88" s="32">
        <v>-1777228</v>
      </c>
      <c r="H88" s="8"/>
      <c r="I88" s="4"/>
      <c r="J88" s="4"/>
      <c r="K88" s="4"/>
      <c r="L88" s="4"/>
    </row>
    <row r="89" spans="2:12" ht="15" thickBot="1" x14ac:dyDescent="0.4">
      <c r="B89" s="30"/>
      <c r="C89" s="33"/>
      <c r="D89" s="33"/>
      <c r="E89" s="33"/>
      <c r="F89" s="33"/>
      <c r="G89" s="33"/>
      <c r="H89" s="9"/>
      <c r="I89" s="10"/>
      <c r="J89" s="10"/>
      <c r="K89" s="10"/>
      <c r="L89" s="10"/>
    </row>
    <row r="90" spans="2:12" ht="20" x14ac:dyDescent="0.35">
      <c r="B90" s="29" t="s">
        <v>159</v>
      </c>
      <c r="C90" s="32">
        <v>-178311</v>
      </c>
      <c r="D90" s="32">
        <v>-308844</v>
      </c>
      <c r="E90" s="32">
        <v>321224</v>
      </c>
      <c r="F90" s="32">
        <v>183710</v>
      </c>
      <c r="G90" s="32">
        <v>697069</v>
      </c>
      <c r="H90" s="8"/>
      <c r="I90" s="4"/>
      <c r="J90" s="4"/>
      <c r="K90" s="4"/>
      <c r="L90" s="4"/>
    </row>
    <row r="91" spans="2:12" ht="15" thickBot="1" x14ac:dyDescent="0.4">
      <c r="B91" s="30"/>
      <c r="C91" s="33"/>
      <c r="D91" s="33"/>
      <c r="E91" s="33"/>
      <c r="F91" s="33"/>
      <c r="G91" s="33"/>
      <c r="H91" s="9"/>
      <c r="I91" s="10"/>
      <c r="J91" s="10"/>
      <c r="K91" s="10"/>
      <c r="L91" s="10"/>
    </row>
    <row r="92" spans="2:12" ht="18" customHeight="1" x14ac:dyDescent="0.35">
      <c r="B92" s="29" t="s">
        <v>160</v>
      </c>
      <c r="C92" s="32" t="s">
        <v>4</v>
      </c>
      <c r="D92" s="34">
        <v>-0.73209999999999997</v>
      </c>
      <c r="E92" s="35">
        <v>2.0400999999999998</v>
      </c>
      <c r="F92" s="34">
        <v>-0.42809999999999998</v>
      </c>
      <c r="G92" s="35">
        <v>2.7944</v>
      </c>
      <c r="H92" s="8"/>
      <c r="I92" s="4"/>
      <c r="J92" s="4"/>
      <c r="K92" s="4"/>
      <c r="L92" s="4"/>
    </row>
    <row r="93" spans="2:12" ht="15" thickBot="1" x14ac:dyDescent="0.4">
      <c r="B93" s="30"/>
      <c r="C93" s="33"/>
      <c r="D93" s="36"/>
      <c r="E93" s="37"/>
      <c r="F93" s="36"/>
      <c r="G93" s="37"/>
      <c r="H93" s="9"/>
      <c r="I93" s="10"/>
      <c r="J93" s="10"/>
      <c r="K93" s="10"/>
      <c r="L93" s="10"/>
    </row>
    <row r="94" spans="2:12" ht="20.5" thickBot="1" x14ac:dyDescent="0.4">
      <c r="B94" s="11" t="s">
        <v>161</v>
      </c>
      <c r="C94" s="38" t="s">
        <v>4</v>
      </c>
      <c r="D94" s="38" t="s">
        <v>4</v>
      </c>
      <c r="E94" s="38" t="s">
        <v>4</v>
      </c>
      <c r="F94" s="38" t="s">
        <v>4</v>
      </c>
      <c r="G94" s="40">
        <v>6.1999999999999998E-3</v>
      </c>
      <c r="H94" s="6"/>
      <c r="I94" s="2"/>
      <c r="J94" s="2"/>
      <c r="K94" s="2"/>
      <c r="L94" s="2"/>
    </row>
  </sheetData>
  <sortState xmlns:xlrd2="http://schemas.microsoft.com/office/spreadsheetml/2017/richdata2" columnSort="1" ref="C6:G94">
    <sortCondition ref="C6:G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C93F-2082-4D56-B8E6-64468128E879}">
  <dimension ref="B6:B40"/>
  <sheetViews>
    <sheetView topLeftCell="A14" workbookViewId="0">
      <selection activeCell="G10" sqref="G10"/>
    </sheetView>
  </sheetViews>
  <sheetFormatPr defaultRowHeight="14.5" x14ac:dyDescent="0.35"/>
  <cols>
    <col min="2" max="2" width="33.7265625" style="81" customWidth="1"/>
  </cols>
  <sheetData>
    <row r="6" spans="2:2" ht="31" x14ac:dyDescent="0.35">
      <c r="B6" s="80" t="s">
        <v>207</v>
      </c>
    </row>
    <row r="8" spans="2:2" ht="15.5" x14ac:dyDescent="0.35">
      <c r="B8" s="80" t="s">
        <v>208</v>
      </c>
    </row>
    <row r="9" spans="2:2" ht="31" x14ac:dyDescent="0.35">
      <c r="B9" s="80" t="s">
        <v>209</v>
      </c>
    </row>
    <row r="10" spans="2:2" ht="31" x14ac:dyDescent="0.35">
      <c r="B10" s="80" t="s">
        <v>210</v>
      </c>
    </row>
    <row r="11" spans="2:2" ht="15.5" x14ac:dyDescent="0.35">
      <c r="B11" s="80" t="s">
        <v>211</v>
      </c>
    </row>
    <row r="12" spans="2:2" ht="31" x14ac:dyDescent="0.35">
      <c r="B12" s="80" t="s">
        <v>212</v>
      </c>
    </row>
    <row r="14" spans="2:2" ht="31" x14ac:dyDescent="0.35">
      <c r="B14" s="80" t="s">
        <v>213</v>
      </c>
    </row>
    <row r="15" spans="2:2" ht="15.5" x14ac:dyDescent="0.35">
      <c r="B15" s="80" t="s">
        <v>214</v>
      </c>
    </row>
    <row r="16" spans="2:2" ht="15.5" x14ac:dyDescent="0.35">
      <c r="B16" s="80" t="s">
        <v>215</v>
      </c>
    </row>
    <row r="17" spans="2:2" ht="15.5" x14ac:dyDescent="0.35">
      <c r="B17" s="80" t="s">
        <v>216</v>
      </c>
    </row>
    <row r="18" spans="2:2" ht="15.5" x14ac:dyDescent="0.35">
      <c r="B18" s="80" t="s">
        <v>217</v>
      </c>
    </row>
    <row r="19" spans="2:2" ht="15.5" x14ac:dyDescent="0.35">
      <c r="B19" s="80" t="s">
        <v>218</v>
      </c>
    </row>
    <row r="21" spans="2:2" ht="31" x14ac:dyDescent="0.35">
      <c r="B21" s="80" t="s">
        <v>219</v>
      </c>
    </row>
    <row r="22" spans="2:2" ht="31" x14ac:dyDescent="0.35">
      <c r="B22" s="80" t="s">
        <v>220</v>
      </c>
    </row>
    <row r="23" spans="2:2" ht="31" x14ac:dyDescent="0.35">
      <c r="B23" s="80" t="s">
        <v>221</v>
      </c>
    </row>
    <row r="24" spans="2:2" ht="31" x14ac:dyDescent="0.35">
      <c r="B24" s="80" t="s">
        <v>222</v>
      </c>
    </row>
    <row r="26" spans="2:2" ht="31" x14ac:dyDescent="0.35">
      <c r="B26" s="80" t="s">
        <v>223</v>
      </c>
    </row>
    <row r="27" spans="2:2" ht="15.5" x14ac:dyDescent="0.35">
      <c r="B27" s="80" t="s">
        <v>224</v>
      </c>
    </row>
    <row r="28" spans="2:2" ht="31" x14ac:dyDescent="0.35">
      <c r="B28" s="80" t="s">
        <v>225</v>
      </c>
    </row>
    <row r="29" spans="2:2" ht="31" x14ac:dyDescent="0.35">
      <c r="B29" s="80" t="s">
        <v>226</v>
      </c>
    </row>
    <row r="31" spans="2:2" ht="15.5" x14ac:dyDescent="0.35">
      <c r="B31" s="80" t="s">
        <v>227</v>
      </c>
    </row>
    <row r="32" spans="2:2" ht="31" x14ac:dyDescent="0.35">
      <c r="B32" s="80" t="s">
        <v>228</v>
      </c>
    </row>
    <row r="33" spans="2:2" ht="31" x14ac:dyDescent="0.35">
      <c r="B33" s="80" t="s">
        <v>229</v>
      </c>
    </row>
    <row r="35" spans="2:2" ht="15.5" x14ac:dyDescent="0.35">
      <c r="B35" s="80" t="s">
        <v>230</v>
      </c>
    </row>
    <row r="36" spans="2:2" ht="46.5" x14ac:dyDescent="0.35">
      <c r="B36" s="80" t="s">
        <v>231</v>
      </c>
    </row>
    <row r="37" spans="2:2" ht="46.5" x14ac:dyDescent="0.35">
      <c r="B37" s="80" t="s">
        <v>232</v>
      </c>
    </row>
    <row r="38" spans="2:2" ht="31" x14ac:dyDescent="0.35">
      <c r="B38" s="80" t="s">
        <v>233</v>
      </c>
    </row>
    <row r="39" spans="2:2" ht="46.5" x14ac:dyDescent="0.35">
      <c r="B39" s="80" t="s">
        <v>234</v>
      </c>
    </row>
    <row r="40" spans="2:2" ht="31" x14ac:dyDescent="0.35">
      <c r="B40" s="80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DCF</vt:lpstr>
      <vt:lpstr>WACC</vt:lpstr>
      <vt:lpstr>IS</vt:lpstr>
      <vt:lpstr>BS</vt:lpstr>
      <vt:lpstr>CS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Ojala</dc:creator>
  <cp:lastModifiedBy>Sami Ojala</cp:lastModifiedBy>
  <dcterms:created xsi:type="dcterms:W3CDTF">2025-03-09T20:53:56Z</dcterms:created>
  <dcterms:modified xsi:type="dcterms:W3CDTF">2025-06-04T17:59:41Z</dcterms:modified>
</cp:coreProperties>
</file>