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 2 DSDA\Managerial economics\"/>
    </mc:Choice>
  </mc:AlternateContent>
  <xr:revisionPtr revIDLastSave="0" documentId="13_ncr:1_{2D4EE81A-CD7F-4D0C-A918-07E211F57FF5}" xr6:coauthVersionLast="47" xr6:coauthVersionMax="47" xr10:uidLastSave="{00000000-0000-0000-0000-000000000000}"/>
  <bookViews>
    <workbookView xWindow="-108" yWindow="-108" windowWidth="23256" windowHeight="12456" firstSheet="1" activeTab="5" xr2:uid="{6BD69BCE-FBE9-436C-ABE1-4BF6A6DB1676}"/>
  </bookViews>
  <sheets>
    <sheet name="Sheet5" sheetId="12" state="hidden" r:id="rId1"/>
    <sheet name="Sheet1" sheetId="8" r:id="rId2"/>
    <sheet name="Seasonality Index" sheetId="2" r:id="rId3"/>
    <sheet name="Linear Regression" sheetId="4" r:id="rId4"/>
    <sheet name="Quadratic Equation" sheetId="6" r:id="rId5"/>
    <sheet name="Cubic Equation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L8" i="8" s="1"/>
  <c r="K9" i="8"/>
  <c r="L9" i="8" s="1"/>
  <c r="K10" i="8"/>
  <c r="K11" i="8"/>
  <c r="K12" i="8"/>
  <c r="K13" i="8"/>
  <c r="K14" i="8"/>
  <c r="K15" i="8"/>
  <c r="K16" i="8"/>
  <c r="L16" i="8" s="1"/>
  <c r="K17" i="8"/>
  <c r="L17" i="8" s="1"/>
  <c r="K18" i="8"/>
  <c r="L18" i="8" s="1"/>
  <c r="K19" i="8"/>
  <c r="K20" i="8"/>
  <c r="K21" i="8"/>
  <c r="K22" i="8"/>
  <c r="K23" i="8"/>
  <c r="K24" i="8"/>
  <c r="L24" i="8" s="1"/>
  <c r="K25" i="8"/>
  <c r="L25" i="8" s="1"/>
  <c r="K26" i="8"/>
  <c r="K27" i="8"/>
  <c r="K28" i="8"/>
  <c r="K29" i="8"/>
  <c r="K30" i="8"/>
  <c r="K31" i="8"/>
  <c r="K32" i="8"/>
  <c r="K33" i="8"/>
  <c r="L33" i="8" s="1"/>
  <c r="K34" i="8"/>
  <c r="K35" i="8"/>
  <c r="K36" i="8"/>
  <c r="K37" i="8"/>
  <c r="K2" i="8"/>
  <c r="L2" i="8" s="1"/>
  <c r="L3" i="8"/>
  <c r="L4" i="8"/>
  <c r="L10" i="8"/>
  <c r="L11" i="8"/>
  <c r="L12" i="8"/>
  <c r="L19" i="8"/>
  <c r="L20" i="8"/>
  <c r="L26" i="8"/>
  <c r="L27" i="8"/>
  <c r="L28" i="8"/>
  <c r="L34" i="8"/>
  <c r="L35" i="8"/>
  <c r="L36" i="8"/>
  <c r="G4" i="8"/>
  <c r="F3" i="8"/>
  <c r="P34" i="8"/>
  <c r="P35" i="8"/>
  <c r="P36" i="8"/>
  <c r="P37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L5" i="8"/>
  <c r="L6" i="8"/>
  <c r="L7" i="8"/>
  <c r="L13" i="8"/>
  <c r="L14" i="8"/>
  <c r="L15" i="8"/>
  <c r="L21" i="8"/>
  <c r="L22" i="8"/>
  <c r="L23" i="8"/>
  <c r="L29" i="8"/>
  <c r="L30" i="8"/>
  <c r="L31" i="8"/>
  <c r="L32" i="8"/>
  <c r="L37" i="8"/>
  <c r="J2" i="8"/>
  <c r="B37" i="8"/>
  <c r="B36" i="8"/>
  <c r="C36" i="8" s="1"/>
  <c r="B35" i="8"/>
  <c r="C35" i="8" s="1"/>
  <c r="B34" i="8"/>
  <c r="C34" i="8" s="1"/>
  <c r="J33" i="8"/>
  <c r="F33" i="8"/>
  <c r="B33" i="8"/>
  <c r="M33" i="8" s="1"/>
  <c r="N33" i="8" s="1"/>
  <c r="J32" i="8"/>
  <c r="F32" i="8"/>
  <c r="B32" i="8"/>
  <c r="C32" i="8" s="1"/>
  <c r="J31" i="8"/>
  <c r="F31" i="8"/>
  <c r="B31" i="8"/>
  <c r="C31" i="8" s="1"/>
  <c r="J30" i="8"/>
  <c r="F30" i="8"/>
  <c r="B30" i="8"/>
  <c r="C30" i="8" s="1"/>
  <c r="J29" i="8"/>
  <c r="F29" i="8"/>
  <c r="C29" i="8"/>
  <c r="B29" i="8"/>
  <c r="M29" i="8" s="1"/>
  <c r="N29" i="8" s="1"/>
  <c r="J28" i="8"/>
  <c r="F28" i="8"/>
  <c r="B28" i="8"/>
  <c r="C28" i="8" s="1"/>
  <c r="J27" i="8"/>
  <c r="F27" i="8"/>
  <c r="B27" i="8"/>
  <c r="C27" i="8" s="1"/>
  <c r="J26" i="8"/>
  <c r="F26" i="8"/>
  <c r="B26" i="8"/>
  <c r="C26" i="8" s="1"/>
  <c r="J25" i="8"/>
  <c r="F25" i="8"/>
  <c r="B25" i="8"/>
  <c r="C25" i="8" s="1"/>
  <c r="J24" i="8"/>
  <c r="F24" i="8"/>
  <c r="B24" i="8"/>
  <c r="C24" i="8" s="1"/>
  <c r="J23" i="8"/>
  <c r="F23" i="8"/>
  <c r="B23" i="8"/>
  <c r="C23" i="8" s="1"/>
  <c r="J22" i="8"/>
  <c r="F22" i="8"/>
  <c r="B22" i="8"/>
  <c r="C22" i="8" s="1"/>
  <c r="J21" i="8"/>
  <c r="F21" i="8"/>
  <c r="B21" i="8"/>
  <c r="M21" i="8" s="1"/>
  <c r="N21" i="8" s="1"/>
  <c r="J20" i="8"/>
  <c r="F20" i="8"/>
  <c r="B20" i="8"/>
  <c r="C20" i="8" s="1"/>
  <c r="J19" i="8"/>
  <c r="F19" i="8"/>
  <c r="B19" i="8"/>
  <c r="M19" i="8" s="1"/>
  <c r="N19" i="8" s="1"/>
  <c r="J18" i="8"/>
  <c r="F18" i="8"/>
  <c r="B18" i="8"/>
  <c r="C18" i="8" s="1"/>
  <c r="J17" i="8"/>
  <c r="F17" i="8"/>
  <c r="B17" i="8"/>
  <c r="M17" i="8" s="1"/>
  <c r="N17" i="8" s="1"/>
  <c r="J16" i="8"/>
  <c r="F16" i="8"/>
  <c r="B16" i="8"/>
  <c r="C16" i="8" s="1"/>
  <c r="J15" i="8"/>
  <c r="F15" i="8"/>
  <c r="B15" i="8"/>
  <c r="C15" i="8" s="1"/>
  <c r="J14" i="8"/>
  <c r="F14" i="8"/>
  <c r="B14" i="8"/>
  <c r="C14" i="8" s="1"/>
  <c r="J13" i="8"/>
  <c r="F13" i="8"/>
  <c r="B13" i="8"/>
  <c r="C13" i="8" s="1"/>
  <c r="J12" i="8"/>
  <c r="F12" i="8"/>
  <c r="B12" i="8"/>
  <c r="C12" i="8" s="1"/>
  <c r="J11" i="8"/>
  <c r="F11" i="8"/>
  <c r="B11" i="8"/>
  <c r="M11" i="8" s="1"/>
  <c r="N11" i="8" s="1"/>
  <c r="J10" i="8"/>
  <c r="F10" i="8"/>
  <c r="B10" i="8"/>
  <c r="C10" i="8" s="1"/>
  <c r="J9" i="8"/>
  <c r="F9" i="8"/>
  <c r="B9" i="8"/>
  <c r="M9" i="8" s="1"/>
  <c r="N9" i="8" s="1"/>
  <c r="J8" i="8"/>
  <c r="F8" i="8"/>
  <c r="B8" i="8"/>
  <c r="C8" i="8" s="1"/>
  <c r="J7" i="8"/>
  <c r="F7" i="8"/>
  <c r="B7" i="8"/>
  <c r="C7" i="8" s="1"/>
  <c r="J6" i="8"/>
  <c r="F6" i="8"/>
  <c r="B6" i="8"/>
  <c r="C6" i="8" s="1"/>
  <c r="J5" i="8"/>
  <c r="F5" i="8"/>
  <c r="B5" i="8"/>
  <c r="M5" i="8" s="1"/>
  <c r="N5" i="8" s="1"/>
  <c r="J4" i="8"/>
  <c r="F4" i="8"/>
  <c r="B4" i="8"/>
  <c r="C4" i="8" s="1"/>
  <c r="J3" i="8"/>
  <c r="B3" i="8"/>
  <c r="M3" i="8" s="1"/>
  <c r="N3" i="8" s="1"/>
  <c r="B2" i="8"/>
  <c r="C2" i="8" s="1"/>
  <c r="G18" i="8" l="1"/>
  <c r="H18" i="8" s="1"/>
  <c r="M36" i="8"/>
  <c r="N36" i="8" s="1"/>
  <c r="C11" i="8"/>
  <c r="M8" i="8"/>
  <c r="N8" i="8" s="1"/>
  <c r="M25" i="8"/>
  <c r="N25" i="8" s="1"/>
  <c r="M24" i="8"/>
  <c r="N24" i="8" s="1"/>
  <c r="G28" i="8"/>
  <c r="H28" i="8" s="1"/>
  <c r="C9" i="8"/>
  <c r="G33" i="8"/>
  <c r="H33" i="8" s="1"/>
  <c r="M16" i="8"/>
  <c r="N16" i="8" s="1"/>
  <c r="G31" i="8"/>
  <c r="H31" i="8" s="1"/>
  <c r="G6" i="8"/>
  <c r="H6" i="8" s="1"/>
  <c r="G24" i="8"/>
  <c r="H24" i="8" s="1"/>
  <c r="C3" i="8"/>
  <c r="M32" i="8"/>
  <c r="N32" i="8" s="1"/>
  <c r="C33" i="8"/>
  <c r="G9" i="8"/>
  <c r="H9" i="8" s="1"/>
  <c r="G7" i="8"/>
  <c r="H7" i="8" s="1"/>
  <c r="M34" i="8"/>
  <c r="N34" i="8" s="1"/>
  <c r="M26" i="8"/>
  <c r="N26" i="8" s="1"/>
  <c r="M18" i="8"/>
  <c r="N18" i="8" s="1"/>
  <c r="M10" i="8"/>
  <c r="N10" i="8" s="1"/>
  <c r="G23" i="8"/>
  <c r="H23" i="8" s="1"/>
  <c r="G15" i="8"/>
  <c r="H15" i="8" s="1"/>
  <c r="C19" i="8"/>
  <c r="G22" i="8"/>
  <c r="H22" i="8" s="1"/>
  <c r="M31" i="8"/>
  <c r="N31" i="8" s="1"/>
  <c r="M23" i="8"/>
  <c r="N23" i="8" s="1"/>
  <c r="M15" i="8"/>
  <c r="N15" i="8" s="1"/>
  <c r="M7" i="8"/>
  <c r="N7" i="8" s="1"/>
  <c r="C21" i="8"/>
  <c r="C37" i="8"/>
  <c r="C5" i="8"/>
  <c r="G13" i="8"/>
  <c r="H13" i="8" s="1"/>
  <c r="C17" i="8"/>
  <c r="G19" i="8"/>
  <c r="H19" i="8" s="1"/>
  <c r="G27" i="8"/>
  <c r="H27" i="8" s="1"/>
  <c r="M2" i="8"/>
  <c r="N2" i="8" s="1"/>
  <c r="M30" i="8"/>
  <c r="N30" i="8" s="1"/>
  <c r="M22" i="8"/>
  <c r="N22" i="8" s="1"/>
  <c r="M14" i="8"/>
  <c r="N14" i="8" s="1"/>
  <c r="M6" i="8"/>
  <c r="N6" i="8" s="1"/>
  <c r="G11" i="8"/>
  <c r="H11" i="8" s="1"/>
  <c r="M37" i="8"/>
  <c r="N37" i="8" s="1"/>
  <c r="M13" i="8"/>
  <c r="N13" i="8" s="1"/>
  <c r="M28" i="8"/>
  <c r="N28" i="8" s="1"/>
  <c r="M20" i="8"/>
  <c r="N20" i="8" s="1"/>
  <c r="M12" i="8"/>
  <c r="N12" i="8" s="1"/>
  <c r="M4" i="8"/>
  <c r="N4" i="8" s="1"/>
  <c r="H4" i="8"/>
  <c r="G16" i="8"/>
  <c r="H16" i="8" s="1"/>
  <c r="M35" i="8"/>
  <c r="N35" i="8" s="1"/>
  <c r="M27" i="8"/>
  <c r="N27" i="8" s="1"/>
  <c r="G5" i="8"/>
  <c r="H5" i="8" s="1"/>
  <c r="G25" i="8"/>
  <c r="H25" i="8" s="1"/>
  <c r="G14" i="8"/>
  <c r="H14" i="8" s="1"/>
  <c r="G10" i="8"/>
  <c r="H10" i="8" s="1"/>
  <c r="G20" i="8"/>
  <c r="H20" i="8" s="1"/>
  <c r="G30" i="8"/>
  <c r="H30" i="8" s="1"/>
  <c r="G8" i="8"/>
  <c r="H8" i="8" s="1"/>
  <c r="G17" i="8"/>
  <c r="H17" i="8" s="1"/>
  <c r="G26" i="8"/>
  <c r="H26" i="8" s="1"/>
  <c r="G12" i="8"/>
  <c r="H12" i="8" s="1"/>
  <c r="G21" i="8"/>
  <c r="H21" i="8" s="1"/>
  <c r="G29" i="8"/>
  <c r="H29" i="8" s="1"/>
  <c r="G32" i="8"/>
  <c r="H32" i="8" s="1"/>
  <c r="B10" i="2" l="1"/>
  <c r="C10" i="2"/>
  <c r="D10" i="2"/>
  <c r="E10" i="2"/>
</calcChain>
</file>

<file path=xl/sharedStrings.xml><?xml version="1.0" encoding="utf-8"?>
<sst xmlns="http://schemas.openxmlformats.org/spreadsheetml/2006/main" count="177" uniqueCount="73">
  <si>
    <t>Year</t>
  </si>
  <si>
    <t>Q1</t>
  </si>
  <si>
    <t>Q2</t>
  </si>
  <si>
    <t>Q3</t>
  </si>
  <si>
    <t>Q4</t>
  </si>
  <si>
    <t>Sea Index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</si>
  <si>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</si>
  <si>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</si>
  <si>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</si>
  <si>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</si>
  <si>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</si>
  <si>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</si>
  <si>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</si>
  <si>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</si>
  <si>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</si>
  <si>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</si>
  <si>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</si>
  <si>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</si>
  <si>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</si>
  <si>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</si>
  <si>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</si>
  <si>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</si>
  <si>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</si>
  <si>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</si>
  <si>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</si>
  <si>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</si>
  <si>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</si>
  <si>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</si>
  <si>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</si>
  <si>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</si>
  <si>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</si>
  <si>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</si>
  <si>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</si>
  <si>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</si>
  <si>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</si>
  <si>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</si>
  <si>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</si>
  <si>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</si>
  <si>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desdata</t>
  </si>
  <si>
    <t xml:space="preserve">time </t>
  </si>
  <si>
    <t>timesq</t>
  </si>
  <si>
    <t>Predicted desdata</t>
  </si>
  <si>
    <t>timecube</t>
  </si>
  <si>
    <t>Months</t>
  </si>
  <si>
    <t xml:space="preserve">time (Quarters) </t>
  </si>
  <si>
    <t>Sales (in Rs. Cr.)</t>
  </si>
  <si>
    <t>Mov. Average (MA)</t>
  </si>
  <si>
    <t>Centre Moving Average (CMA)</t>
  </si>
  <si>
    <t>Sales/CMA</t>
  </si>
  <si>
    <t>Seasonality Index</t>
  </si>
  <si>
    <t>Deseasonalized data</t>
  </si>
  <si>
    <t>Prediction using Model 1</t>
  </si>
  <si>
    <t>Prediction using Model 3</t>
  </si>
  <si>
    <t>trendata1</t>
  </si>
  <si>
    <t>Prediction using Model 22</t>
  </si>
  <si>
    <t>trenddata2</t>
  </si>
  <si>
    <t>trenddata3</t>
  </si>
  <si>
    <t>time</t>
  </si>
  <si>
    <t>Quarters</t>
  </si>
  <si>
    <t>Prediction Sales (in Rs. Cr.)</t>
  </si>
  <si>
    <t>Predicted Deseasonalized data</t>
  </si>
  <si>
    <t>Model 1</t>
  </si>
  <si>
    <t>Linear Regression</t>
  </si>
  <si>
    <t>Quadratic Regression</t>
  </si>
  <si>
    <t>Cubic Regression</t>
  </si>
  <si>
    <t>Model 2</t>
  </si>
  <si>
    <t>Model 3</t>
  </si>
  <si>
    <t>trenddata1=16.15*time+525.31</t>
  </si>
  <si>
    <t>Linear Regression Eqn</t>
  </si>
  <si>
    <t>Quadratic Eqn</t>
  </si>
  <si>
    <t>trenddata2=-12.64*time+0.87*timesq+688.47</t>
  </si>
  <si>
    <t>Cubic Equation</t>
  </si>
  <si>
    <t>trenddata3=-1.18*time+0.33*timesq+2.62E-07*timecube+646.55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</si>
</sst>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" vertical="center"/>
    </xf>
    <xf numFmtId="2" fontId="0" fillId="0" borderId="0" xfId="0" applyNumberFormat="1"/>
    <xf numFmtId="2" fontId="0" fillId="2" borderId="0" xfId="0" applyNumberFormat="1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5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(Quarters)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Sheet5!$C$27:$C$58</c:f>
              <c:numCache>
                <c:formatCode>General</c:formatCode>
                <c:ptCount val="32"/>
                <c:pt idx="0">
                  <c:v>-63.560500203303604</c:v>
                </c:pt>
                <c:pt idx="1">
                  <c:v>-70.452868293069969</c:v>
                </c:pt>
                <c:pt idx="2">
                  <c:v>46.751637511262174</c:v>
                </c:pt>
                <c:pt idx="3">
                  <c:v>-12.304763299799902</c:v>
                </c:pt>
                <c:pt idx="4">
                  <c:v>-13.752522441972019</c:v>
                </c:pt>
                <c:pt idx="5">
                  <c:v>-3.1356189025070762</c:v>
                </c:pt>
                <c:pt idx="6">
                  <c:v>62.629963940760149</c:v>
                </c:pt>
                <c:pt idx="7">
                  <c:v>0.74158304263426089</c:v>
                </c:pt>
                <c:pt idx="8">
                  <c:v>14.293566388264935</c:v>
                </c:pt>
                <c:pt idx="9">
                  <c:v>29.341134742787176</c:v>
                </c:pt>
                <c:pt idx="10">
                  <c:v>137.97855218557265</c:v>
                </c:pt>
                <c:pt idx="11">
                  <c:v>61.520922061016904</c:v>
                </c:pt>
                <c:pt idx="12">
                  <c:v>53.292247907636352</c:v>
                </c:pt>
                <c:pt idx="13">
                  <c:v>44.541570016677838</c:v>
                </c:pt>
                <c:pt idx="14">
                  <c:v>128.79776298160391</c:v>
                </c:pt>
                <c:pt idx="15">
                  <c:v>6.7342227126176795</c:v>
                </c:pt>
                <c:pt idx="16">
                  <c:v>-45.687182715871359</c:v>
                </c:pt>
                <c:pt idx="17">
                  <c:v>-137.77247018079117</c:v>
                </c:pt>
                <c:pt idx="18">
                  <c:v>-433.4167687603977</c:v>
                </c:pt>
                <c:pt idx="19">
                  <c:v>-91.920755366285903</c:v>
                </c:pt>
                <c:pt idx="20">
                  <c:v>-0.43220854770981987</c:v>
                </c:pt>
                <c:pt idx="21">
                  <c:v>27.807517838024296</c:v>
                </c:pt>
                <c:pt idx="22">
                  <c:v>-89.313691922474618</c:v>
                </c:pt>
                <c:pt idx="23">
                  <c:v>75.63245625368404</c:v>
                </c:pt>
                <c:pt idx="24">
                  <c:v>44.431065399221893</c:v>
                </c:pt>
                <c:pt idx="25">
                  <c:v>106.77910328173391</c:v>
                </c:pt>
                <c:pt idx="26">
                  <c:v>174.37998077076497</c:v>
                </c:pt>
                <c:pt idx="27">
                  <c:v>42.921478037680231</c:v>
                </c:pt>
                <c:pt idx="28">
                  <c:v>-8.5550402704311637</c:v>
                </c:pt>
                <c:pt idx="29">
                  <c:v>-18.429637030619915</c:v>
                </c:pt>
                <c:pt idx="30">
                  <c:v>72.437588345524091</c:v>
                </c:pt>
                <c:pt idx="31">
                  <c:v>-142.2783254822275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0A-4176-95FC-26EA39E6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13920"/>
        <c:axId val="473911400"/>
      </c:scatterChart>
      <c:valAx>
        <c:axId val="4739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 (Quarters)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911400"/>
        <c:crosses val="autoZero"/>
        <c:crossBetween val="midCat"/>
      </c:valAx>
      <c:valAx>
        <c:axId val="473911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913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Sheet1!$B$2:$B$33</c:f>
              <c:numCache>
                <c:formatCode>General</c:formatCode>
                <c:ptCount val="3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</c:numCache>
            </c:numRef>
          </c:xVal>
          <c:yVal>
            <c:numRef>
              <c:f>Sheet5!$C$27:$C$58</c:f>
              <c:numCache>
                <c:formatCode>General</c:formatCode>
                <c:ptCount val="32"/>
                <c:pt idx="0">
                  <c:v>-63.560500203303604</c:v>
                </c:pt>
                <c:pt idx="1">
                  <c:v>-70.452868293069969</c:v>
                </c:pt>
                <c:pt idx="2">
                  <c:v>46.751637511262174</c:v>
                </c:pt>
                <c:pt idx="3">
                  <c:v>-12.304763299799902</c:v>
                </c:pt>
                <c:pt idx="4">
                  <c:v>-13.752522441972019</c:v>
                </c:pt>
                <c:pt idx="5">
                  <c:v>-3.1356189025070762</c:v>
                </c:pt>
                <c:pt idx="6">
                  <c:v>62.629963940760149</c:v>
                </c:pt>
                <c:pt idx="7">
                  <c:v>0.74158304263426089</c:v>
                </c:pt>
                <c:pt idx="8">
                  <c:v>14.293566388264935</c:v>
                </c:pt>
                <c:pt idx="9">
                  <c:v>29.341134742787176</c:v>
                </c:pt>
                <c:pt idx="10">
                  <c:v>137.97855218557265</c:v>
                </c:pt>
                <c:pt idx="11">
                  <c:v>61.520922061016904</c:v>
                </c:pt>
                <c:pt idx="12">
                  <c:v>53.292247907636352</c:v>
                </c:pt>
                <c:pt idx="13">
                  <c:v>44.541570016677838</c:v>
                </c:pt>
                <c:pt idx="14">
                  <c:v>128.79776298160391</c:v>
                </c:pt>
                <c:pt idx="15">
                  <c:v>6.7342227126176795</c:v>
                </c:pt>
                <c:pt idx="16">
                  <c:v>-45.687182715871359</c:v>
                </c:pt>
                <c:pt idx="17">
                  <c:v>-137.77247018079117</c:v>
                </c:pt>
                <c:pt idx="18">
                  <c:v>-433.4167687603977</c:v>
                </c:pt>
                <c:pt idx="19">
                  <c:v>-91.920755366285903</c:v>
                </c:pt>
                <c:pt idx="20">
                  <c:v>-0.43220854770981987</c:v>
                </c:pt>
                <c:pt idx="21">
                  <c:v>27.807517838024296</c:v>
                </c:pt>
                <c:pt idx="22">
                  <c:v>-89.313691922474618</c:v>
                </c:pt>
                <c:pt idx="23">
                  <c:v>75.63245625368404</c:v>
                </c:pt>
                <c:pt idx="24">
                  <c:v>44.431065399221893</c:v>
                </c:pt>
                <c:pt idx="25">
                  <c:v>106.77910328173391</c:v>
                </c:pt>
                <c:pt idx="26">
                  <c:v>174.37998077076497</c:v>
                </c:pt>
                <c:pt idx="27">
                  <c:v>42.921478037680231</c:v>
                </c:pt>
                <c:pt idx="28">
                  <c:v>-8.5550402704311637</c:v>
                </c:pt>
                <c:pt idx="29">
                  <c:v>-18.429637030619915</c:v>
                </c:pt>
                <c:pt idx="30">
                  <c:v>72.437588345524091</c:v>
                </c:pt>
                <c:pt idx="31">
                  <c:v>-142.2783254822275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A-4ADB-B6B6-66404D82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11760"/>
        <c:axId val="473915720"/>
      </c:scatterChart>
      <c:valAx>
        <c:axId val="47391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915720"/>
        <c:crosses val="autoZero"/>
        <c:crossBetween val="midCat"/>
      </c:valAx>
      <c:valAx>
        <c:axId val="473915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911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timecube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Sheet1!$C$2:$C$33</c:f>
              <c:numCache>
                <c:formatCode>General</c:formatCode>
                <c:ptCount val="32"/>
                <c:pt idx="0">
                  <c:v>1</c:v>
                </c:pt>
                <c:pt idx="1">
                  <c:v>64</c:v>
                </c:pt>
                <c:pt idx="2">
                  <c:v>729</c:v>
                </c:pt>
                <c:pt idx="3">
                  <c:v>4096</c:v>
                </c:pt>
                <c:pt idx="4">
                  <c:v>15625</c:v>
                </c:pt>
                <c:pt idx="5">
                  <c:v>46656</c:v>
                </c:pt>
                <c:pt idx="6">
                  <c:v>117649</c:v>
                </c:pt>
                <c:pt idx="7">
                  <c:v>262144</c:v>
                </c:pt>
                <c:pt idx="8">
                  <c:v>531441</c:v>
                </c:pt>
                <c:pt idx="9">
                  <c:v>1000000</c:v>
                </c:pt>
                <c:pt idx="10">
                  <c:v>1771561</c:v>
                </c:pt>
                <c:pt idx="11">
                  <c:v>2985984</c:v>
                </c:pt>
                <c:pt idx="12">
                  <c:v>4826809</c:v>
                </c:pt>
                <c:pt idx="13">
                  <c:v>7529536</c:v>
                </c:pt>
                <c:pt idx="14">
                  <c:v>11390625</c:v>
                </c:pt>
                <c:pt idx="15">
                  <c:v>16777216</c:v>
                </c:pt>
                <c:pt idx="16">
                  <c:v>24137569</c:v>
                </c:pt>
                <c:pt idx="17">
                  <c:v>34012224</c:v>
                </c:pt>
                <c:pt idx="18">
                  <c:v>47045881</c:v>
                </c:pt>
                <c:pt idx="19">
                  <c:v>64000000</c:v>
                </c:pt>
                <c:pt idx="20">
                  <c:v>85766121</c:v>
                </c:pt>
                <c:pt idx="21">
                  <c:v>113379904</c:v>
                </c:pt>
                <c:pt idx="22">
                  <c:v>148035889</c:v>
                </c:pt>
                <c:pt idx="23">
                  <c:v>191102976</c:v>
                </c:pt>
                <c:pt idx="24">
                  <c:v>244140625</c:v>
                </c:pt>
                <c:pt idx="25">
                  <c:v>308915776</c:v>
                </c:pt>
                <c:pt idx="26">
                  <c:v>387420489</c:v>
                </c:pt>
                <c:pt idx="27">
                  <c:v>481890304</c:v>
                </c:pt>
                <c:pt idx="28">
                  <c:v>594823321</c:v>
                </c:pt>
                <c:pt idx="29">
                  <c:v>729000000</c:v>
                </c:pt>
                <c:pt idx="30">
                  <c:v>887503681</c:v>
                </c:pt>
                <c:pt idx="31">
                  <c:v>1073741824</c:v>
                </c:pt>
              </c:numCache>
            </c:numRef>
          </c:xVal>
          <c:yVal>
            <c:numRef>
              <c:f>Sheet5!$C$27:$C$58</c:f>
              <c:numCache>
                <c:formatCode>General</c:formatCode>
                <c:ptCount val="32"/>
                <c:pt idx="0">
                  <c:v>-63.560500203303604</c:v>
                </c:pt>
                <c:pt idx="1">
                  <c:v>-70.452868293069969</c:v>
                </c:pt>
                <c:pt idx="2">
                  <c:v>46.751637511262174</c:v>
                </c:pt>
                <c:pt idx="3">
                  <c:v>-12.304763299799902</c:v>
                </c:pt>
                <c:pt idx="4">
                  <c:v>-13.752522441972019</c:v>
                </c:pt>
                <c:pt idx="5">
                  <c:v>-3.1356189025070762</c:v>
                </c:pt>
                <c:pt idx="6">
                  <c:v>62.629963940760149</c:v>
                </c:pt>
                <c:pt idx="7">
                  <c:v>0.74158304263426089</c:v>
                </c:pt>
                <c:pt idx="8">
                  <c:v>14.293566388264935</c:v>
                </c:pt>
                <c:pt idx="9">
                  <c:v>29.341134742787176</c:v>
                </c:pt>
                <c:pt idx="10">
                  <c:v>137.97855218557265</c:v>
                </c:pt>
                <c:pt idx="11">
                  <c:v>61.520922061016904</c:v>
                </c:pt>
                <c:pt idx="12">
                  <c:v>53.292247907636352</c:v>
                </c:pt>
                <c:pt idx="13">
                  <c:v>44.541570016677838</c:v>
                </c:pt>
                <c:pt idx="14">
                  <c:v>128.79776298160391</c:v>
                </c:pt>
                <c:pt idx="15">
                  <c:v>6.7342227126176795</c:v>
                </c:pt>
                <c:pt idx="16">
                  <c:v>-45.687182715871359</c:v>
                </c:pt>
                <c:pt idx="17">
                  <c:v>-137.77247018079117</c:v>
                </c:pt>
                <c:pt idx="18">
                  <c:v>-433.4167687603977</c:v>
                </c:pt>
                <c:pt idx="19">
                  <c:v>-91.920755366285903</c:v>
                </c:pt>
                <c:pt idx="20">
                  <c:v>-0.43220854770981987</c:v>
                </c:pt>
                <c:pt idx="21">
                  <c:v>27.807517838024296</c:v>
                </c:pt>
                <c:pt idx="22">
                  <c:v>-89.313691922474618</c:v>
                </c:pt>
                <c:pt idx="23">
                  <c:v>75.63245625368404</c:v>
                </c:pt>
                <c:pt idx="24">
                  <c:v>44.431065399221893</c:v>
                </c:pt>
                <c:pt idx="25">
                  <c:v>106.77910328173391</c:v>
                </c:pt>
                <c:pt idx="26">
                  <c:v>174.37998077076497</c:v>
                </c:pt>
                <c:pt idx="27">
                  <c:v>42.921478037680231</c:v>
                </c:pt>
                <c:pt idx="28">
                  <c:v>-8.5550402704311637</c:v>
                </c:pt>
                <c:pt idx="29">
                  <c:v>-18.429637030619915</c:v>
                </c:pt>
                <c:pt idx="30">
                  <c:v>72.437588345524091</c:v>
                </c:pt>
                <c:pt idx="31">
                  <c:v>-142.2783254822275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FF-4355-BA94-B739786C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13920"/>
        <c:axId val="473917880"/>
      </c:scatterChart>
      <c:valAx>
        <c:axId val="4739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timecube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917880"/>
        <c:crosses val="autoZero"/>
        <c:crossBetween val="midCat"/>
      </c:valAx>
      <c:valAx>
        <c:axId val="473917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913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Deseasonalized data</c:v>
          </c:tx>
          <c:spPr>
            <a:ln w="19050">
              <a:noFill/>
            </a:ln>
          </c:spPr>
          <c:xVal>
            <c:numRef>
              <c:f>Sheet1!$B$2:$B$33</c:f>
              <c:numCache>
                <c:formatCode>General</c:formatCode>
                <c:ptCount val="3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</c:numCache>
            </c:numRef>
          </c:xVal>
          <c:yVal>
            <c:numRef>
              <c:f>Sheet1!$J$2:$J$33</c:f>
              <c:numCache>
                <c:formatCode>0.00</c:formatCode>
                <c:ptCount val="32"/>
                <c:pt idx="0">
                  <c:v>582.14015892499231</c:v>
                </c:pt>
                <c:pt idx="1">
                  <c:v>575.06842212697882</c:v>
                </c:pt>
                <c:pt idx="2">
                  <c:v>692.76618695939317</c:v>
                </c:pt>
                <c:pt idx="3">
                  <c:v>634.87622215281351</c:v>
                </c:pt>
                <c:pt idx="4">
                  <c:v>635.26950401570923</c:v>
                </c:pt>
                <c:pt idx="5">
                  <c:v>648.40501945721132</c:v>
                </c:pt>
                <c:pt idx="6">
                  <c:v>717.37213626703556</c:v>
                </c:pt>
                <c:pt idx="7">
                  <c:v>659.37698354855115</c:v>
                </c:pt>
                <c:pt idx="8">
                  <c:v>677.52730643721713</c:v>
                </c:pt>
                <c:pt idx="9">
                  <c:v>697.8978001818341</c:v>
                </c:pt>
                <c:pt idx="10">
                  <c:v>812.60986132128755</c:v>
                </c:pt>
                <c:pt idx="11">
                  <c:v>743.01517258871172</c:v>
                </c:pt>
                <c:pt idx="12">
                  <c:v>742.48574110484049</c:v>
                </c:pt>
                <c:pt idx="13">
                  <c:v>742.3322005117559</c:v>
                </c:pt>
                <c:pt idx="14">
                  <c:v>836.16096240839238</c:v>
                </c:pt>
                <c:pt idx="15">
                  <c:v>724.74144556196211</c:v>
                </c:pt>
                <c:pt idx="16">
                  <c:v>684.15275726320306</c:v>
                </c:pt>
                <c:pt idx="17">
                  <c:v>605.2302550294994</c:v>
                </c:pt>
                <c:pt idx="18">
                  <c:v>324.24742648443561</c:v>
                </c:pt>
                <c:pt idx="19">
                  <c:v>682.10274916621279</c:v>
                </c:pt>
                <c:pt idx="20">
                  <c:v>791.88162047463686</c:v>
                </c:pt>
                <c:pt idx="21">
                  <c:v>840.61355606291545</c:v>
                </c:pt>
                <c:pt idx="22">
                  <c:v>746.49886366269618</c:v>
                </c:pt>
                <c:pt idx="23">
                  <c:v>937.32386342038717</c:v>
                </c:pt>
                <c:pt idx="24">
                  <c:v>935.28152404553975</c:v>
                </c:pt>
                <c:pt idx="25">
                  <c:v>1030.530943901608</c:v>
                </c:pt>
                <c:pt idx="26">
                  <c:v>1135.2965429896217</c:v>
                </c:pt>
                <c:pt idx="27">
                  <c:v>1045.850791075537</c:v>
                </c:pt>
                <c:pt idx="28">
                  <c:v>1041.8884131025</c:v>
                </c:pt>
                <c:pt idx="29">
                  <c:v>1085.7565557402252</c:v>
                </c:pt>
                <c:pt idx="30">
                  <c:v>1237.4015452347203</c:v>
                </c:pt>
                <c:pt idx="31">
                  <c:v>1091.3896171851918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AF-40CE-86E7-1DFA754664D9}"/>
            </c:ext>
          </c:extLst>
        </c:ser>
        <c:ser>
          <c:idx val="1"/>
          <c:order val="1"/>
          <c:tx>
            <c:v>Predicted Deseasonalized data</c:v>
          </c:tx>
          <c:spPr>
            <a:ln w="19050">
              <a:noFill/>
            </a:ln>
          </c:spPr>
          <c:xVal>
            <c:numRef>
              <c:f>Sheet1!$B$2:$B$33</c:f>
              <c:numCache>
                <c:formatCode>General</c:formatCode>
                <c:ptCount val="3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</c:numCache>
            </c:numRef>
          </c:xVal>
          <c:yVal>
            <c:numRef>
              <c:f>Sheet5!$B$27:$B$58</c:f>
              <c:numCache>
                <c:formatCode>General</c:formatCode>
                <c:ptCount val="32"/>
                <c:pt idx="0">
                  <c:v>645.70065912829591</c:v>
                </c:pt>
                <c:pt idx="1">
                  <c:v>645.52129042004879</c:v>
                </c:pt>
                <c:pt idx="2">
                  <c:v>646.01454944813099</c:v>
                </c:pt>
                <c:pt idx="3">
                  <c:v>647.18098545261341</c:v>
                </c:pt>
                <c:pt idx="4">
                  <c:v>649.02202645768125</c:v>
                </c:pt>
                <c:pt idx="5">
                  <c:v>651.5406383597184</c:v>
                </c:pt>
                <c:pt idx="6">
                  <c:v>654.74217232627541</c:v>
                </c:pt>
                <c:pt idx="7">
                  <c:v>658.63540050591689</c:v>
                </c:pt>
                <c:pt idx="8">
                  <c:v>663.2337400489522</c:v>
                </c:pt>
                <c:pt idx="9">
                  <c:v>668.55666543904692</c:v>
                </c:pt>
                <c:pt idx="10">
                  <c:v>674.6313091357149</c:v>
                </c:pt>
                <c:pt idx="11">
                  <c:v>681.49425052769482</c:v>
                </c:pt>
                <c:pt idx="12">
                  <c:v>689.19349319720413</c:v>
                </c:pt>
                <c:pt idx="13">
                  <c:v>697.79063049507806</c:v>
                </c:pt>
                <c:pt idx="14">
                  <c:v>707.36319942678847</c:v>
                </c:pt>
                <c:pt idx="15">
                  <c:v>718.00722284934443</c:v>
                </c:pt>
                <c:pt idx="16">
                  <c:v>729.83993997907442</c:v>
                </c:pt>
                <c:pt idx="17">
                  <c:v>743.00272521029058</c:v>
                </c:pt>
                <c:pt idx="18">
                  <c:v>757.66419524483331</c:v>
                </c:pt>
                <c:pt idx="19">
                  <c:v>774.02350453249869</c:v>
                </c:pt>
                <c:pt idx="20">
                  <c:v>792.31382902234668</c:v>
                </c:pt>
                <c:pt idx="21">
                  <c:v>812.80603822489115</c:v>
                </c:pt>
                <c:pt idx="22">
                  <c:v>835.8125555851708</c:v>
                </c:pt>
                <c:pt idx="23">
                  <c:v>861.69140716670313</c:v>
                </c:pt>
                <c:pt idx="24">
                  <c:v>890.85045864631786</c:v>
                </c:pt>
                <c:pt idx="25">
                  <c:v>923.75184061987409</c:v>
                </c:pt>
                <c:pt idx="26">
                  <c:v>960.91656221885671</c:v>
                </c:pt>
                <c:pt idx="27">
                  <c:v>1002.9293130378568</c:v>
                </c:pt>
                <c:pt idx="28">
                  <c:v>1050.4434533729311</c:v>
                </c:pt>
                <c:pt idx="29">
                  <c:v>1104.1861927708451</c:v>
                </c:pt>
                <c:pt idx="30">
                  <c:v>1164.9639568891962</c:v>
                </c:pt>
                <c:pt idx="31">
                  <c:v>1233.6679426674193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AF-40CE-86E7-1DFA7546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46008"/>
        <c:axId val="738649968"/>
      </c:scatterChart>
      <c:valAx>
        <c:axId val="73864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649968"/>
        <c:crosses val="autoZero"/>
        <c:crossBetween val="midCat"/>
      </c:valAx>
      <c:valAx>
        <c:axId val="73864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Deseasonalized data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38646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timecube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Deseasonalized data</c:v>
          </c:tx>
          <c:spPr>
            <a:ln w="19050">
              <a:noFill/>
            </a:ln>
          </c:spPr>
          <c:xVal>
            <c:numRef>
              <c:f>Sheet1!$C$2:$C$33</c:f>
              <c:numCache>
                <c:formatCode>General</c:formatCode>
                <c:ptCount val="32"/>
                <c:pt idx="0">
                  <c:v>1</c:v>
                </c:pt>
                <c:pt idx="1">
                  <c:v>64</c:v>
                </c:pt>
                <c:pt idx="2">
                  <c:v>729</c:v>
                </c:pt>
                <c:pt idx="3">
                  <c:v>4096</c:v>
                </c:pt>
                <c:pt idx="4">
                  <c:v>15625</c:v>
                </c:pt>
                <c:pt idx="5">
                  <c:v>46656</c:v>
                </c:pt>
                <c:pt idx="6">
                  <c:v>117649</c:v>
                </c:pt>
                <c:pt idx="7">
                  <c:v>262144</c:v>
                </c:pt>
                <c:pt idx="8">
                  <c:v>531441</c:v>
                </c:pt>
                <c:pt idx="9">
                  <c:v>1000000</c:v>
                </c:pt>
                <c:pt idx="10">
                  <c:v>1771561</c:v>
                </c:pt>
                <c:pt idx="11">
                  <c:v>2985984</c:v>
                </c:pt>
                <c:pt idx="12">
                  <c:v>4826809</c:v>
                </c:pt>
                <c:pt idx="13">
                  <c:v>7529536</c:v>
                </c:pt>
                <c:pt idx="14">
                  <c:v>11390625</c:v>
                </c:pt>
                <c:pt idx="15">
                  <c:v>16777216</c:v>
                </c:pt>
                <c:pt idx="16">
                  <c:v>24137569</c:v>
                </c:pt>
                <c:pt idx="17">
                  <c:v>34012224</c:v>
                </c:pt>
                <c:pt idx="18">
                  <c:v>47045881</c:v>
                </c:pt>
                <c:pt idx="19">
                  <c:v>64000000</c:v>
                </c:pt>
                <c:pt idx="20">
                  <c:v>85766121</c:v>
                </c:pt>
                <c:pt idx="21">
                  <c:v>113379904</c:v>
                </c:pt>
                <c:pt idx="22">
                  <c:v>148035889</c:v>
                </c:pt>
                <c:pt idx="23">
                  <c:v>191102976</c:v>
                </c:pt>
                <c:pt idx="24">
                  <c:v>244140625</c:v>
                </c:pt>
                <c:pt idx="25">
                  <c:v>308915776</c:v>
                </c:pt>
                <c:pt idx="26">
                  <c:v>387420489</c:v>
                </c:pt>
                <c:pt idx="27">
                  <c:v>481890304</c:v>
                </c:pt>
                <c:pt idx="28">
                  <c:v>594823321</c:v>
                </c:pt>
                <c:pt idx="29">
                  <c:v>729000000</c:v>
                </c:pt>
                <c:pt idx="30">
                  <c:v>887503681</c:v>
                </c:pt>
                <c:pt idx="31">
                  <c:v>1073741824</c:v>
                </c:pt>
              </c:numCache>
            </c:numRef>
          </c:xVal>
          <c:yVal>
            <c:numRef>
              <c:f>Sheet1!$J$2:$J$33</c:f>
              <c:numCache>
                <c:formatCode>0.00</c:formatCode>
                <c:ptCount val="32"/>
                <c:pt idx="0">
                  <c:v>582.14015892499231</c:v>
                </c:pt>
                <c:pt idx="1">
                  <c:v>575.06842212697882</c:v>
                </c:pt>
                <c:pt idx="2">
                  <c:v>692.76618695939317</c:v>
                </c:pt>
                <c:pt idx="3">
                  <c:v>634.87622215281351</c:v>
                </c:pt>
                <c:pt idx="4">
                  <c:v>635.26950401570923</c:v>
                </c:pt>
                <c:pt idx="5">
                  <c:v>648.40501945721132</c:v>
                </c:pt>
                <c:pt idx="6">
                  <c:v>717.37213626703556</c:v>
                </c:pt>
                <c:pt idx="7">
                  <c:v>659.37698354855115</c:v>
                </c:pt>
                <c:pt idx="8">
                  <c:v>677.52730643721713</c:v>
                </c:pt>
                <c:pt idx="9">
                  <c:v>697.8978001818341</c:v>
                </c:pt>
                <c:pt idx="10">
                  <c:v>812.60986132128755</c:v>
                </c:pt>
                <c:pt idx="11">
                  <c:v>743.01517258871172</c:v>
                </c:pt>
                <c:pt idx="12">
                  <c:v>742.48574110484049</c:v>
                </c:pt>
                <c:pt idx="13">
                  <c:v>742.3322005117559</c:v>
                </c:pt>
                <c:pt idx="14">
                  <c:v>836.16096240839238</c:v>
                </c:pt>
                <c:pt idx="15">
                  <c:v>724.74144556196211</c:v>
                </c:pt>
                <c:pt idx="16">
                  <c:v>684.15275726320306</c:v>
                </c:pt>
                <c:pt idx="17">
                  <c:v>605.2302550294994</c:v>
                </c:pt>
                <c:pt idx="18">
                  <c:v>324.24742648443561</c:v>
                </c:pt>
                <c:pt idx="19">
                  <c:v>682.10274916621279</c:v>
                </c:pt>
                <c:pt idx="20">
                  <c:v>791.88162047463686</c:v>
                </c:pt>
                <c:pt idx="21">
                  <c:v>840.61355606291545</c:v>
                </c:pt>
                <c:pt idx="22">
                  <c:v>746.49886366269618</c:v>
                </c:pt>
                <c:pt idx="23">
                  <c:v>937.32386342038717</c:v>
                </c:pt>
                <c:pt idx="24">
                  <c:v>935.28152404553975</c:v>
                </c:pt>
                <c:pt idx="25">
                  <c:v>1030.530943901608</c:v>
                </c:pt>
                <c:pt idx="26">
                  <c:v>1135.2965429896217</c:v>
                </c:pt>
                <c:pt idx="27">
                  <c:v>1045.850791075537</c:v>
                </c:pt>
                <c:pt idx="28">
                  <c:v>1041.8884131025</c:v>
                </c:pt>
                <c:pt idx="29">
                  <c:v>1085.7565557402252</c:v>
                </c:pt>
                <c:pt idx="30">
                  <c:v>1237.4015452347203</c:v>
                </c:pt>
                <c:pt idx="31">
                  <c:v>1091.3896171851918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5B-4287-9A3C-49A7BDDB6FD8}"/>
            </c:ext>
          </c:extLst>
        </c:ser>
        <c:ser>
          <c:idx val="1"/>
          <c:order val="1"/>
          <c:tx>
            <c:v>Predicted Deseasonalized data</c:v>
          </c:tx>
          <c:spPr>
            <a:ln w="19050">
              <a:noFill/>
            </a:ln>
          </c:spPr>
          <c:xVal>
            <c:numRef>
              <c:f>Sheet1!$C$2:$C$33</c:f>
              <c:numCache>
                <c:formatCode>General</c:formatCode>
                <c:ptCount val="32"/>
                <c:pt idx="0">
                  <c:v>1</c:v>
                </c:pt>
                <c:pt idx="1">
                  <c:v>64</c:v>
                </c:pt>
                <c:pt idx="2">
                  <c:v>729</c:v>
                </c:pt>
                <c:pt idx="3">
                  <c:v>4096</c:v>
                </c:pt>
                <c:pt idx="4">
                  <c:v>15625</c:v>
                </c:pt>
                <c:pt idx="5">
                  <c:v>46656</c:v>
                </c:pt>
                <c:pt idx="6">
                  <c:v>117649</c:v>
                </c:pt>
                <c:pt idx="7">
                  <c:v>262144</c:v>
                </c:pt>
                <c:pt idx="8">
                  <c:v>531441</c:v>
                </c:pt>
                <c:pt idx="9">
                  <c:v>1000000</c:v>
                </c:pt>
                <c:pt idx="10">
                  <c:v>1771561</c:v>
                </c:pt>
                <c:pt idx="11">
                  <c:v>2985984</c:v>
                </c:pt>
                <c:pt idx="12">
                  <c:v>4826809</c:v>
                </c:pt>
                <c:pt idx="13">
                  <c:v>7529536</c:v>
                </c:pt>
                <c:pt idx="14">
                  <c:v>11390625</c:v>
                </c:pt>
                <c:pt idx="15">
                  <c:v>16777216</c:v>
                </c:pt>
                <c:pt idx="16">
                  <c:v>24137569</c:v>
                </c:pt>
                <c:pt idx="17">
                  <c:v>34012224</c:v>
                </c:pt>
                <c:pt idx="18">
                  <c:v>47045881</c:v>
                </c:pt>
                <c:pt idx="19">
                  <c:v>64000000</c:v>
                </c:pt>
                <c:pt idx="20">
                  <c:v>85766121</c:v>
                </c:pt>
                <c:pt idx="21">
                  <c:v>113379904</c:v>
                </c:pt>
                <c:pt idx="22">
                  <c:v>148035889</c:v>
                </c:pt>
                <c:pt idx="23">
                  <c:v>191102976</c:v>
                </c:pt>
                <c:pt idx="24">
                  <c:v>244140625</c:v>
                </c:pt>
                <c:pt idx="25">
                  <c:v>308915776</c:v>
                </c:pt>
                <c:pt idx="26">
                  <c:v>387420489</c:v>
                </c:pt>
                <c:pt idx="27">
                  <c:v>481890304</c:v>
                </c:pt>
                <c:pt idx="28">
                  <c:v>594823321</c:v>
                </c:pt>
                <c:pt idx="29">
                  <c:v>729000000</c:v>
                </c:pt>
                <c:pt idx="30">
                  <c:v>887503681</c:v>
                </c:pt>
                <c:pt idx="31">
                  <c:v>1073741824</c:v>
                </c:pt>
              </c:numCache>
            </c:numRef>
          </c:xVal>
          <c:yVal>
            <c:numRef>
              <c:f>Sheet5!$B$27:$B$58</c:f>
              <c:numCache>
                <c:formatCode>General</c:formatCode>
                <c:ptCount val="32"/>
                <c:pt idx="0">
                  <c:v>645.70065912829591</c:v>
                </c:pt>
                <c:pt idx="1">
                  <c:v>645.52129042004879</c:v>
                </c:pt>
                <c:pt idx="2">
                  <c:v>646.01454944813099</c:v>
                </c:pt>
                <c:pt idx="3">
                  <c:v>647.18098545261341</c:v>
                </c:pt>
                <c:pt idx="4">
                  <c:v>649.02202645768125</c:v>
                </c:pt>
                <c:pt idx="5">
                  <c:v>651.5406383597184</c:v>
                </c:pt>
                <c:pt idx="6">
                  <c:v>654.74217232627541</c:v>
                </c:pt>
                <c:pt idx="7">
                  <c:v>658.63540050591689</c:v>
                </c:pt>
                <c:pt idx="8">
                  <c:v>663.2337400489522</c:v>
                </c:pt>
                <c:pt idx="9">
                  <c:v>668.55666543904692</c:v>
                </c:pt>
                <c:pt idx="10">
                  <c:v>674.6313091357149</c:v>
                </c:pt>
                <c:pt idx="11">
                  <c:v>681.49425052769482</c:v>
                </c:pt>
                <c:pt idx="12">
                  <c:v>689.19349319720413</c:v>
                </c:pt>
                <c:pt idx="13">
                  <c:v>697.79063049507806</c:v>
                </c:pt>
                <c:pt idx="14">
                  <c:v>707.36319942678847</c:v>
                </c:pt>
                <c:pt idx="15">
                  <c:v>718.00722284934443</c:v>
                </c:pt>
                <c:pt idx="16">
                  <c:v>729.83993997907442</c:v>
                </c:pt>
                <c:pt idx="17">
                  <c:v>743.00272521029058</c:v>
                </c:pt>
                <c:pt idx="18">
                  <c:v>757.66419524483331</c:v>
                </c:pt>
                <c:pt idx="19">
                  <c:v>774.02350453249869</c:v>
                </c:pt>
                <c:pt idx="20">
                  <c:v>792.31382902234668</c:v>
                </c:pt>
                <c:pt idx="21">
                  <c:v>812.80603822489115</c:v>
                </c:pt>
                <c:pt idx="22">
                  <c:v>835.8125555851708</c:v>
                </c:pt>
                <c:pt idx="23">
                  <c:v>861.69140716670313</c:v>
                </c:pt>
                <c:pt idx="24">
                  <c:v>890.85045864631786</c:v>
                </c:pt>
                <c:pt idx="25">
                  <c:v>923.75184061987409</c:v>
                </c:pt>
                <c:pt idx="26">
                  <c:v>960.91656221885671</c:v>
                </c:pt>
                <c:pt idx="27">
                  <c:v>1002.9293130378568</c:v>
                </c:pt>
                <c:pt idx="28">
                  <c:v>1050.4434533729311</c:v>
                </c:pt>
                <c:pt idx="29">
                  <c:v>1104.1861927708451</c:v>
                </c:pt>
                <c:pt idx="30">
                  <c:v>1164.9639568891962</c:v>
                </c:pt>
                <c:pt idx="31">
                  <c:v>1233.6679426674193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5B-4287-9A3C-49A7BDDB6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29808"/>
        <c:axId val="738630168"/>
      </c:scatterChart>
      <c:valAx>
        <c:axId val="73862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timecube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630168"/>
        <c:crosses val="autoZero"/>
        <c:crossBetween val="midCat"/>
      </c:valAx>
      <c:valAx>
        <c:axId val="738630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Deseasonalized data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38629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Sheet5!$F$27:$F$58</c:f>
              <c:numCache>
                <c:formatCode>General</c:formatCode>
                <c:ptCount val="32"/>
                <c:pt idx="0">
                  <c:v>1.5625</c:v>
                </c:pt>
                <c:pt idx="1">
                  <c:v>4.6875</c:v>
                </c:pt>
                <c:pt idx="2">
                  <c:v>7.8125</c:v>
                </c:pt>
                <c:pt idx="3">
                  <c:v>10.9375</c:v>
                </c:pt>
                <c:pt idx="4">
                  <c:v>14.0625</c:v>
                </c:pt>
                <c:pt idx="5">
                  <c:v>17.1875</c:v>
                </c:pt>
                <c:pt idx="6">
                  <c:v>20.3125</c:v>
                </c:pt>
                <c:pt idx="7">
                  <c:v>23.4375</c:v>
                </c:pt>
                <c:pt idx="8">
                  <c:v>26.5625</c:v>
                </c:pt>
                <c:pt idx="9">
                  <c:v>29.6875</c:v>
                </c:pt>
                <c:pt idx="10">
                  <c:v>32.8125</c:v>
                </c:pt>
                <c:pt idx="11">
                  <c:v>35.9375</c:v>
                </c:pt>
                <c:pt idx="12">
                  <c:v>39.0625</c:v>
                </c:pt>
                <c:pt idx="13">
                  <c:v>42.1875</c:v>
                </c:pt>
                <c:pt idx="14">
                  <c:v>45.3125</c:v>
                </c:pt>
                <c:pt idx="15">
                  <c:v>48.4375</c:v>
                </c:pt>
                <c:pt idx="16">
                  <c:v>51.5625</c:v>
                </c:pt>
                <c:pt idx="17">
                  <c:v>54.6875</c:v>
                </c:pt>
                <c:pt idx="18">
                  <c:v>57.8125</c:v>
                </c:pt>
                <c:pt idx="19">
                  <c:v>60.9375</c:v>
                </c:pt>
                <c:pt idx="20">
                  <c:v>64.0625</c:v>
                </c:pt>
                <c:pt idx="21">
                  <c:v>67.1875</c:v>
                </c:pt>
                <c:pt idx="22">
                  <c:v>70.3125</c:v>
                </c:pt>
                <c:pt idx="23">
                  <c:v>73.4375</c:v>
                </c:pt>
                <c:pt idx="24">
                  <c:v>76.5625</c:v>
                </c:pt>
                <c:pt idx="25">
                  <c:v>79.6875</c:v>
                </c:pt>
                <c:pt idx="26">
                  <c:v>82.8125</c:v>
                </c:pt>
                <c:pt idx="27">
                  <c:v>85.9375</c:v>
                </c:pt>
                <c:pt idx="28">
                  <c:v>89.0625</c:v>
                </c:pt>
                <c:pt idx="29">
                  <c:v>92.1875</c:v>
                </c:pt>
                <c:pt idx="30">
                  <c:v>95.3125</c:v>
                </c:pt>
                <c:pt idx="31">
                  <c:v>98.4375</c:v>
                </c:pt>
              </c:numCache>
            </c:numRef>
          </c:xVal>
          <c:yVal>
            <c:numRef>
              <c:f>Sheet5!$G$27:$G$58</c:f>
              <c:numCache>
                <c:formatCode>General</c:formatCode>
                <c:ptCount val="32"/>
                <c:pt idx="0">
                  <c:v>324.24742648443561</c:v>
                </c:pt>
                <c:pt idx="1">
                  <c:v>575.06842212697882</c:v>
                </c:pt>
                <c:pt idx="2">
                  <c:v>582.14015892499231</c:v>
                </c:pt>
                <c:pt idx="3">
                  <c:v>605.2302550294994</c:v>
                </c:pt>
                <c:pt idx="4">
                  <c:v>634.87622215281351</c:v>
                </c:pt>
                <c:pt idx="5">
                  <c:v>635.26950401570923</c:v>
                </c:pt>
                <c:pt idx="6">
                  <c:v>648.40501945721132</c:v>
                </c:pt>
                <c:pt idx="7">
                  <c:v>659.37698354855115</c:v>
                </c:pt>
                <c:pt idx="8">
                  <c:v>677.52730643721713</c:v>
                </c:pt>
                <c:pt idx="9">
                  <c:v>682.10274916621279</c:v>
                </c:pt>
                <c:pt idx="10">
                  <c:v>684.15275726320306</c:v>
                </c:pt>
                <c:pt idx="11">
                  <c:v>692.76618695939317</c:v>
                </c:pt>
                <c:pt idx="12">
                  <c:v>697.8978001818341</c:v>
                </c:pt>
                <c:pt idx="13">
                  <c:v>717.37213626703556</c:v>
                </c:pt>
                <c:pt idx="14">
                  <c:v>724.74144556196211</c:v>
                </c:pt>
                <c:pt idx="15">
                  <c:v>742.3322005117559</c:v>
                </c:pt>
                <c:pt idx="16">
                  <c:v>742.48574110484049</c:v>
                </c:pt>
                <c:pt idx="17">
                  <c:v>743.01517258871172</c:v>
                </c:pt>
                <c:pt idx="18">
                  <c:v>746.49886366269618</c:v>
                </c:pt>
                <c:pt idx="19">
                  <c:v>791.88162047463686</c:v>
                </c:pt>
                <c:pt idx="20">
                  <c:v>812.60986132128755</c:v>
                </c:pt>
                <c:pt idx="21">
                  <c:v>836.16096240839238</c:v>
                </c:pt>
                <c:pt idx="22">
                  <c:v>840.61355606291545</c:v>
                </c:pt>
                <c:pt idx="23">
                  <c:v>935.28152404553975</c:v>
                </c:pt>
                <c:pt idx="24">
                  <c:v>937.32386342038717</c:v>
                </c:pt>
                <c:pt idx="25">
                  <c:v>1030.530943901608</c:v>
                </c:pt>
                <c:pt idx="26">
                  <c:v>1041.8884131025</c:v>
                </c:pt>
                <c:pt idx="27">
                  <c:v>1045.850791075537</c:v>
                </c:pt>
                <c:pt idx="28">
                  <c:v>1085.7565557402252</c:v>
                </c:pt>
                <c:pt idx="29">
                  <c:v>1091.3896171851918</c:v>
                </c:pt>
                <c:pt idx="30">
                  <c:v>1135.2965429896217</c:v>
                </c:pt>
                <c:pt idx="31">
                  <c:v>1237.4015452347203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F-47F6-A429-B7C1CCCE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32688"/>
        <c:axId val="738626568"/>
      </c:scatterChart>
      <c:valAx>
        <c:axId val="73863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626568"/>
        <c:crosses val="autoZero"/>
        <c:crossBetween val="midCat"/>
      </c:valAx>
      <c:valAx>
        <c:axId val="738626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Deseasonalized 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632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Forecasting using Regression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Sales (in Rs. Cr.)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Sheet1!$E$2:$E$33</c:f>
              <c:numCache>
                <c:formatCode>0.00</c:formatCode>
                <c:ptCount val="32"/>
                <c:pt idx="0">
                  <c:v>601.87</c:v>
                </c:pt>
                <c:pt idx="1">
                  <c:v>579.79999999999995</c:v>
                </c:pt>
                <c:pt idx="2">
                  <c:v>643.61</c:v>
                </c:pt>
                <c:pt idx="3">
                  <c:v>654.54999999999995</c:v>
                </c:pt>
                <c:pt idx="4">
                  <c:v>656.8</c:v>
                </c:pt>
                <c:pt idx="5">
                  <c:v>653.74</c:v>
                </c:pt>
                <c:pt idx="6">
                  <c:v>666.47</c:v>
                </c:pt>
                <c:pt idx="7">
                  <c:v>679.81</c:v>
                </c:pt>
                <c:pt idx="8">
                  <c:v>700.49</c:v>
                </c:pt>
                <c:pt idx="9">
                  <c:v>703.64</c:v>
                </c:pt>
                <c:pt idx="10">
                  <c:v>754.95</c:v>
                </c:pt>
                <c:pt idx="11">
                  <c:v>766.04</c:v>
                </c:pt>
                <c:pt idx="12">
                  <c:v>767.65</c:v>
                </c:pt>
                <c:pt idx="13">
                  <c:v>748.44</c:v>
                </c:pt>
                <c:pt idx="14">
                  <c:v>776.83</c:v>
                </c:pt>
                <c:pt idx="15">
                  <c:v>747.2</c:v>
                </c:pt>
                <c:pt idx="16">
                  <c:v>707.34</c:v>
                </c:pt>
                <c:pt idx="17">
                  <c:v>610.21</c:v>
                </c:pt>
                <c:pt idx="18">
                  <c:v>301.24</c:v>
                </c:pt>
                <c:pt idx="19">
                  <c:v>703.24</c:v>
                </c:pt>
                <c:pt idx="20">
                  <c:v>818.72</c:v>
                </c:pt>
                <c:pt idx="21">
                  <c:v>847.53</c:v>
                </c:pt>
                <c:pt idx="22">
                  <c:v>693.53</c:v>
                </c:pt>
                <c:pt idx="23">
                  <c:v>966.37</c:v>
                </c:pt>
                <c:pt idx="24">
                  <c:v>966.98</c:v>
                </c:pt>
                <c:pt idx="25">
                  <c:v>1039.01</c:v>
                </c:pt>
                <c:pt idx="26">
                  <c:v>1054.74</c:v>
                </c:pt>
                <c:pt idx="27">
                  <c:v>1078.26</c:v>
                </c:pt>
                <c:pt idx="28">
                  <c:v>1077.2</c:v>
                </c:pt>
                <c:pt idx="29">
                  <c:v>1094.69</c:v>
                </c:pt>
                <c:pt idx="30">
                  <c:v>1149.5999999999999</c:v>
                </c:pt>
                <c:pt idx="31">
                  <c:v>1125.21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B-456A-8734-3B360B630BD6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Prediction using Model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Sheet1!$L$2:$L$33</c:f>
              <c:numCache>
                <c:formatCode>0.00</c:formatCode>
                <c:ptCount val="32"/>
                <c:pt idx="0">
                  <c:v>559.8095084523377</c:v>
                </c:pt>
                <c:pt idx="1">
                  <c:v>562.1972254039265</c:v>
                </c:pt>
                <c:pt idx="2">
                  <c:v>533.04820077673367</c:v>
                </c:pt>
                <c:pt idx="3">
                  <c:v>608.19137843608871</c:v>
                </c:pt>
                <c:pt idx="4">
                  <c:v>626.60244269984355</c:v>
                </c:pt>
                <c:pt idx="5">
                  <c:v>627.33217429349213</c:v>
                </c:pt>
                <c:pt idx="6">
                  <c:v>593.06757834732377</c:v>
                </c:pt>
                <c:pt idx="7">
                  <c:v>674.79673406594668</c:v>
                </c:pt>
                <c:pt idx="8">
                  <c:v>693.39537694734929</c:v>
                </c:pt>
                <c:pt idx="9">
                  <c:v>692.46712318305754</c:v>
                </c:pt>
                <c:pt idx="10">
                  <c:v>653.08695591791388</c:v>
                </c:pt>
                <c:pt idx="11">
                  <c:v>741.40208969580465</c:v>
                </c:pt>
                <c:pt idx="12">
                  <c:v>760.18831119485503</c:v>
                </c:pt>
                <c:pt idx="13">
                  <c:v>757.60207207262317</c:v>
                </c:pt>
                <c:pt idx="14">
                  <c:v>713.10633348850399</c:v>
                </c:pt>
                <c:pt idx="15">
                  <c:v>808.00744532566273</c:v>
                </c:pt>
                <c:pt idx="16">
                  <c:v>826.98124544236089</c:v>
                </c:pt>
                <c:pt idx="17">
                  <c:v>822.73702096218847</c:v>
                </c:pt>
                <c:pt idx="18">
                  <c:v>773.1257110590941</c:v>
                </c:pt>
                <c:pt idx="19">
                  <c:v>874.6128009555207</c:v>
                </c:pt>
                <c:pt idx="20">
                  <c:v>893.77417968986663</c:v>
                </c:pt>
                <c:pt idx="21">
                  <c:v>887.8719698517541</c:v>
                </c:pt>
                <c:pt idx="22">
                  <c:v>833.14508862968421</c:v>
                </c:pt>
                <c:pt idx="23">
                  <c:v>941.21815658537867</c:v>
                </c:pt>
                <c:pt idx="24">
                  <c:v>960.56711393737248</c:v>
                </c:pt>
                <c:pt idx="25">
                  <c:v>953.00691874131951</c:v>
                </c:pt>
                <c:pt idx="26">
                  <c:v>893.16446620027432</c:v>
                </c:pt>
                <c:pt idx="27">
                  <c:v>1007.8235122152366</c:v>
                </c:pt>
                <c:pt idx="28">
                  <c:v>1027.3600481848782</c:v>
                </c:pt>
                <c:pt idx="29">
                  <c:v>1018.1418676308851</c:v>
                </c:pt>
                <c:pt idx="30">
                  <c:v>953.18384377086431</c:v>
                </c:pt>
                <c:pt idx="31">
                  <c:v>1074.4288678450946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B-456A-8734-3B360B630BD6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Prediction using Model 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Sheet1!$N$2:$N$33</c:f>
              <c:numCache>
                <c:formatCode>0.00</c:formatCode>
                <c:ptCount val="32"/>
                <c:pt idx="0">
                  <c:v>699.63324325974202</c:v>
                </c:pt>
                <c:pt idx="1">
                  <c:v>672.15926007934434</c:v>
                </c:pt>
                <c:pt idx="2">
                  <c:v>611.67704627889213</c:v>
                </c:pt>
                <c:pt idx="3">
                  <c:v>672.05979919198444</c:v>
                </c:pt>
                <c:pt idx="4">
                  <c:v>669.00060744789516</c:v>
                </c:pt>
                <c:pt idx="5">
                  <c:v>649.32458122857565</c:v>
                </c:pt>
                <c:pt idx="6">
                  <c:v>597.12061162063083</c:v>
                </c:pt>
                <c:pt idx="7">
                  <c:v>663.10251618106429</c:v>
                </c:pt>
                <c:pt idx="8">
                  <c:v>667.23480720918974</c:v>
                </c:pt>
                <c:pt idx="9">
                  <c:v>654.64018325471386</c:v>
                </c:pt>
                <c:pt idx="10">
                  <c:v>608.50358991153541</c:v>
                </c:pt>
                <c:pt idx="11">
                  <c:v>682.93100027139315</c:v>
                </c:pt>
                <c:pt idx="12">
                  <c:v>694.33584254362597</c:v>
                </c:pt>
                <c:pt idx="13">
                  <c:v>688.10606615775907</c:v>
                </c:pt>
                <c:pt idx="14">
                  <c:v>645.82598115160556</c:v>
                </c:pt>
                <c:pt idx="15">
                  <c:v>731.54525146297055</c:v>
                </c:pt>
                <c:pt idx="16">
                  <c:v>750.30371345120363</c:v>
                </c:pt>
                <c:pt idx="17">
                  <c:v>749.72222993771118</c:v>
                </c:pt>
                <c:pt idx="18">
                  <c:v>709.08778534084126</c:v>
                </c:pt>
                <c:pt idx="19">
                  <c:v>808.94526975579674</c:v>
                </c:pt>
                <c:pt idx="20">
                  <c:v>835.13841993192295</c:v>
                </c:pt>
                <c:pt idx="21">
                  <c:v>839.48867459457028</c:v>
                </c:pt>
                <c:pt idx="22">
                  <c:v>798.28900247924275</c:v>
                </c:pt>
                <c:pt idx="23">
                  <c:v>915.13105514987194</c:v>
                </c:pt>
                <c:pt idx="24">
                  <c:v>948.8399619857837</c:v>
                </c:pt>
                <c:pt idx="25">
                  <c:v>957.40540012833628</c:v>
                </c:pt>
                <c:pt idx="26">
                  <c:v>913.42963256681003</c:v>
                </c:pt>
                <c:pt idx="27">
                  <c:v>1050.1026076451958</c:v>
                </c:pt>
                <c:pt idx="28">
                  <c:v>1091.408339612786</c:v>
                </c:pt>
                <c:pt idx="29">
                  <c:v>1103.4724065390092</c:v>
                </c:pt>
                <c:pt idx="30">
                  <c:v>1054.5096756035427</c:v>
                </c:pt>
                <c:pt idx="31">
                  <c:v>1213.8599272417684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B-456A-8734-3B360B630BD6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Prediction using Model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Sheet1!$P$2:$P$33</c:f>
              <c:numCache>
                <c:formatCode>0.00</c:formatCode>
                <c:ptCount val="32"/>
                <c:pt idx="0">
                  <c:v>667.58468686854746</c:v>
                </c:pt>
                <c:pt idx="1">
                  <c:v>650.83254406708204</c:v>
                </c:pt>
                <c:pt idx="2">
                  <c:v>600.17568986039851</c:v>
                </c:pt>
                <c:pt idx="3">
                  <c:v>667.236067829999</c:v>
                </c:pt>
                <c:pt idx="4">
                  <c:v>671.01862167598063</c:v>
                </c:pt>
                <c:pt idx="5">
                  <c:v>656.90141831079745</c:v>
                </c:pt>
                <c:pt idx="6">
                  <c:v>608.28403213567151</c:v>
                </c:pt>
                <c:pt idx="7">
                  <c:v>679.04543650932419</c:v>
                </c:pt>
                <c:pt idx="8">
                  <c:v>685.7119973657351</c:v>
                </c:pt>
                <c:pt idx="9">
                  <c:v>674.05745074273671</c:v>
                </c:pt>
                <c:pt idx="10">
                  <c:v>626.76190761932833</c:v>
                </c:pt>
                <c:pt idx="11">
                  <c:v>702.61264498189689</c:v>
                </c:pt>
                <c:pt idx="12">
                  <c:v>712.55157609569437</c:v>
                </c:pt>
                <c:pt idx="13">
                  <c:v>703.53194853692139</c:v>
                </c:pt>
                <c:pt idx="14">
                  <c:v>657.1712611743867</c:v>
                </c:pt>
                <c:pt idx="15">
                  <c:v>740.25709471745995</c:v>
                </c:pt>
                <c:pt idx="16">
                  <c:v>754.57560853795098</c:v>
                </c:pt>
                <c:pt idx="17">
                  <c:v>749.11604167652354</c:v>
                </c:pt>
                <c:pt idx="18">
                  <c:v>703.90307997250807</c:v>
                </c:pt>
                <c:pt idx="19">
                  <c:v>798.00922953734505</c:v>
                </c:pt>
                <c:pt idx="20">
                  <c:v>819.16685692031717</c:v>
                </c:pt>
                <c:pt idx="21">
                  <c:v>819.49368602043239</c:v>
                </c:pt>
                <c:pt idx="22">
                  <c:v>776.50631486681266</c:v>
                </c:pt>
                <c:pt idx="23">
                  <c:v>888.39381737816439</c:v>
                </c:pt>
                <c:pt idx="24">
                  <c:v>921.04308099202046</c:v>
                </c:pt>
                <c:pt idx="25">
                  <c:v>931.35233405867814</c:v>
                </c:pt>
                <c:pt idx="26">
                  <c:v>892.73339295633014</c:v>
                </c:pt>
                <c:pt idx="27">
                  <c:v>1034.0084554165562</c:v>
                </c:pt>
                <c:pt idx="28">
                  <c:v>1086.0449869135859</c:v>
                </c:pt>
                <c:pt idx="29">
                  <c:v>1113.2712733567105</c:v>
                </c:pt>
                <c:pt idx="30">
                  <c:v>1082.3023213420843</c:v>
                </c:pt>
                <c:pt idx="31">
                  <c:v>1271.8972985549872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EB-456A-8734-3B360B630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70176"/>
        <c:axId val="619767656"/>
      </c:lineChart>
      <c:catAx>
        <c:axId val="6197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67656"/>
        <c:crosses val="autoZero"/>
        <c:auto val="1"/>
        <c:lblAlgn val="ctr"/>
        <c:lblOffset val="100"/>
        <c:noMultiLvlLbl val="0"/>
      </c:catAx>
      <c:valAx>
        <c:axId val="6197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Sales (in Rs. Cr.)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Sheet1!$D$2:$D$33</c:f>
              <c:numCache>
                <c:formatCode>mmm\-yy</c:formatCode>
                <c:ptCount val="32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  <c:pt idx="8">
                  <c:v>43070</c:v>
                </c:pt>
                <c:pt idx="9">
                  <c:v>43160</c:v>
                </c:pt>
                <c:pt idx="10">
                  <c:v>43252</c:v>
                </c:pt>
                <c:pt idx="11">
                  <c:v>43344</c:v>
                </c:pt>
                <c:pt idx="12">
                  <c:v>43435</c:v>
                </c:pt>
                <c:pt idx="13">
                  <c:v>43525</c:v>
                </c:pt>
                <c:pt idx="14">
                  <c:v>43617</c:v>
                </c:pt>
                <c:pt idx="15">
                  <c:v>43709</c:v>
                </c:pt>
                <c:pt idx="16">
                  <c:v>43800</c:v>
                </c:pt>
                <c:pt idx="17">
                  <c:v>43891</c:v>
                </c:pt>
                <c:pt idx="18">
                  <c:v>43983</c:v>
                </c:pt>
                <c:pt idx="19">
                  <c:v>44075</c:v>
                </c:pt>
                <c:pt idx="20">
                  <c:v>44166</c:v>
                </c:pt>
                <c:pt idx="21">
                  <c:v>44256</c:v>
                </c:pt>
                <c:pt idx="22">
                  <c:v>44348</c:v>
                </c:pt>
                <c:pt idx="23">
                  <c:v>44440</c:v>
                </c:pt>
                <c:pt idx="24">
                  <c:v>44531</c:v>
                </c:pt>
                <c:pt idx="25">
                  <c:v>44621</c:v>
                </c:pt>
                <c:pt idx="26">
                  <c:v>44713</c:v>
                </c:pt>
                <c:pt idx="27">
                  <c:v>44805</c:v>
                </c:pt>
                <c:pt idx="28">
                  <c:v>44896</c:v>
                </c:pt>
                <c:pt idx="29">
                  <c:v>44986</c:v>
                </c:pt>
                <c:pt idx="30">
                  <c:v>45078</c:v>
                </c:pt>
                <c:pt idx="31">
                  <c:v>45170</c:v>
                </c:pt>
              </c:numCache>
            </c:numRef>
          </c:cat>
          <c:val>
            <c:numRef>
              <c:f>Sheet1!$E$2:$E$33</c:f>
              <c:numCache>
                <c:formatCode>0.00</c:formatCode>
                <c:ptCount val="32"/>
                <c:pt idx="0">
                  <c:v>601.87</c:v>
                </c:pt>
                <c:pt idx="1">
                  <c:v>579.79999999999995</c:v>
                </c:pt>
                <c:pt idx="2">
                  <c:v>643.61</c:v>
                </c:pt>
                <c:pt idx="3">
                  <c:v>654.54999999999995</c:v>
                </c:pt>
                <c:pt idx="4">
                  <c:v>656.8</c:v>
                </c:pt>
                <c:pt idx="5">
                  <c:v>653.74</c:v>
                </c:pt>
                <c:pt idx="6">
                  <c:v>666.47</c:v>
                </c:pt>
                <c:pt idx="7">
                  <c:v>679.81</c:v>
                </c:pt>
                <c:pt idx="8">
                  <c:v>700.49</c:v>
                </c:pt>
                <c:pt idx="9">
                  <c:v>703.64</c:v>
                </c:pt>
                <c:pt idx="10">
                  <c:v>754.95</c:v>
                </c:pt>
                <c:pt idx="11">
                  <c:v>766.04</c:v>
                </c:pt>
                <c:pt idx="12">
                  <c:v>767.65</c:v>
                </c:pt>
                <c:pt idx="13">
                  <c:v>748.44</c:v>
                </c:pt>
                <c:pt idx="14">
                  <c:v>776.83</c:v>
                </c:pt>
                <c:pt idx="15">
                  <c:v>747.2</c:v>
                </c:pt>
                <c:pt idx="16">
                  <c:v>707.34</c:v>
                </c:pt>
                <c:pt idx="17">
                  <c:v>610.21</c:v>
                </c:pt>
                <c:pt idx="18">
                  <c:v>301.24</c:v>
                </c:pt>
                <c:pt idx="19">
                  <c:v>703.24</c:v>
                </c:pt>
                <c:pt idx="20">
                  <c:v>818.72</c:v>
                </c:pt>
                <c:pt idx="21">
                  <c:v>847.53</c:v>
                </c:pt>
                <c:pt idx="22">
                  <c:v>693.53</c:v>
                </c:pt>
                <c:pt idx="23">
                  <c:v>966.37</c:v>
                </c:pt>
                <c:pt idx="24">
                  <c:v>966.98</c:v>
                </c:pt>
                <c:pt idx="25">
                  <c:v>1039.01</c:v>
                </c:pt>
                <c:pt idx="26">
                  <c:v>1054.74</c:v>
                </c:pt>
                <c:pt idx="27">
                  <c:v>1078.26</c:v>
                </c:pt>
                <c:pt idx="28">
                  <c:v>1077.2</c:v>
                </c:pt>
                <c:pt idx="29">
                  <c:v>1094.69</c:v>
                </c:pt>
                <c:pt idx="30">
                  <c:v>1149.5999999999999</c:v>
                </c:pt>
                <c:pt idx="31">
                  <c:v>1125.21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E-4242-9347-60B56931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08088"/>
        <c:axId val="589199808"/>
      </c:lineChart>
      <c:dateAx>
        <c:axId val="589208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99808"/>
        <c:crosses val="autoZero"/>
        <c:auto val="1"/>
        <c:lblOffset val="100"/>
        <c:baseTimeUnit val="months"/>
      </c:dateAx>
      <c:valAx>
        <c:axId val="5891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(Quarters)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Deseasonalized data</c:v>
          </c:tx>
          <c:spPr>
            <a:ln w="19050">
              <a:noFill/>
            </a:ln>
          </c:spPr>
          <c:xVal>
            <c:numRef>
              <c:f>Sheet1!$A$2:$A$33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Sheet1!$J$2:$J$33</c:f>
              <c:numCache>
                <c:formatCode>0.00</c:formatCode>
                <c:ptCount val="32"/>
                <c:pt idx="0">
                  <c:v>582.14015892499231</c:v>
                </c:pt>
                <c:pt idx="1">
                  <c:v>575.06842212697882</c:v>
                </c:pt>
                <c:pt idx="2">
                  <c:v>692.76618695939317</c:v>
                </c:pt>
                <c:pt idx="3">
                  <c:v>634.87622215281351</c:v>
                </c:pt>
                <c:pt idx="4">
                  <c:v>635.26950401570923</c:v>
                </c:pt>
                <c:pt idx="5">
                  <c:v>648.40501945721132</c:v>
                </c:pt>
                <c:pt idx="6">
                  <c:v>717.37213626703556</c:v>
                </c:pt>
                <c:pt idx="7">
                  <c:v>659.37698354855115</c:v>
                </c:pt>
                <c:pt idx="8">
                  <c:v>677.52730643721713</c:v>
                </c:pt>
                <c:pt idx="9">
                  <c:v>697.8978001818341</c:v>
                </c:pt>
                <c:pt idx="10">
                  <c:v>812.60986132128755</c:v>
                </c:pt>
                <c:pt idx="11">
                  <c:v>743.01517258871172</c:v>
                </c:pt>
                <c:pt idx="12">
                  <c:v>742.48574110484049</c:v>
                </c:pt>
                <c:pt idx="13">
                  <c:v>742.3322005117559</c:v>
                </c:pt>
                <c:pt idx="14">
                  <c:v>836.16096240839238</c:v>
                </c:pt>
                <c:pt idx="15">
                  <c:v>724.74144556196211</c:v>
                </c:pt>
                <c:pt idx="16">
                  <c:v>684.15275726320306</c:v>
                </c:pt>
                <c:pt idx="17">
                  <c:v>605.2302550294994</c:v>
                </c:pt>
                <c:pt idx="18">
                  <c:v>324.24742648443561</c:v>
                </c:pt>
                <c:pt idx="19">
                  <c:v>682.10274916621279</c:v>
                </c:pt>
                <c:pt idx="20">
                  <c:v>791.88162047463686</c:v>
                </c:pt>
                <c:pt idx="21">
                  <c:v>840.61355606291545</c:v>
                </c:pt>
                <c:pt idx="22">
                  <c:v>746.49886366269618</c:v>
                </c:pt>
                <c:pt idx="23">
                  <c:v>937.32386342038717</c:v>
                </c:pt>
                <c:pt idx="24">
                  <c:v>935.28152404553975</c:v>
                </c:pt>
                <c:pt idx="25">
                  <c:v>1030.530943901608</c:v>
                </c:pt>
                <c:pt idx="26">
                  <c:v>1135.2965429896217</c:v>
                </c:pt>
                <c:pt idx="27">
                  <c:v>1045.850791075537</c:v>
                </c:pt>
                <c:pt idx="28">
                  <c:v>1041.8884131025</c:v>
                </c:pt>
                <c:pt idx="29">
                  <c:v>1085.7565557402252</c:v>
                </c:pt>
                <c:pt idx="30">
                  <c:v>1237.4015452347203</c:v>
                </c:pt>
                <c:pt idx="31">
                  <c:v>1091.3896171851918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D-4162-BFAE-4C77463EB7CF}"/>
            </c:ext>
          </c:extLst>
        </c:ser>
        <c:ser>
          <c:idx val="1"/>
          <c:order val="1"/>
          <c:tx>
            <c:v>Predicted Deseasonalized data</c:v>
          </c:tx>
          <c:spPr>
            <a:ln w="19050">
              <a:noFill/>
            </a:ln>
          </c:spPr>
          <c:xVal>
            <c:numRef>
              <c:f>Sheet1!$A$2:$A$33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Sheet5!$B$27:$B$58</c:f>
              <c:numCache>
                <c:formatCode>General</c:formatCode>
                <c:ptCount val="32"/>
                <c:pt idx="0">
                  <c:v>645.70065912829591</c:v>
                </c:pt>
                <c:pt idx="1">
                  <c:v>645.52129042004879</c:v>
                </c:pt>
                <c:pt idx="2">
                  <c:v>646.01454944813099</c:v>
                </c:pt>
                <c:pt idx="3">
                  <c:v>647.18098545261341</c:v>
                </c:pt>
                <c:pt idx="4">
                  <c:v>649.02202645768125</c:v>
                </c:pt>
                <c:pt idx="5">
                  <c:v>651.5406383597184</c:v>
                </c:pt>
                <c:pt idx="6">
                  <c:v>654.74217232627541</c:v>
                </c:pt>
                <c:pt idx="7">
                  <c:v>658.63540050591689</c:v>
                </c:pt>
                <c:pt idx="8">
                  <c:v>663.2337400489522</c:v>
                </c:pt>
                <c:pt idx="9">
                  <c:v>668.55666543904692</c:v>
                </c:pt>
                <c:pt idx="10">
                  <c:v>674.6313091357149</c:v>
                </c:pt>
                <c:pt idx="11">
                  <c:v>681.49425052769482</c:v>
                </c:pt>
                <c:pt idx="12">
                  <c:v>689.19349319720413</c:v>
                </c:pt>
                <c:pt idx="13">
                  <c:v>697.79063049507806</c:v>
                </c:pt>
                <c:pt idx="14">
                  <c:v>707.36319942678847</c:v>
                </c:pt>
                <c:pt idx="15">
                  <c:v>718.00722284934443</c:v>
                </c:pt>
                <c:pt idx="16">
                  <c:v>729.83993997907442</c:v>
                </c:pt>
                <c:pt idx="17">
                  <c:v>743.00272521029058</c:v>
                </c:pt>
                <c:pt idx="18">
                  <c:v>757.66419524483331</c:v>
                </c:pt>
                <c:pt idx="19">
                  <c:v>774.02350453249869</c:v>
                </c:pt>
                <c:pt idx="20">
                  <c:v>792.31382902234668</c:v>
                </c:pt>
                <c:pt idx="21">
                  <c:v>812.80603822489115</c:v>
                </c:pt>
                <c:pt idx="22">
                  <c:v>835.8125555851708</c:v>
                </c:pt>
                <c:pt idx="23">
                  <c:v>861.69140716670313</c:v>
                </c:pt>
                <c:pt idx="24">
                  <c:v>890.85045864631786</c:v>
                </c:pt>
                <c:pt idx="25">
                  <c:v>923.75184061987409</c:v>
                </c:pt>
                <c:pt idx="26">
                  <c:v>960.91656221885671</c:v>
                </c:pt>
                <c:pt idx="27">
                  <c:v>1002.9293130378568</c:v>
                </c:pt>
                <c:pt idx="28">
                  <c:v>1050.4434533729311</c:v>
                </c:pt>
                <c:pt idx="29">
                  <c:v>1104.1861927708451</c:v>
                </c:pt>
                <c:pt idx="30">
                  <c:v>1164.9639568891962</c:v>
                </c:pt>
                <c:pt idx="31">
                  <c:v>1233.6679426674193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D-4162-BFAE-4C77463E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25800"/>
        <c:axId val="473921480"/>
      </c:scatterChart>
      <c:valAx>
        <c:axId val="47392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 (Quarters)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921480"/>
        <c:crosses val="autoZero"/>
        <c:crossBetween val="midCat"/>
      </c:valAx>
      <c:valAx>
        <c:axId val="473921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Deseasonalized data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73925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4CFA5-7342-BFDE-C214-959BAFDBE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F1F79-386B-FFE5-0FEE-805E5F97D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3D0D6D-92CC-07C7-30E4-33273A250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213360</xdr:colOff>
      <xdr:row>20</xdr:row>
      <xdr:rowOff>22860</xdr:rowOff>
    </xdr:from>
    <xdr:to>
      <xdr:col>22</xdr:col>
      <xdr:colOff>213360</xdr:colOff>
      <xdr:row>30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0C9557-EBFB-FB10-FB71-64D075C83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312420</xdr:colOff>
      <xdr:row>22</xdr:row>
      <xdr:rowOff>152400</xdr:rowOff>
    </xdr:from>
    <xdr:to>
      <xdr:col>20</xdr:col>
      <xdr:colOff>312420</xdr:colOff>
      <xdr:row>32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743929-DE1B-1534-5DFB-687FF243B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563880</xdr:colOff>
      <xdr:row>18</xdr:row>
      <xdr:rowOff>152400</xdr:rowOff>
    </xdr:from>
    <xdr:to>
      <xdr:col>23</xdr:col>
      <xdr:colOff>563881</xdr:colOff>
      <xdr:row>28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5DE926-9C96-ECDB-CCEB-11A1FCB91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16565</xdr:colOff>
      <xdr:row>1</xdr:row>
      <xdr:rowOff>144118</xdr:rowOff>
    </xdr:from>
    <xdr:to>
      <xdr:col>24</xdr:col>
      <xdr:colOff>298174</xdr:colOff>
      <xdr:row>16</xdr:row>
      <xdr:rowOff>154057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7824A-4715-9D7F-9783-5EC825BB6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1182073</xdr:colOff>
      <xdr:row>45</xdr:row>
      <xdr:rowOff>31291</xdr:rowOff>
    </xdr:from>
    <xdr:to>
      <xdr:col>13</xdr:col>
      <xdr:colOff>745463</xdr:colOff>
      <xdr:row>60</xdr:row>
      <xdr:rowOff>99384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D6274-9EAD-CEAB-902C-62E669A53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4</xdr:row>
      <xdr:rowOff>30480</xdr:rowOff>
    </xdr:from>
    <xdr:to>
      <xdr:col>12</xdr:col>
      <xdr:colOff>190500</xdr:colOff>
      <xdr:row>14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1EE86-8255-4107-8ADC-101B1CFE2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E4EDFC-33A1-4723-9797-8D33A3B37059}" name="Table14" displayName="Table14" ref="A1:P37" headerRowDxfId="14">
  <autoFilter ref="A1:P37" xr:uid="{66E4EDFC-33A1-4723-9797-8D33A3B37059}"/>
  <tableColumns count="16">
    <tableColumn id="1" xr3:uid="{2B051C27-9D38-4A85-9BD3-05A50CEDCDD3}" name="time (Quarters) " totalsRowLabel="Total" dataDxfId="13"/>
    <tableColumn id="2" xr3:uid="{5FE10EEE-06D7-4F07-8922-D769F05E00C9}" name="timesq">
      <calculatedColumnFormula>A2^2</calculatedColumnFormula>
    </tableColumn>
    <tableColumn id="3" xr3:uid="{B3412079-0118-4388-BB00-2A25F2807572}" name="timecube">
      <calculatedColumnFormula>B2^3</calculatedColumnFormula>
    </tableColumn>
    <tableColumn id="4" xr3:uid="{C7D6F949-B48A-40DB-ABFE-4EBE8875D9A7}" name="Months"/>
    <tableColumn id="5" xr3:uid="{2FEB263C-2016-458E-A9BF-3DC2CE2DCC47}" name="Sales (in Rs. Cr.)"/>
    <tableColumn id="6" xr3:uid="{1B17CAC1-F5E1-4675-8209-7001FA03C364}" name="Mov. Average (MA)"/>
    <tableColumn id="7" xr3:uid="{780C7EAF-1BA6-4E59-9E00-1AE618F8B79A}" name="Centre Moving Average (CMA)" dataDxfId="12"/>
    <tableColumn id="8" xr3:uid="{4ECE0D9B-6439-4C1C-AE42-6AD960B0A6AC}" name="Sales/CMA" dataDxfId="11"/>
    <tableColumn id="9" xr3:uid="{802F5C86-95F9-46BC-92F3-BB0377CBD2E2}" name="Seasonality Index" dataDxfId="10"/>
    <tableColumn id="10" xr3:uid="{0944E8A1-ED30-47AA-9384-04B5ACD64DF7}" name="Deseasonalized data" dataDxfId="9"/>
    <tableColumn id="11" xr3:uid="{92D3B13A-73DD-440B-9EAE-3880B96AB6BD}" name="trendata1" dataDxfId="8">
      <calculatedColumnFormula>('Linear Regression'!$B$18*Table14[[#This Row],[time (Quarters) ]]+'Linear Regression'!$B$17)</calculatedColumnFormula>
    </tableColumn>
    <tableColumn id="14" xr3:uid="{B5EFEE67-0AB1-49B5-8257-781374D2A150}" name="Prediction using Model 1" dataDxfId="7">
      <calculatedColumnFormula>Table14[[#This Row],[trendata1]]*Table14[[#This Row],[Seasonality Index]]</calculatedColumnFormula>
    </tableColumn>
    <tableColumn id="12" xr3:uid="{C2C2ADAE-6A9D-4B77-908F-AD438124223C}" name="trenddata2" dataDxfId="6">
      <calculatedColumnFormula>Table14[[#This Row],[time (Quarters) ]]*'Quadratic Equation'!$B$18+'Quadratic Equation'!$B$19*Table14[[#This Row],[timesq]]+'Quadratic Equation'!$B$17</calculatedColumnFormula>
    </tableColumn>
    <tableColumn id="15" xr3:uid="{76FA5F57-0515-43CD-93C4-449F47B99F49}" name="Prediction using Model 22" dataDxfId="5">
      <calculatedColumnFormula>Table14[[#This Row],[trenddata2]]*Table14[[#This Row],[Seasonality Index]]</calculatedColumnFormula>
    </tableColumn>
    <tableColumn id="16" xr3:uid="{F9CB627E-8173-445E-A69E-48C9D07D74A8}" name="trenddata3" dataDxfId="4">
      <calculatedColumnFormula>Table14[[#This Row],[time (Quarters) ]]*'Cubic Equation'!$B$18+'Cubic Equation'!$B$19*Table14[[#This Row],[timesq]]+'Cubic Equation'!$B$20*Table14[[#This Row],[timecube]]+'Cubic Equation'!$B$17</calculatedColumnFormula>
    </tableColumn>
    <tableColumn id="13" xr3:uid="{3F46A01B-EC97-428D-BA00-94325507BE99}" name="Prediction using Model 3" totalsRowFunction="sum" dataDxfId="3">
      <calculatedColumnFormula>Table14[[#This Row],[trenddata3]]*Table14[[#This Row],[Seasonality Index]]</calculatedColumnFormula>
    </tableColumn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C7004B-6982-4203-A564-B35BE191BE2F}" name="Table1" displayName="Table1" ref="R19:S23" totalsRowShown="0">
  <autoFilter ref="R19:S23" xr:uid="{E6C7004B-6982-4203-A564-B35BE191BE2F}">
    <filterColumn colId="0" hiddenButton="1"/>
    <filterColumn colId="1" hiddenButton="1"/>
  </autoFilter>
  <tableColumns count="2">
    <tableColumn id="1" xr3:uid="{40BF6D47-CEE0-4085-B749-C709A6788FD9}" name="Quarters"/>
    <tableColumn id="2" xr3:uid="{195BB19E-3A77-472C-A760-BBBAEA2A3354}" name="Prediction Sales (in Rs. Cr.)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AB4FD3-B9E5-4DCF-A52E-6E19B62E0891}" name="Table2" displayName="Table2" ref="A1:E10" totalsRowShown="0" headerRowDxfId="2" headerRowBorderDxfId="1" tableBorderDxfId="0">
  <autoFilter ref="A1:E10" xr:uid="{B7AB4FD3-B9E5-4DCF-A52E-6E19B62E089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59D5F69-A752-4071-B0C1-15B78D2D3CE1}" name="Year"/>
    <tableColumn id="2" xr3:uid="{A3295DA4-F8AA-44EF-811B-928486C56DD2}" name="Q1"/>
    <tableColumn id="3" xr3:uid="{972AC6FB-064C-4029-8C68-DC105D01F613}" name="Q2"/>
    <tableColumn id="4" xr3:uid="{C73AF60D-27DF-4679-9136-6861704BE19F}" name="Q3"/>
    <tableColumn id="5" xr3:uid="{6CB884E3-172A-41BC-B81F-920C5EFDB59A}" name="Q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08FD-C800-4052-AF12-702D529A5CB0}">
  <dimension ref="A1:I58"/>
  <sheetViews>
    <sheetView workbookViewId="0">
      <selection sqref="A1:I58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6" t="s">
        <v>7</v>
      </c>
      <c r="B3" s="6"/>
    </row>
    <row r="4" spans="1:9" x14ac:dyDescent="0.3">
      <c r="A4" t="s">
        <v>8</v>
      </c>
      <c r="B4">
        <v>0.83893701844602453</v>
      </c>
    </row>
    <row r="5" spans="1:9" x14ac:dyDescent="0.3">
      <c r="A5" t="s">
        <v>9</v>
      </c>
      <c r="B5">
        <v>0.70381532091910526</v>
      </c>
    </row>
    <row r="6" spans="1:9" x14ac:dyDescent="0.3">
      <c r="A6" t="s">
        <v>10</v>
      </c>
      <c r="B6">
        <v>0.67208124816043802</v>
      </c>
    </row>
    <row r="7" spans="1:9" x14ac:dyDescent="0.3">
      <c r="A7" t="s">
        <v>11</v>
      </c>
      <c r="B7">
        <v>114.04533404716284</v>
      </c>
    </row>
    <row r="8" spans="1:9" ht="15" thickBot="1" x14ac:dyDescent="0.35">
      <c r="A8" s="4" t="s">
        <v>12</v>
      </c>
      <c r="B8" s="4">
        <v>32</v>
      </c>
    </row>
    <row r="10" spans="1:9" ht="15" thickBot="1" x14ac:dyDescent="0.35">
      <c r="A10" t="s">
        <v>13</v>
      </c>
    </row>
    <row r="11" spans="1:9" x14ac:dyDescent="0.3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3">
      <c r="A12" t="s">
        <v>14</v>
      </c>
      <c r="B12">
        <v>3</v>
      </c>
      <c r="C12">
        <v>865384.67751517158</v>
      </c>
      <c r="D12">
        <v>288461.55917172384</v>
      </c>
      <c r="E12">
        <v>22.178537443696928</v>
      </c>
      <c r="F12">
        <v>1.4738774608769655E-7</v>
      </c>
    </row>
    <row r="13" spans="1:9" x14ac:dyDescent="0.3">
      <c r="A13" t="s">
        <v>15</v>
      </c>
      <c r="B13">
        <v>28</v>
      </c>
      <c r="C13">
        <v>364177.47010201088</v>
      </c>
      <c r="D13">
        <v>13006.33821792896</v>
      </c>
    </row>
    <row r="14" spans="1:9" ht="15" thickBot="1" x14ac:dyDescent="0.35">
      <c r="A14" s="4" t="s">
        <v>16</v>
      </c>
      <c r="B14" s="4">
        <v>31</v>
      </c>
      <c r="C14" s="4">
        <v>1229562.1476171825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3">
      <c r="A17" t="s">
        <v>17</v>
      </c>
      <c r="B17">
        <v>646.55251433971091</v>
      </c>
      <c r="C17">
        <v>77.298205112004098</v>
      </c>
      <c r="D17">
        <v>8.3643923348914075</v>
      </c>
      <c r="E17">
        <v>4.2393208984862252E-9</v>
      </c>
      <c r="F17">
        <v>488.21431894032804</v>
      </c>
      <c r="G17">
        <v>804.89070973909384</v>
      </c>
      <c r="H17">
        <v>488.21431894032804</v>
      </c>
      <c r="I17">
        <v>804.89070973909384</v>
      </c>
    </row>
    <row r="18" spans="1:9" x14ac:dyDescent="0.3">
      <c r="A18" t="s">
        <v>44</v>
      </c>
      <c r="B18">
        <v>-1.1880906167123324</v>
      </c>
      <c r="C18">
        <v>14.728698418007205</v>
      </c>
      <c r="D18">
        <v>-8.0665010783286931E-2</v>
      </c>
      <c r="E18">
        <v>0.93628218088254211</v>
      </c>
      <c r="F18">
        <v>-31.358461645506612</v>
      </c>
      <c r="G18">
        <v>28.982280412081945</v>
      </c>
      <c r="H18">
        <v>-31.358461645506612</v>
      </c>
      <c r="I18">
        <v>28.982280412081945</v>
      </c>
    </row>
    <row r="19" spans="1:9" x14ac:dyDescent="0.3">
      <c r="A19" t="s">
        <v>40</v>
      </c>
      <c r="B19">
        <v>0.33623514375439256</v>
      </c>
      <c r="C19">
        <v>0.60649081270097704</v>
      </c>
      <c r="D19">
        <v>0.55439445530425413</v>
      </c>
      <c r="E19">
        <v>0.58371034335303995</v>
      </c>
      <c r="F19">
        <v>-0.90610496841549082</v>
      </c>
      <c r="G19">
        <v>1.5785752559242758</v>
      </c>
      <c r="H19">
        <v>-0.90610496841549082</v>
      </c>
      <c r="I19">
        <v>1.5785752559242758</v>
      </c>
    </row>
    <row r="20" spans="1:9" ht="15" thickBot="1" x14ac:dyDescent="0.35">
      <c r="A20" s="4" t="s">
        <v>42</v>
      </c>
      <c r="B20" s="4">
        <v>2.6154289101996002E-7</v>
      </c>
      <c r="C20" s="4">
        <v>2.6610423774155855E-7</v>
      </c>
      <c r="D20" s="4">
        <v>0.98285879713787749</v>
      </c>
      <c r="E20" s="4">
        <v>0.33409396487762177</v>
      </c>
      <c r="F20" s="4">
        <v>-2.8354693003182822E-7</v>
      </c>
      <c r="G20" s="4">
        <v>8.0663271207174825E-7</v>
      </c>
      <c r="H20" s="4">
        <v>-2.8354693003182822E-7</v>
      </c>
      <c r="I20" s="4">
        <v>8.0663271207174825E-7</v>
      </c>
    </row>
    <row r="24" spans="1:9" x14ac:dyDescent="0.3">
      <c r="A24" t="s">
        <v>30</v>
      </c>
      <c r="F24" t="s">
        <v>35</v>
      </c>
    </row>
    <row r="25" spans="1:9" ht="15" thickBot="1" x14ac:dyDescent="0.35"/>
    <row r="26" spans="1:9" x14ac:dyDescent="0.3">
      <c r="A26" s="5" t="s">
        <v>31</v>
      </c>
      <c r="B26" s="5" t="s">
        <v>60</v>
      </c>
      <c r="C26" s="5" t="s">
        <v>33</v>
      </c>
      <c r="D26" s="5" t="s">
        <v>34</v>
      </c>
      <c r="F26" s="5" t="s">
        <v>36</v>
      </c>
      <c r="G26" s="5" t="s">
        <v>50</v>
      </c>
    </row>
    <row r="27" spans="1:9" x14ac:dyDescent="0.3">
      <c r="A27">
        <v>1</v>
      </c>
      <c r="B27">
        <v>645.70065912829591</v>
      </c>
      <c r="C27">
        <v>-63.560500203303604</v>
      </c>
      <c r="D27">
        <v>-0.58642383797131514</v>
      </c>
      <c r="F27">
        <v>1.5625</v>
      </c>
      <c r="G27">
        <v>324.24742648443561</v>
      </c>
    </row>
    <row r="28" spans="1:9" x14ac:dyDescent="0.3">
      <c r="A28">
        <v>2</v>
      </c>
      <c r="B28">
        <v>645.52129042004879</v>
      </c>
      <c r="C28">
        <v>-70.452868293069969</v>
      </c>
      <c r="D28">
        <v>-0.65001441600301113</v>
      </c>
      <c r="F28">
        <v>4.6875</v>
      </c>
      <c r="G28">
        <v>575.06842212697882</v>
      </c>
    </row>
    <row r="29" spans="1:9" x14ac:dyDescent="0.3">
      <c r="A29">
        <v>3</v>
      </c>
      <c r="B29">
        <v>646.01454944813099</v>
      </c>
      <c r="C29">
        <v>46.751637511262174</v>
      </c>
      <c r="D29">
        <v>0.43134139305236441</v>
      </c>
      <c r="F29">
        <v>7.8125</v>
      </c>
      <c r="G29">
        <v>582.14015892499231</v>
      </c>
    </row>
    <row r="30" spans="1:9" x14ac:dyDescent="0.3">
      <c r="A30">
        <v>4</v>
      </c>
      <c r="B30">
        <v>647.18098545261341</v>
      </c>
      <c r="C30">
        <v>-12.304763299799902</v>
      </c>
      <c r="D30">
        <v>-0.11352658485249295</v>
      </c>
      <c r="F30">
        <v>10.9375</v>
      </c>
      <c r="G30">
        <v>605.2302550294994</v>
      </c>
    </row>
    <row r="31" spans="1:9" x14ac:dyDescent="0.3">
      <c r="A31">
        <v>5</v>
      </c>
      <c r="B31">
        <v>649.02202645768125</v>
      </c>
      <c r="C31">
        <v>-13.752522441972019</v>
      </c>
      <c r="D31">
        <v>-0.12688394468910583</v>
      </c>
      <c r="F31">
        <v>14.0625</v>
      </c>
      <c r="G31">
        <v>634.87622215281351</v>
      </c>
    </row>
    <row r="32" spans="1:9" x14ac:dyDescent="0.3">
      <c r="A32">
        <v>6</v>
      </c>
      <c r="B32">
        <v>651.5406383597184</v>
      </c>
      <c r="C32">
        <v>-3.1356189025070762</v>
      </c>
      <c r="D32">
        <v>-2.8929943366431052E-2</v>
      </c>
      <c r="F32">
        <v>17.1875</v>
      </c>
      <c r="G32">
        <v>635.26950401570923</v>
      </c>
    </row>
    <row r="33" spans="1:7" x14ac:dyDescent="0.3">
      <c r="A33">
        <v>7</v>
      </c>
      <c r="B33">
        <v>654.74217232627541</v>
      </c>
      <c r="C33">
        <v>62.629963940760149</v>
      </c>
      <c r="D33">
        <v>0.57783849574293766</v>
      </c>
      <c r="F33">
        <v>20.3125</v>
      </c>
      <c r="G33">
        <v>648.40501945721132</v>
      </c>
    </row>
    <row r="34" spans="1:7" x14ac:dyDescent="0.3">
      <c r="A34">
        <v>8</v>
      </c>
      <c r="B34">
        <v>658.63540050591689</v>
      </c>
      <c r="C34">
        <v>0.74158304263426089</v>
      </c>
      <c r="D34">
        <v>6.8420162309142012E-3</v>
      </c>
      <c r="F34">
        <v>23.4375</v>
      </c>
      <c r="G34">
        <v>659.37698354855115</v>
      </c>
    </row>
    <row r="35" spans="1:7" x14ac:dyDescent="0.3">
      <c r="A35">
        <v>9</v>
      </c>
      <c r="B35">
        <v>663.2337400489522</v>
      </c>
      <c r="C35">
        <v>14.293566388264935</v>
      </c>
      <c r="D35">
        <v>0.13187574095378887</v>
      </c>
      <c r="F35">
        <v>26.5625</v>
      </c>
      <c r="G35">
        <v>677.52730643721713</v>
      </c>
    </row>
    <row r="36" spans="1:7" x14ac:dyDescent="0.3">
      <c r="A36">
        <v>10</v>
      </c>
      <c r="B36">
        <v>668.55666543904692</v>
      </c>
      <c r="C36">
        <v>29.341134742787176</v>
      </c>
      <c r="D36">
        <v>0.27070807799282293</v>
      </c>
      <c r="F36">
        <v>29.6875</v>
      </c>
      <c r="G36">
        <v>682.10274916621279</v>
      </c>
    </row>
    <row r="37" spans="1:7" x14ac:dyDescent="0.3">
      <c r="A37">
        <v>11</v>
      </c>
      <c r="B37">
        <v>674.6313091357149</v>
      </c>
      <c r="C37">
        <v>137.97855218557265</v>
      </c>
      <c r="D37">
        <v>1.273021953439305</v>
      </c>
      <c r="F37">
        <v>32.8125</v>
      </c>
      <c r="G37">
        <v>684.15275726320306</v>
      </c>
    </row>
    <row r="38" spans="1:7" x14ac:dyDescent="0.3">
      <c r="A38">
        <v>12</v>
      </c>
      <c r="B38">
        <v>681.49425052769482</v>
      </c>
      <c r="C38">
        <v>61.520922061016904</v>
      </c>
      <c r="D38">
        <v>0.56760621950990464</v>
      </c>
      <c r="F38">
        <v>35.9375</v>
      </c>
      <c r="G38">
        <v>692.76618695939317</v>
      </c>
    </row>
    <row r="39" spans="1:7" x14ac:dyDescent="0.3">
      <c r="A39">
        <v>13</v>
      </c>
      <c r="B39">
        <v>689.19349319720413</v>
      </c>
      <c r="C39">
        <v>53.292247907636352</v>
      </c>
      <c r="D39">
        <v>0.49168657345604966</v>
      </c>
      <c r="F39">
        <v>39.0625</v>
      </c>
      <c r="G39">
        <v>697.8978001818341</v>
      </c>
    </row>
    <row r="40" spans="1:7" x14ac:dyDescent="0.3">
      <c r="A40">
        <v>14</v>
      </c>
      <c r="B40">
        <v>697.79063049507806</v>
      </c>
      <c r="C40">
        <v>44.541570016677838</v>
      </c>
      <c r="D40">
        <v>0.41095080049559857</v>
      </c>
      <c r="F40">
        <v>42.1875</v>
      </c>
      <c r="G40">
        <v>717.37213626703556</v>
      </c>
    </row>
    <row r="41" spans="1:7" x14ac:dyDescent="0.3">
      <c r="A41">
        <v>15</v>
      </c>
      <c r="B41">
        <v>707.36319942678847</v>
      </c>
      <c r="C41">
        <v>128.79776298160391</v>
      </c>
      <c r="D41">
        <v>1.1883178742804514</v>
      </c>
      <c r="F41">
        <v>45.3125</v>
      </c>
      <c r="G41">
        <v>724.74144556196211</v>
      </c>
    </row>
    <row r="42" spans="1:7" x14ac:dyDescent="0.3">
      <c r="A42">
        <v>16</v>
      </c>
      <c r="B42">
        <v>718.00722284934443</v>
      </c>
      <c r="C42">
        <v>6.7342227126176795</v>
      </c>
      <c r="D42">
        <v>6.2131492298759507E-2</v>
      </c>
      <c r="F42">
        <v>48.4375</v>
      </c>
      <c r="G42">
        <v>742.3322005117559</v>
      </c>
    </row>
    <row r="43" spans="1:7" x14ac:dyDescent="0.3">
      <c r="A43">
        <v>17</v>
      </c>
      <c r="B43">
        <v>729.83993997907442</v>
      </c>
      <c r="C43">
        <v>-45.687182715871359</v>
      </c>
      <c r="D43">
        <v>-0.42152048754558852</v>
      </c>
      <c r="F43">
        <v>51.5625</v>
      </c>
      <c r="G43">
        <v>742.48574110484049</v>
      </c>
    </row>
    <row r="44" spans="1:7" x14ac:dyDescent="0.3">
      <c r="A44">
        <v>18</v>
      </c>
      <c r="B44">
        <v>743.00272521029058</v>
      </c>
      <c r="C44">
        <v>-137.77247018079117</v>
      </c>
      <c r="D44">
        <v>-1.2711205933210834</v>
      </c>
      <c r="F44">
        <v>54.6875</v>
      </c>
      <c r="G44">
        <v>743.01517258871172</v>
      </c>
    </row>
    <row r="45" spans="1:7" x14ac:dyDescent="0.3">
      <c r="A45">
        <v>19</v>
      </c>
      <c r="B45">
        <v>757.66419524483331</v>
      </c>
      <c r="C45">
        <v>-433.4167687603977</v>
      </c>
      <c r="D45">
        <v>-3.998803095706096</v>
      </c>
      <c r="F45">
        <v>57.8125</v>
      </c>
      <c r="G45">
        <v>746.49886366269618</v>
      </c>
    </row>
    <row r="46" spans="1:7" x14ac:dyDescent="0.3">
      <c r="A46">
        <v>20</v>
      </c>
      <c r="B46">
        <v>774.02350453249869</v>
      </c>
      <c r="C46">
        <v>-91.920755366285903</v>
      </c>
      <c r="D46">
        <v>-0.84808209467675033</v>
      </c>
      <c r="F46">
        <v>60.9375</v>
      </c>
      <c r="G46">
        <v>791.88162047463686</v>
      </c>
    </row>
    <row r="47" spans="1:7" x14ac:dyDescent="0.3">
      <c r="A47">
        <v>21</v>
      </c>
      <c r="B47">
        <v>792.31382902234668</v>
      </c>
      <c r="C47">
        <v>-0.43220854770981987</v>
      </c>
      <c r="D47">
        <v>-3.9876557695627951E-3</v>
      </c>
      <c r="F47">
        <v>64.0625</v>
      </c>
      <c r="G47">
        <v>812.60986132128755</v>
      </c>
    </row>
    <row r="48" spans="1:7" x14ac:dyDescent="0.3">
      <c r="A48">
        <v>22</v>
      </c>
      <c r="B48">
        <v>812.80603822489115</v>
      </c>
      <c r="C48">
        <v>27.807517838024296</v>
      </c>
      <c r="D48">
        <v>0.25655857463158299</v>
      </c>
      <c r="F48">
        <v>67.1875</v>
      </c>
      <c r="G48">
        <v>836.16096240839238</v>
      </c>
    </row>
    <row r="49" spans="1:7" x14ac:dyDescent="0.3">
      <c r="A49">
        <v>23</v>
      </c>
      <c r="B49">
        <v>835.8125555851708</v>
      </c>
      <c r="C49">
        <v>-89.313691922474618</v>
      </c>
      <c r="D49">
        <v>-0.8240287259073984</v>
      </c>
      <c r="F49">
        <v>70.3125</v>
      </c>
      <c r="G49">
        <v>840.61355606291545</v>
      </c>
    </row>
    <row r="50" spans="1:7" x14ac:dyDescent="0.3">
      <c r="A50">
        <v>24</v>
      </c>
      <c r="B50">
        <v>861.69140716670313</v>
      </c>
      <c r="C50">
        <v>75.63245625368404</v>
      </c>
      <c r="D50">
        <v>0.69780248943317347</v>
      </c>
      <c r="F50">
        <v>73.4375</v>
      </c>
      <c r="G50">
        <v>935.28152404553975</v>
      </c>
    </row>
    <row r="51" spans="1:7" x14ac:dyDescent="0.3">
      <c r="A51">
        <v>25</v>
      </c>
      <c r="B51">
        <v>890.85045864631786</v>
      </c>
      <c r="C51">
        <v>44.431065399221893</v>
      </c>
      <c r="D51">
        <v>0.40993125940207681</v>
      </c>
      <c r="F51">
        <v>76.5625</v>
      </c>
      <c r="G51">
        <v>937.32386342038717</v>
      </c>
    </row>
    <row r="52" spans="1:7" x14ac:dyDescent="0.3">
      <c r="A52">
        <v>26</v>
      </c>
      <c r="B52">
        <v>923.75184061987409</v>
      </c>
      <c r="C52">
        <v>106.77910328173391</v>
      </c>
      <c r="D52">
        <v>0.98516864029265838</v>
      </c>
      <c r="F52">
        <v>79.6875</v>
      </c>
      <c r="G52">
        <v>1030.530943901608</v>
      </c>
    </row>
    <row r="53" spans="1:7" x14ac:dyDescent="0.3">
      <c r="A53">
        <v>27</v>
      </c>
      <c r="B53">
        <v>960.91656221885671</v>
      </c>
      <c r="C53">
        <v>174.37998077076497</v>
      </c>
      <c r="D53">
        <v>1.6088699311973169</v>
      </c>
      <c r="F53">
        <v>82.8125</v>
      </c>
      <c r="G53">
        <v>1041.8884131025</v>
      </c>
    </row>
    <row r="54" spans="1:7" x14ac:dyDescent="0.3">
      <c r="A54">
        <v>28</v>
      </c>
      <c r="B54">
        <v>1002.9293130378568</v>
      </c>
      <c r="C54">
        <v>42.921478037680231</v>
      </c>
      <c r="D54">
        <v>0.39600345815009352</v>
      </c>
      <c r="F54">
        <v>85.9375</v>
      </c>
      <c r="G54">
        <v>1045.850791075537</v>
      </c>
    </row>
    <row r="55" spans="1:7" x14ac:dyDescent="0.3">
      <c r="A55">
        <v>29</v>
      </c>
      <c r="B55">
        <v>1050.4434533729311</v>
      </c>
      <c r="C55">
        <v>-8.5550402704311637</v>
      </c>
      <c r="D55">
        <v>-7.893077514082629E-2</v>
      </c>
      <c r="F55">
        <v>89.0625</v>
      </c>
      <c r="G55">
        <v>1085.7565557402252</v>
      </c>
    </row>
    <row r="56" spans="1:7" x14ac:dyDescent="0.3">
      <c r="A56">
        <v>30</v>
      </c>
      <c r="B56">
        <v>1104.1861927708451</v>
      </c>
      <c r="C56">
        <v>-18.429637030619915</v>
      </c>
      <c r="D56">
        <v>-0.17003608287136593</v>
      </c>
      <c r="F56">
        <v>92.1875</v>
      </c>
      <c r="G56">
        <v>1091.3896171851918</v>
      </c>
    </row>
    <row r="57" spans="1:7" x14ac:dyDescent="0.3">
      <c r="A57">
        <v>31</v>
      </c>
      <c r="B57">
        <v>1164.9639568891962</v>
      </c>
      <c r="C57">
        <v>72.437588345524091</v>
      </c>
      <c r="D57">
        <v>0.66832590107213408</v>
      </c>
      <c r="F57">
        <v>95.3125</v>
      </c>
      <c r="G57">
        <v>1135.2965429896217</v>
      </c>
    </row>
    <row r="58" spans="1:7" ht="15" thickBot="1" x14ac:dyDescent="0.35">
      <c r="A58" s="4">
        <v>32</v>
      </c>
      <c r="B58" s="4">
        <v>1233.6679426674193</v>
      </c>
      <c r="C58" s="4">
        <v>-142.2783254822275</v>
      </c>
      <c r="D58" s="4">
        <v>-1.3126926538108521</v>
      </c>
      <c r="F58" s="4">
        <v>98.4375</v>
      </c>
      <c r="G58" s="4">
        <v>1237.4015452347203</v>
      </c>
    </row>
  </sheetData>
  <sortState xmlns:xlrd2="http://schemas.microsoft.com/office/spreadsheetml/2017/richdata2" ref="G27:G58">
    <sortCondition ref="G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F47C2-C712-421D-B1E7-80616CE5CB16}">
  <dimension ref="A1:S37"/>
  <sheetViews>
    <sheetView topLeftCell="G1" zoomScale="67" zoomScaleNormal="100" workbookViewId="0">
      <selection activeCell="I32" sqref="I32"/>
    </sheetView>
  </sheetViews>
  <sheetFormatPr defaultRowHeight="14.4" x14ac:dyDescent="0.3"/>
  <cols>
    <col min="1" max="1" width="16.5546875" bestFit="1" customWidth="1"/>
    <col min="2" max="2" width="8.88671875" customWidth="1"/>
    <col min="3" max="3" width="11.109375" customWidth="1"/>
    <col min="4" max="4" width="9.77734375" customWidth="1"/>
    <col min="5" max="5" width="16.5546875" bestFit="1" customWidth="1"/>
    <col min="6" max="6" width="20" customWidth="1"/>
    <col min="7" max="7" width="29.33203125" customWidth="1"/>
    <col min="8" max="8" width="12.44140625" customWidth="1"/>
    <col min="9" max="9" width="18" customWidth="1"/>
    <col min="10" max="10" width="20.44140625" customWidth="1"/>
    <col min="11" max="15" width="24.33203125" customWidth="1"/>
    <col min="16" max="16" width="24.33203125" bestFit="1" customWidth="1"/>
    <col min="19" max="19" width="27.5546875" customWidth="1"/>
    <col min="37" max="37" width="9.44140625" customWidth="1"/>
    <col min="38" max="38" width="23" customWidth="1"/>
  </cols>
  <sheetData>
    <row r="1" spans="1:16" x14ac:dyDescent="0.3">
      <c r="A1" s="10" t="s">
        <v>44</v>
      </c>
      <c r="B1" s="10" t="s">
        <v>40</v>
      </c>
      <c r="C1" s="10" t="s">
        <v>42</v>
      </c>
      <c r="D1" s="10" t="s">
        <v>43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1" t="s">
        <v>50</v>
      </c>
      <c r="K1" s="10" t="s">
        <v>53</v>
      </c>
      <c r="L1" s="10" t="s">
        <v>51</v>
      </c>
      <c r="M1" s="10" t="s">
        <v>55</v>
      </c>
      <c r="N1" s="10" t="s">
        <v>54</v>
      </c>
      <c r="O1" s="10" t="s">
        <v>56</v>
      </c>
      <c r="P1" s="10" t="s">
        <v>52</v>
      </c>
    </row>
    <row r="2" spans="1:16" x14ac:dyDescent="0.3">
      <c r="A2">
        <v>1</v>
      </c>
      <c r="B2">
        <f t="shared" ref="B2:B37" si="0">A2^2</f>
        <v>1</v>
      </c>
      <c r="C2">
        <f>B2^3</f>
        <v>1</v>
      </c>
      <c r="D2" s="1">
        <v>42339</v>
      </c>
      <c r="E2" s="8">
        <v>601.87</v>
      </c>
      <c r="G2" s="8"/>
      <c r="H2" s="8"/>
      <c r="I2" s="8">
        <v>1.0338919086280558</v>
      </c>
      <c r="J2" s="8">
        <f>E2/I2</f>
        <v>582.14015892499231</v>
      </c>
      <c r="K2" s="8">
        <f>('Linear Regression'!$B$18*Table14[[#This Row],[time (Quarters) ]]+'Linear Regression'!$B$17)</f>
        <v>541.45844820005266</v>
      </c>
      <c r="L2" s="8">
        <f>Table14[[#This Row],[trendata1]]*Table14[[#This Row],[Seasonality Index]]</f>
        <v>559.8095084523377</v>
      </c>
      <c r="M2" s="8">
        <f>Table14[[#This Row],[time (Quarters) ]]*'Quadratic Equation'!$B$18+'Quadratic Equation'!$B$19*Table14[[#This Row],[timesq]]+'Quadratic Equation'!$B$17</f>
        <v>676.69863495511322</v>
      </c>
      <c r="N2" s="8">
        <f>Table14[[#This Row],[trenddata2]]*Table14[[#This Row],[Seasonality Index]]</f>
        <v>699.63324325974202</v>
      </c>
      <c r="O2" s="8">
        <f>Table14[[#This Row],[time (Quarters) ]]*'Cubic Equation'!$B$18+'Cubic Equation'!$B$19*Table14[[#This Row],[timesq]]+'Cubic Equation'!$B$20*Table14[[#This Row],[timecube]]+'Cubic Equation'!$B$17</f>
        <v>645.70065912829591</v>
      </c>
      <c r="P2" s="8">
        <f>Table14[[#This Row],[trenddata3]]*Table14[[#This Row],[Seasonality Index]]</f>
        <v>667.58468686854746</v>
      </c>
    </row>
    <row r="3" spans="1:16" x14ac:dyDescent="0.3">
      <c r="A3">
        <v>2</v>
      </c>
      <c r="B3">
        <f t="shared" si="0"/>
        <v>4</v>
      </c>
      <c r="C3">
        <f t="shared" ref="C3:C37" si="1">B3^3</f>
        <v>64</v>
      </c>
      <c r="D3" s="1">
        <v>42430</v>
      </c>
      <c r="E3" s="8">
        <v>579.79999999999995</v>
      </c>
      <c r="F3" s="8">
        <f>AVERAGE(E2:E5)</f>
        <v>619.95749999999998</v>
      </c>
      <c r="G3" s="8"/>
      <c r="H3" s="8"/>
      <c r="I3" s="8">
        <v>1.0082278520102368</v>
      </c>
      <c r="J3" s="8">
        <f t="shared" ref="J3:J33" si="2">E3/I3</f>
        <v>575.06842212697882</v>
      </c>
      <c r="K3" s="8">
        <f>('Linear Regression'!$B$18*Table14[[#This Row],[time (Quarters) ]]+'Linear Regression'!$B$17)</f>
        <v>557.60929861538716</v>
      </c>
      <c r="L3" s="8">
        <f>Table14[[#This Row],[trendata1]]*Table14[[#This Row],[Seasonality Index]]</f>
        <v>562.1972254039265</v>
      </c>
      <c r="M3" s="8">
        <f>Table14[[#This Row],[time (Quarters) ]]*'Quadratic Equation'!$B$18+'Quadratic Equation'!$B$19*Table14[[#This Row],[timesq]]+'Quadratic Equation'!$B$17</f>
        <v>666.67396535333933</v>
      </c>
      <c r="N3" s="8">
        <f>Table14[[#This Row],[trenddata2]]*Table14[[#This Row],[Seasonality Index]]</f>
        <v>672.15926007934434</v>
      </c>
      <c r="O3" s="8">
        <f>Table14[[#This Row],[time (Quarters) ]]*'Cubic Equation'!$B$18+'Cubic Equation'!$B$19*Table14[[#This Row],[timesq]]+'Cubic Equation'!$B$20*Table14[[#This Row],[timecube]]+'Cubic Equation'!$B$17</f>
        <v>645.52129042004879</v>
      </c>
      <c r="P3" s="8">
        <f>Table14[[#This Row],[trenddata3]]*Table14[[#This Row],[Seasonality Index]]</f>
        <v>650.83254406708204</v>
      </c>
    </row>
    <row r="4" spans="1:16" x14ac:dyDescent="0.3">
      <c r="A4">
        <v>3</v>
      </c>
      <c r="B4">
        <f t="shared" si="0"/>
        <v>9</v>
      </c>
      <c r="C4">
        <f t="shared" si="1"/>
        <v>729</v>
      </c>
      <c r="D4" s="1">
        <v>42522</v>
      </c>
      <c r="E4" s="8">
        <v>643.61</v>
      </c>
      <c r="F4" s="8">
        <f t="shared" ref="F4:F33" si="3">AVERAGE(E3:E6)</f>
        <v>633.68999999999994</v>
      </c>
      <c r="G4" s="8">
        <f>AVERAGE(F3:F4)</f>
        <v>626.82375000000002</v>
      </c>
      <c r="H4" s="8">
        <f>E4/G4</f>
        <v>1.0267798563790858</v>
      </c>
      <c r="I4" s="8">
        <v>0.92904361112781264</v>
      </c>
      <c r="J4" s="8">
        <f t="shared" si="2"/>
        <v>692.76618695939317</v>
      </c>
      <c r="K4" s="8">
        <f>('Linear Regression'!$B$18*Table14[[#This Row],[time (Quarters) ]]+'Linear Regression'!$B$17)</f>
        <v>573.76014903072178</v>
      </c>
      <c r="L4" s="8">
        <f>Table14[[#This Row],[trendata1]]*Table14[[#This Row],[Seasonality Index]]</f>
        <v>533.04820077673367</v>
      </c>
      <c r="M4" s="8">
        <f>Table14[[#This Row],[time (Quarters) ]]*'Quadratic Equation'!$B$18+'Quadratic Equation'!$B$19*Table14[[#This Row],[timesq]]+'Quadratic Equation'!$B$17</f>
        <v>658.39433041937252</v>
      </c>
      <c r="N4" s="8">
        <f>Table14[[#This Row],[trenddata2]]*Table14[[#This Row],[Seasonality Index]]</f>
        <v>611.67704627889213</v>
      </c>
      <c r="O4" s="8">
        <f>Table14[[#This Row],[time (Quarters) ]]*'Cubic Equation'!$B$18+'Cubic Equation'!$B$19*Table14[[#This Row],[timesq]]+'Cubic Equation'!$B$20*Table14[[#This Row],[timecube]]+'Cubic Equation'!$B$17</f>
        <v>646.01454944813099</v>
      </c>
      <c r="P4" s="8">
        <f>Table14[[#This Row],[trenddata3]]*Table14[[#This Row],[Seasonality Index]]</f>
        <v>600.17568986039851</v>
      </c>
    </row>
    <row r="5" spans="1:16" x14ac:dyDescent="0.3">
      <c r="A5">
        <v>4</v>
      </c>
      <c r="B5">
        <f t="shared" si="0"/>
        <v>16</v>
      </c>
      <c r="C5">
        <f t="shared" si="1"/>
        <v>4096</v>
      </c>
      <c r="D5" s="1">
        <v>42614</v>
      </c>
      <c r="E5" s="8">
        <v>654.54999999999995</v>
      </c>
      <c r="F5" s="8">
        <f t="shared" si="3"/>
        <v>652.17499999999995</v>
      </c>
      <c r="G5" s="8">
        <f t="shared" ref="G5:G33" si="4">AVERAGE(F4:F5)</f>
        <v>642.93249999999989</v>
      </c>
      <c r="H5" s="8">
        <f t="shared" ref="H5:H33" si="5">E5/G5</f>
        <v>1.0180695485140354</v>
      </c>
      <c r="I5" s="8">
        <v>1.0309883677490304</v>
      </c>
      <c r="J5" s="8">
        <f t="shared" si="2"/>
        <v>634.87622215281351</v>
      </c>
      <c r="K5" s="8">
        <f>('Linear Regression'!$B$18*Table14[[#This Row],[time (Quarters) ]]+'Linear Regression'!$B$17)</f>
        <v>589.91099944605628</v>
      </c>
      <c r="L5" s="8">
        <f>Table14[[#This Row],[trendata1]]*Table14[[#This Row],[Seasonality Index]]</f>
        <v>608.19137843608871</v>
      </c>
      <c r="M5" s="8">
        <f>Table14[[#This Row],[time (Quarters) ]]*'Quadratic Equation'!$B$18+'Quadratic Equation'!$B$19*Table14[[#This Row],[timesq]]+'Quadratic Equation'!$B$17</f>
        <v>651.85973015321304</v>
      </c>
      <c r="N5" s="8">
        <f>Table14[[#This Row],[trenddata2]]*Table14[[#This Row],[Seasonality Index]]</f>
        <v>672.05979919198444</v>
      </c>
      <c r="O5" s="8">
        <f>Table14[[#This Row],[time (Quarters) ]]*'Cubic Equation'!$B$18+'Cubic Equation'!$B$19*Table14[[#This Row],[timesq]]+'Cubic Equation'!$B$20*Table14[[#This Row],[timecube]]+'Cubic Equation'!$B$17</f>
        <v>647.18098545261353</v>
      </c>
      <c r="P5" s="8">
        <f>Table14[[#This Row],[trenddata3]]*Table14[[#This Row],[Seasonality Index]]</f>
        <v>667.236067829999</v>
      </c>
    </row>
    <row r="6" spans="1:16" x14ac:dyDescent="0.3">
      <c r="A6">
        <v>5</v>
      </c>
      <c r="B6">
        <f t="shared" si="0"/>
        <v>25</v>
      </c>
      <c r="C6">
        <f t="shared" si="1"/>
        <v>15625</v>
      </c>
      <c r="D6" s="1">
        <v>42705</v>
      </c>
      <c r="E6" s="8">
        <v>656.8</v>
      </c>
      <c r="F6" s="8">
        <f t="shared" si="3"/>
        <v>657.89</v>
      </c>
      <c r="G6" s="8">
        <f t="shared" si="4"/>
        <v>655.03250000000003</v>
      </c>
      <c r="H6" s="8">
        <f t="shared" si="5"/>
        <v>1.0026983393953735</v>
      </c>
      <c r="I6" s="8">
        <v>1.0338919086280558</v>
      </c>
      <c r="J6" s="8">
        <f t="shared" si="2"/>
        <v>635.26950401570923</v>
      </c>
      <c r="K6" s="8">
        <f>('Linear Regression'!$B$18*Table14[[#This Row],[time (Quarters) ]]+'Linear Regression'!$B$17)</f>
        <v>606.06184986139078</v>
      </c>
      <c r="L6" s="8">
        <f>Table14[[#This Row],[trendata1]]*Table14[[#This Row],[Seasonality Index]]</f>
        <v>626.60244269984355</v>
      </c>
      <c r="M6" s="8">
        <f>Table14[[#This Row],[time (Quarters) ]]*'Quadratic Equation'!$B$18+'Quadratic Equation'!$B$19*Table14[[#This Row],[timesq]]+'Quadratic Equation'!$B$17</f>
        <v>647.07016455486075</v>
      </c>
      <c r="N6" s="8">
        <f>Table14[[#This Row],[trenddata2]]*Table14[[#This Row],[Seasonality Index]]</f>
        <v>669.00060744789516</v>
      </c>
      <c r="O6" s="8">
        <f>Table14[[#This Row],[time (Quarters) ]]*'Cubic Equation'!$B$18+'Cubic Equation'!$B$19*Table14[[#This Row],[timesq]]+'Cubic Equation'!$B$20*Table14[[#This Row],[timecube]]+'Cubic Equation'!$B$17</f>
        <v>649.02202645768125</v>
      </c>
      <c r="P6" s="8">
        <f>Table14[[#This Row],[trenddata3]]*Table14[[#This Row],[Seasonality Index]]</f>
        <v>671.01862167598063</v>
      </c>
    </row>
    <row r="7" spans="1:16" x14ac:dyDescent="0.3">
      <c r="A7">
        <v>6</v>
      </c>
      <c r="B7">
        <f t="shared" si="0"/>
        <v>36</v>
      </c>
      <c r="C7">
        <f t="shared" si="1"/>
        <v>46656</v>
      </c>
      <c r="D7" s="1">
        <v>42795</v>
      </c>
      <c r="E7" s="8">
        <v>653.74</v>
      </c>
      <c r="F7" s="8">
        <f t="shared" si="3"/>
        <v>664.20499999999993</v>
      </c>
      <c r="G7" s="8">
        <f t="shared" si="4"/>
        <v>661.0474999999999</v>
      </c>
      <c r="H7" s="8">
        <f t="shared" si="5"/>
        <v>0.98894557501541136</v>
      </c>
      <c r="I7" s="8">
        <v>1.0082278520102368</v>
      </c>
      <c r="J7" s="8">
        <f t="shared" si="2"/>
        <v>648.40501945721132</v>
      </c>
      <c r="K7" s="8">
        <f>('Linear Regression'!$B$18*Table14[[#This Row],[time (Quarters) ]]+'Linear Regression'!$B$17)</f>
        <v>622.2127002767254</v>
      </c>
      <c r="L7" s="8">
        <f>Table14[[#This Row],[trendata1]]*Table14[[#This Row],[Seasonality Index]]</f>
        <v>627.33217429349213</v>
      </c>
      <c r="M7" s="8">
        <f>Table14[[#This Row],[time (Quarters) ]]*'Quadratic Equation'!$B$18+'Quadratic Equation'!$B$19*Table14[[#This Row],[timesq]]+'Quadratic Equation'!$B$17</f>
        <v>644.02563362431579</v>
      </c>
      <c r="N7" s="8">
        <f>Table14[[#This Row],[trenddata2]]*Table14[[#This Row],[Seasonality Index]]</f>
        <v>649.32458122857565</v>
      </c>
      <c r="O7" s="8">
        <f>Table14[[#This Row],[time (Quarters) ]]*'Cubic Equation'!$B$18+'Cubic Equation'!$B$19*Table14[[#This Row],[timesq]]+'Cubic Equation'!$B$20*Table14[[#This Row],[timecube]]+'Cubic Equation'!$B$17</f>
        <v>651.54063835971851</v>
      </c>
      <c r="P7" s="8">
        <f>Table14[[#This Row],[trenddata3]]*Table14[[#This Row],[Seasonality Index]]</f>
        <v>656.90141831079745</v>
      </c>
    </row>
    <row r="8" spans="1:16" x14ac:dyDescent="0.3">
      <c r="A8">
        <v>7</v>
      </c>
      <c r="B8">
        <f t="shared" si="0"/>
        <v>49</v>
      </c>
      <c r="C8">
        <f t="shared" si="1"/>
        <v>117649</v>
      </c>
      <c r="D8" s="1">
        <v>42887</v>
      </c>
      <c r="E8" s="8">
        <v>666.47</v>
      </c>
      <c r="F8" s="8">
        <f t="shared" si="3"/>
        <v>675.12750000000005</v>
      </c>
      <c r="G8" s="8">
        <f t="shared" si="4"/>
        <v>669.66624999999999</v>
      </c>
      <c r="H8" s="8">
        <f t="shared" si="5"/>
        <v>0.99522710006663773</v>
      </c>
      <c r="I8" s="8">
        <v>0.92904361112781264</v>
      </c>
      <c r="J8" s="8">
        <f t="shared" si="2"/>
        <v>717.37213626703556</v>
      </c>
      <c r="K8" s="8">
        <f>('Linear Regression'!$B$18*Table14[[#This Row],[time (Quarters) ]]+'Linear Regression'!$B$17)</f>
        <v>638.3635506920599</v>
      </c>
      <c r="L8" s="8">
        <f>Table14[[#This Row],[trendata1]]*Table14[[#This Row],[Seasonality Index]]</f>
        <v>593.06757834732377</v>
      </c>
      <c r="M8" s="8">
        <f>Table14[[#This Row],[time (Quarters) ]]*'Quadratic Equation'!$B$18+'Quadratic Equation'!$B$19*Table14[[#This Row],[timesq]]+'Quadratic Equation'!$B$17</f>
        <v>642.72613736157791</v>
      </c>
      <c r="N8" s="8">
        <f>Table14[[#This Row],[trenddata2]]*Table14[[#This Row],[Seasonality Index]]</f>
        <v>597.12061162063083</v>
      </c>
      <c r="O8" s="8">
        <f>Table14[[#This Row],[time (Quarters) ]]*'Cubic Equation'!$B$18+'Cubic Equation'!$B$19*Table14[[#This Row],[timesq]]+'Cubic Equation'!$B$20*Table14[[#This Row],[timecube]]+'Cubic Equation'!$B$17</f>
        <v>654.74217232627541</v>
      </c>
      <c r="P8" s="8">
        <f>Table14[[#This Row],[trenddata3]]*Table14[[#This Row],[Seasonality Index]]</f>
        <v>608.28403213567151</v>
      </c>
    </row>
    <row r="9" spans="1:16" x14ac:dyDescent="0.3">
      <c r="A9">
        <v>8</v>
      </c>
      <c r="B9">
        <f t="shared" si="0"/>
        <v>64</v>
      </c>
      <c r="C9">
        <f t="shared" si="1"/>
        <v>262144</v>
      </c>
      <c r="D9" s="1">
        <v>42979</v>
      </c>
      <c r="E9" s="8">
        <v>679.81</v>
      </c>
      <c r="F9" s="8">
        <f t="shared" si="3"/>
        <v>687.60249999999996</v>
      </c>
      <c r="G9" s="8">
        <f t="shared" si="4"/>
        <v>681.36500000000001</v>
      </c>
      <c r="H9" s="8">
        <f t="shared" si="5"/>
        <v>0.99771781644199498</v>
      </c>
      <c r="I9" s="8">
        <v>1.0309883677490304</v>
      </c>
      <c r="J9" s="8">
        <f t="shared" si="2"/>
        <v>659.37698354855115</v>
      </c>
      <c r="K9" s="8">
        <f>('Linear Regression'!$B$18*Table14[[#This Row],[time (Quarters) ]]+'Linear Regression'!$B$17)</f>
        <v>654.51440110739441</v>
      </c>
      <c r="L9" s="8">
        <f>Table14[[#This Row],[trendata1]]*Table14[[#This Row],[Seasonality Index]]</f>
        <v>674.79673406594668</v>
      </c>
      <c r="M9" s="8">
        <f>Table14[[#This Row],[time (Quarters) ]]*'Quadratic Equation'!$B$18+'Quadratic Equation'!$B$19*Table14[[#This Row],[timesq]]+'Quadratic Equation'!$B$17</f>
        <v>643.17167576664735</v>
      </c>
      <c r="N9" s="8">
        <f>Table14[[#This Row],[trenddata2]]*Table14[[#This Row],[Seasonality Index]]</f>
        <v>663.10251618106429</v>
      </c>
      <c r="O9" s="8">
        <f>Table14[[#This Row],[time (Quarters) ]]*'Cubic Equation'!$B$18+'Cubic Equation'!$B$19*Table14[[#This Row],[timesq]]+'Cubic Equation'!$B$20*Table14[[#This Row],[timecube]]+'Cubic Equation'!$B$17</f>
        <v>658.63540050591689</v>
      </c>
      <c r="P9" s="8">
        <f>Table14[[#This Row],[trenddata3]]*Table14[[#This Row],[Seasonality Index]]</f>
        <v>679.04543650932419</v>
      </c>
    </row>
    <row r="10" spans="1:16" x14ac:dyDescent="0.3">
      <c r="A10">
        <v>9</v>
      </c>
      <c r="B10">
        <f t="shared" si="0"/>
        <v>81</v>
      </c>
      <c r="C10">
        <f t="shared" si="1"/>
        <v>531441</v>
      </c>
      <c r="D10" s="1">
        <v>43070</v>
      </c>
      <c r="E10" s="8">
        <v>700.49</v>
      </c>
      <c r="F10" s="8">
        <f t="shared" si="3"/>
        <v>709.72250000000008</v>
      </c>
      <c r="G10" s="8">
        <f t="shared" si="4"/>
        <v>698.66250000000002</v>
      </c>
      <c r="H10" s="8">
        <f t="shared" si="5"/>
        <v>1.002615712164314</v>
      </c>
      <c r="I10" s="8">
        <v>1.0338919086280558</v>
      </c>
      <c r="J10" s="8">
        <f t="shared" si="2"/>
        <v>677.52730643721713</v>
      </c>
      <c r="K10" s="8">
        <f>('Linear Regression'!$B$18*Table14[[#This Row],[time (Quarters) ]]+'Linear Regression'!$B$17)</f>
        <v>670.66525152272891</v>
      </c>
      <c r="L10" s="8">
        <f>Table14[[#This Row],[trendata1]]*Table14[[#This Row],[Seasonality Index]]</f>
        <v>693.39537694734929</v>
      </c>
      <c r="M10" s="8">
        <f>Table14[[#This Row],[time (Quarters) ]]*'Quadratic Equation'!$B$18+'Quadratic Equation'!$B$19*Table14[[#This Row],[timesq]]+'Quadratic Equation'!$B$17</f>
        <v>645.362248839524</v>
      </c>
      <c r="N10" s="8">
        <f>Table14[[#This Row],[trenddata2]]*Table14[[#This Row],[Seasonality Index]]</f>
        <v>667.23480720918974</v>
      </c>
      <c r="O10" s="8">
        <f>Table14[[#This Row],[time (Quarters) ]]*'Cubic Equation'!$B$18+'Cubic Equation'!$B$19*Table14[[#This Row],[timesq]]+'Cubic Equation'!$B$20*Table14[[#This Row],[timecube]]+'Cubic Equation'!$B$17</f>
        <v>663.23374004895231</v>
      </c>
      <c r="P10" s="8">
        <f>Table14[[#This Row],[trenddata3]]*Table14[[#This Row],[Seasonality Index]]</f>
        <v>685.7119973657351</v>
      </c>
    </row>
    <row r="11" spans="1:16" x14ac:dyDescent="0.3">
      <c r="A11">
        <v>10</v>
      </c>
      <c r="B11">
        <f t="shared" si="0"/>
        <v>100</v>
      </c>
      <c r="C11">
        <f t="shared" si="1"/>
        <v>1000000</v>
      </c>
      <c r="D11" s="1">
        <v>43160</v>
      </c>
      <c r="E11" s="8">
        <v>703.64</v>
      </c>
      <c r="F11" s="8">
        <f t="shared" si="3"/>
        <v>731.28</v>
      </c>
      <c r="G11" s="8">
        <f t="shared" si="4"/>
        <v>720.50125000000003</v>
      </c>
      <c r="H11" s="8">
        <f t="shared" si="5"/>
        <v>0.97659788931663893</v>
      </c>
      <c r="I11" s="8">
        <v>1.0082278520102368</v>
      </c>
      <c r="J11" s="8">
        <f t="shared" si="2"/>
        <v>697.8978001818341</v>
      </c>
      <c r="K11" s="8">
        <f>('Linear Regression'!$B$18*Table14[[#This Row],[time (Quarters) ]]+'Linear Regression'!$B$17)</f>
        <v>686.81610193806341</v>
      </c>
      <c r="L11" s="8">
        <f>Table14[[#This Row],[trendata1]]*Table14[[#This Row],[Seasonality Index]]</f>
        <v>692.46712318305754</v>
      </c>
      <c r="M11" s="8">
        <f>Table14[[#This Row],[time (Quarters) ]]*'Quadratic Equation'!$B$18+'Quadratic Equation'!$B$19*Table14[[#This Row],[timesq]]+'Quadratic Equation'!$B$17</f>
        <v>649.29785658020796</v>
      </c>
      <c r="N11" s="8">
        <f>Table14[[#This Row],[trenddata2]]*Table14[[#This Row],[Seasonality Index]]</f>
        <v>654.64018325471386</v>
      </c>
      <c r="O11" s="8">
        <f>Table14[[#This Row],[time (Quarters) ]]*'Cubic Equation'!$B$18+'Cubic Equation'!$B$19*Table14[[#This Row],[timesq]]+'Cubic Equation'!$B$20*Table14[[#This Row],[timecube]]+'Cubic Equation'!$B$17</f>
        <v>668.55666543904681</v>
      </c>
      <c r="P11" s="8">
        <f>Table14[[#This Row],[trenddata3]]*Table14[[#This Row],[Seasonality Index]]</f>
        <v>674.05745074273671</v>
      </c>
    </row>
    <row r="12" spans="1:16" x14ac:dyDescent="0.3">
      <c r="A12">
        <v>11</v>
      </c>
      <c r="B12">
        <f t="shared" si="0"/>
        <v>121</v>
      </c>
      <c r="C12">
        <f t="shared" si="1"/>
        <v>1771561</v>
      </c>
      <c r="D12" s="1">
        <v>43252</v>
      </c>
      <c r="E12" s="8">
        <v>754.95</v>
      </c>
      <c r="F12" s="8">
        <f t="shared" si="3"/>
        <v>748.07</v>
      </c>
      <c r="G12" s="8">
        <f t="shared" si="4"/>
        <v>739.67499999999995</v>
      </c>
      <c r="H12" s="8">
        <f t="shared" si="5"/>
        <v>1.0206509615709602</v>
      </c>
      <c r="I12" s="8">
        <v>0.92904361112781264</v>
      </c>
      <c r="J12" s="8">
        <f t="shared" si="2"/>
        <v>812.60986132128755</v>
      </c>
      <c r="K12" s="8">
        <f>('Linear Regression'!$B$18*Table14[[#This Row],[time (Quarters) ]]+'Linear Regression'!$B$17)</f>
        <v>702.96695235339803</v>
      </c>
      <c r="L12" s="8">
        <f>Table14[[#This Row],[trendata1]]*Table14[[#This Row],[Seasonality Index]]</f>
        <v>653.08695591791388</v>
      </c>
      <c r="M12" s="8">
        <f>Table14[[#This Row],[time (Quarters) ]]*'Quadratic Equation'!$B$18+'Quadratic Equation'!$B$19*Table14[[#This Row],[timesq]]+'Quadratic Equation'!$B$17</f>
        <v>654.97849898869913</v>
      </c>
      <c r="N12" s="8">
        <f>Table14[[#This Row],[trenddata2]]*Table14[[#This Row],[Seasonality Index]]</f>
        <v>608.50358991153541</v>
      </c>
      <c r="O12" s="8">
        <f>Table14[[#This Row],[time (Quarters) ]]*'Cubic Equation'!$B$18+'Cubic Equation'!$B$19*Table14[[#This Row],[timesq]]+'Cubic Equation'!$B$20*Table14[[#This Row],[timecube]]+'Cubic Equation'!$B$17</f>
        <v>674.63130913571501</v>
      </c>
      <c r="P12" s="8">
        <f>Table14[[#This Row],[trenddata3]]*Table14[[#This Row],[Seasonality Index]]</f>
        <v>626.76190761932833</v>
      </c>
    </row>
    <row r="13" spans="1:16" x14ac:dyDescent="0.3">
      <c r="A13">
        <v>12</v>
      </c>
      <c r="B13">
        <f t="shared" si="0"/>
        <v>144</v>
      </c>
      <c r="C13">
        <f t="shared" si="1"/>
        <v>2985984</v>
      </c>
      <c r="D13" s="1">
        <v>43344</v>
      </c>
      <c r="E13" s="8">
        <v>766.04</v>
      </c>
      <c r="F13" s="8">
        <f t="shared" si="3"/>
        <v>759.27</v>
      </c>
      <c r="G13" s="8">
        <f t="shared" si="4"/>
        <v>753.67000000000007</v>
      </c>
      <c r="H13" s="8">
        <f t="shared" si="5"/>
        <v>1.0164130189605529</v>
      </c>
      <c r="I13" s="8">
        <v>1.0309883677490304</v>
      </c>
      <c r="J13" s="8">
        <f t="shared" si="2"/>
        <v>743.01517258871172</v>
      </c>
      <c r="K13" s="8">
        <f>('Linear Regression'!$B$18*Table14[[#This Row],[time (Quarters) ]]+'Linear Regression'!$B$17)</f>
        <v>719.11780276873253</v>
      </c>
      <c r="L13" s="8">
        <f>Table14[[#This Row],[trendata1]]*Table14[[#This Row],[Seasonality Index]]</f>
        <v>741.40208969580465</v>
      </c>
      <c r="M13" s="8">
        <f>Table14[[#This Row],[time (Quarters) ]]*'Quadratic Equation'!$B$18+'Quadratic Equation'!$B$19*Table14[[#This Row],[timesq]]+'Quadratic Equation'!$B$17</f>
        <v>662.4041760649975</v>
      </c>
      <c r="N13" s="8">
        <f>Table14[[#This Row],[trenddata2]]*Table14[[#This Row],[Seasonality Index]]</f>
        <v>682.93100027139315</v>
      </c>
      <c r="O13" s="8">
        <f>Table14[[#This Row],[time (Quarters) ]]*'Cubic Equation'!$B$18+'Cubic Equation'!$B$19*Table14[[#This Row],[timesq]]+'Cubic Equation'!$B$20*Table14[[#This Row],[timecube]]+'Cubic Equation'!$B$17</f>
        <v>681.49425052769482</v>
      </c>
      <c r="P13" s="8">
        <f>Table14[[#This Row],[trenddata3]]*Table14[[#This Row],[Seasonality Index]]</f>
        <v>702.61264498189689</v>
      </c>
    </row>
    <row r="14" spans="1:16" x14ac:dyDescent="0.3">
      <c r="A14">
        <v>13</v>
      </c>
      <c r="B14">
        <f t="shared" si="0"/>
        <v>169</v>
      </c>
      <c r="C14">
        <f t="shared" si="1"/>
        <v>4826809</v>
      </c>
      <c r="D14" s="1">
        <v>43435</v>
      </c>
      <c r="E14" s="8">
        <v>767.65</v>
      </c>
      <c r="F14" s="8">
        <f t="shared" si="3"/>
        <v>764.74</v>
      </c>
      <c r="G14" s="8">
        <f t="shared" si="4"/>
        <v>762.005</v>
      </c>
      <c r="H14" s="8">
        <f t="shared" si="5"/>
        <v>1.0074080878734391</v>
      </c>
      <c r="I14" s="8">
        <v>1.0338919086280558</v>
      </c>
      <c r="J14" s="8">
        <f t="shared" si="2"/>
        <v>742.48574110484049</v>
      </c>
      <c r="K14" s="8">
        <f>('Linear Regression'!$B$18*Table14[[#This Row],[time (Quarters) ]]+'Linear Regression'!$B$17)</f>
        <v>735.26865318406703</v>
      </c>
      <c r="L14" s="8">
        <f>Table14[[#This Row],[trendata1]]*Table14[[#This Row],[Seasonality Index]]</f>
        <v>760.18831119485503</v>
      </c>
      <c r="M14" s="8">
        <f>Table14[[#This Row],[time (Quarters) ]]*'Quadratic Equation'!$B$18+'Quadratic Equation'!$B$19*Table14[[#This Row],[timesq]]+'Quadratic Equation'!$B$17</f>
        <v>671.57488780910307</v>
      </c>
      <c r="N14" s="8">
        <f>Table14[[#This Row],[trenddata2]]*Table14[[#This Row],[Seasonality Index]]</f>
        <v>694.33584254362597</v>
      </c>
      <c r="O14" s="8">
        <f>Table14[[#This Row],[time (Quarters) ]]*'Cubic Equation'!$B$18+'Cubic Equation'!$B$19*Table14[[#This Row],[timesq]]+'Cubic Equation'!$B$20*Table14[[#This Row],[timecube]]+'Cubic Equation'!$B$17</f>
        <v>689.19349319720413</v>
      </c>
      <c r="P14" s="8">
        <f>Table14[[#This Row],[trenddata3]]*Table14[[#This Row],[Seasonality Index]]</f>
        <v>712.55157609569437</v>
      </c>
    </row>
    <row r="15" spans="1:16" x14ac:dyDescent="0.3">
      <c r="A15">
        <v>14</v>
      </c>
      <c r="B15">
        <f t="shared" si="0"/>
        <v>196</v>
      </c>
      <c r="C15">
        <f t="shared" si="1"/>
        <v>7529536</v>
      </c>
      <c r="D15" s="1">
        <v>43525</v>
      </c>
      <c r="E15" s="8">
        <v>748.44</v>
      </c>
      <c r="F15" s="8">
        <f t="shared" si="3"/>
        <v>760.03</v>
      </c>
      <c r="G15" s="8">
        <f t="shared" si="4"/>
        <v>762.38499999999999</v>
      </c>
      <c r="H15" s="8">
        <f t="shared" si="5"/>
        <v>0.98170871672448967</v>
      </c>
      <c r="I15" s="8">
        <v>1.0082278520102368</v>
      </c>
      <c r="J15" s="8">
        <f t="shared" si="2"/>
        <v>742.3322005117559</v>
      </c>
      <c r="K15" s="8">
        <f>('Linear Regression'!$B$18*Table14[[#This Row],[time (Quarters) ]]+'Linear Regression'!$B$17)</f>
        <v>751.41950359940165</v>
      </c>
      <c r="L15" s="8">
        <f>Table14[[#This Row],[trendata1]]*Table14[[#This Row],[Seasonality Index]]</f>
        <v>757.60207207262317</v>
      </c>
      <c r="M15" s="8">
        <f>Table14[[#This Row],[time (Quarters) ]]*'Quadratic Equation'!$B$18+'Quadratic Equation'!$B$19*Table14[[#This Row],[timesq]]+'Quadratic Equation'!$B$17</f>
        <v>682.49063422101585</v>
      </c>
      <c r="N15" s="8">
        <f>Table14[[#This Row],[trenddata2]]*Table14[[#This Row],[Seasonality Index]]</f>
        <v>688.10606615775907</v>
      </c>
      <c r="O15" s="8">
        <f>Table14[[#This Row],[time (Quarters) ]]*'Cubic Equation'!$B$18+'Cubic Equation'!$B$19*Table14[[#This Row],[timesq]]+'Cubic Equation'!$B$20*Table14[[#This Row],[timecube]]+'Cubic Equation'!$B$17</f>
        <v>697.79063049507806</v>
      </c>
      <c r="P15" s="8">
        <f>Table14[[#This Row],[trenddata3]]*Table14[[#This Row],[Seasonality Index]]</f>
        <v>703.53194853692139</v>
      </c>
    </row>
    <row r="16" spans="1:16" x14ac:dyDescent="0.3">
      <c r="A16">
        <v>15</v>
      </c>
      <c r="B16">
        <f t="shared" si="0"/>
        <v>225</v>
      </c>
      <c r="C16">
        <f t="shared" si="1"/>
        <v>11390625</v>
      </c>
      <c r="D16" s="1">
        <v>43617</v>
      </c>
      <c r="E16" s="8">
        <v>776.83</v>
      </c>
      <c r="F16" s="8">
        <f t="shared" si="3"/>
        <v>744.9525000000001</v>
      </c>
      <c r="G16" s="8">
        <f t="shared" si="4"/>
        <v>752.49125000000004</v>
      </c>
      <c r="H16" s="8">
        <f t="shared" si="5"/>
        <v>1.0323442299162948</v>
      </c>
      <c r="I16" s="8">
        <v>0.92904361112781264</v>
      </c>
      <c r="J16" s="8">
        <f t="shared" si="2"/>
        <v>836.16096240839238</v>
      </c>
      <c r="K16" s="8">
        <f>('Linear Regression'!$B$18*Table14[[#This Row],[time (Quarters) ]]+'Linear Regression'!$B$17)</f>
        <v>767.57035401473615</v>
      </c>
      <c r="L16" s="8">
        <f>Table14[[#This Row],[trendata1]]*Table14[[#This Row],[Seasonality Index]]</f>
        <v>713.10633348850399</v>
      </c>
      <c r="M16" s="8">
        <f>Table14[[#This Row],[time (Quarters) ]]*'Quadratic Equation'!$B$18+'Quadratic Equation'!$B$19*Table14[[#This Row],[timesq]]+'Quadratic Equation'!$B$17</f>
        <v>695.15141530073595</v>
      </c>
      <c r="N16" s="8">
        <f>Table14[[#This Row],[trenddata2]]*Table14[[#This Row],[Seasonality Index]]</f>
        <v>645.82598115160556</v>
      </c>
      <c r="O16" s="8">
        <f>Table14[[#This Row],[time (Quarters) ]]*'Cubic Equation'!$B$18+'Cubic Equation'!$B$19*Table14[[#This Row],[timesq]]+'Cubic Equation'!$B$20*Table14[[#This Row],[timecube]]+'Cubic Equation'!$B$17</f>
        <v>707.36319942678847</v>
      </c>
      <c r="P16" s="8">
        <f>Table14[[#This Row],[trenddata3]]*Table14[[#This Row],[Seasonality Index]]</f>
        <v>657.1712611743867</v>
      </c>
    </row>
    <row r="17" spans="1:19" x14ac:dyDescent="0.3">
      <c r="A17">
        <v>16</v>
      </c>
      <c r="B17">
        <f t="shared" si="0"/>
        <v>256</v>
      </c>
      <c r="C17">
        <f t="shared" si="1"/>
        <v>16777216</v>
      </c>
      <c r="D17" s="1">
        <v>43709</v>
      </c>
      <c r="E17" s="8">
        <v>747.2</v>
      </c>
      <c r="F17" s="8">
        <f t="shared" si="3"/>
        <v>710.3950000000001</v>
      </c>
      <c r="G17" s="8">
        <f t="shared" si="4"/>
        <v>727.67375000000015</v>
      </c>
      <c r="H17" s="8">
        <f t="shared" si="5"/>
        <v>1.0268337974263877</v>
      </c>
      <c r="I17" s="8">
        <v>1.0309883677490304</v>
      </c>
      <c r="J17" s="8">
        <f t="shared" si="2"/>
        <v>724.74144556196211</v>
      </c>
      <c r="K17" s="8">
        <f>('Linear Regression'!$B$18*Table14[[#This Row],[time (Quarters) ]]+'Linear Regression'!$B$17)</f>
        <v>783.72120443007066</v>
      </c>
      <c r="L17" s="8">
        <f>Table14[[#This Row],[trendata1]]*Table14[[#This Row],[Seasonality Index]]</f>
        <v>808.00744532566273</v>
      </c>
      <c r="M17" s="8">
        <f>Table14[[#This Row],[time (Quarters) ]]*'Quadratic Equation'!$B$18+'Quadratic Equation'!$B$19*Table14[[#This Row],[timesq]]+'Quadratic Equation'!$B$17</f>
        <v>709.55723104826325</v>
      </c>
      <c r="N17" s="8">
        <f>Table14[[#This Row],[trenddata2]]*Table14[[#This Row],[Seasonality Index]]</f>
        <v>731.54525146297055</v>
      </c>
      <c r="O17" s="8">
        <f>Table14[[#This Row],[time (Quarters) ]]*'Cubic Equation'!$B$18+'Cubic Equation'!$B$19*Table14[[#This Row],[timesq]]+'Cubic Equation'!$B$20*Table14[[#This Row],[timecube]]+'Cubic Equation'!$B$17</f>
        <v>718.00722284934443</v>
      </c>
      <c r="P17" s="8">
        <f>Table14[[#This Row],[trenddata3]]*Table14[[#This Row],[Seasonality Index]]</f>
        <v>740.25709471745995</v>
      </c>
    </row>
    <row r="18" spans="1:19" x14ac:dyDescent="0.3">
      <c r="A18">
        <v>17</v>
      </c>
      <c r="B18">
        <f t="shared" si="0"/>
        <v>289</v>
      </c>
      <c r="C18">
        <f t="shared" si="1"/>
        <v>24137569</v>
      </c>
      <c r="D18" s="1">
        <v>43800</v>
      </c>
      <c r="E18" s="8">
        <v>707.34</v>
      </c>
      <c r="F18" s="8">
        <f t="shared" si="3"/>
        <v>591.49749999999995</v>
      </c>
      <c r="G18" s="8">
        <f t="shared" si="4"/>
        <v>650.94624999999996</v>
      </c>
      <c r="H18" s="8">
        <f t="shared" si="5"/>
        <v>1.0866334970053213</v>
      </c>
      <c r="I18" s="8">
        <v>1.0338919086280558</v>
      </c>
      <c r="J18" s="8">
        <f t="shared" si="2"/>
        <v>684.15275726320306</v>
      </c>
      <c r="K18" s="8">
        <f>('Linear Regression'!$B$18*Table14[[#This Row],[time (Quarters) ]]+'Linear Regression'!$B$17)</f>
        <v>799.87205484540516</v>
      </c>
      <c r="L18" s="8">
        <f>Table14[[#This Row],[trendata1]]*Table14[[#This Row],[Seasonality Index]]</f>
        <v>826.98124544236089</v>
      </c>
      <c r="M18" s="8">
        <f>Table14[[#This Row],[time (Quarters) ]]*'Quadratic Equation'!$B$18+'Quadratic Equation'!$B$19*Table14[[#This Row],[timesq]]+'Quadratic Equation'!$B$17</f>
        <v>725.70808146359775</v>
      </c>
      <c r="N18" s="8">
        <f>Table14[[#This Row],[trenddata2]]*Table14[[#This Row],[Seasonality Index]]</f>
        <v>750.30371345120363</v>
      </c>
      <c r="O18" s="8">
        <f>Table14[[#This Row],[time (Quarters) ]]*'Cubic Equation'!$B$18+'Cubic Equation'!$B$19*Table14[[#This Row],[timesq]]+'Cubic Equation'!$B$20*Table14[[#This Row],[timecube]]+'Cubic Equation'!$B$17</f>
        <v>729.83993997907442</v>
      </c>
      <c r="P18" s="8">
        <f>Table14[[#This Row],[trenddata3]]*Table14[[#This Row],[Seasonality Index]]</f>
        <v>754.57560853795098</v>
      </c>
    </row>
    <row r="19" spans="1:19" x14ac:dyDescent="0.3">
      <c r="A19">
        <v>18</v>
      </c>
      <c r="B19">
        <f t="shared" si="0"/>
        <v>324</v>
      </c>
      <c r="C19">
        <f t="shared" si="1"/>
        <v>34012224</v>
      </c>
      <c r="D19" s="1">
        <v>43891</v>
      </c>
      <c r="E19" s="8">
        <v>610.21</v>
      </c>
      <c r="F19" s="8">
        <f t="shared" si="3"/>
        <v>580.50750000000005</v>
      </c>
      <c r="G19" s="8">
        <f t="shared" si="4"/>
        <v>586.00250000000005</v>
      </c>
      <c r="H19" s="8">
        <f t="shared" si="5"/>
        <v>1.0413095507271726</v>
      </c>
      <c r="I19" s="8">
        <v>1.0082278520102368</v>
      </c>
      <c r="J19" s="8">
        <f t="shared" si="2"/>
        <v>605.2302550294994</v>
      </c>
      <c r="K19" s="8">
        <f>('Linear Regression'!$B$18*Table14[[#This Row],[time (Quarters) ]]+'Linear Regression'!$B$17)</f>
        <v>816.02290526073966</v>
      </c>
      <c r="L19" s="8">
        <f>Table14[[#This Row],[trendata1]]*Table14[[#This Row],[Seasonality Index]]</f>
        <v>822.73702096218847</v>
      </c>
      <c r="M19" s="8">
        <f>Table14[[#This Row],[time (Quarters) ]]*'Quadratic Equation'!$B$18+'Quadratic Equation'!$B$19*Table14[[#This Row],[timesq]]+'Quadratic Equation'!$B$17</f>
        <v>743.60396654673957</v>
      </c>
      <c r="N19" s="8">
        <f>Table14[[#This Row],[trenddata2]]*Table14[[#This Row],[Seasonality Index]]</f>
        <v>749.72222993771118</v>
      </c>
      <c r="O19" s="8">
        <f>Table14[[#This Row],[time (Quarters) ]]*'Cubic Equation'!$B$18+'Cubic Equation'!$B$19*Table14[[#This Row],[timesq]]+'Cubic Equation'!$B$20*Table14[[#This Row],[timecube]]+'Cubic Equation'!$B$17</f>
        <v>743.00272521029058</v>
      </c>
      <c r="P19" s="8">
        <f>Table14[[#This Row],[trenddata3]]*Table14[[#This Row],[Seasonality Index]]</f>
        <v>749.11604167652354</v>
      </c>
      <c r="R19" t="s">
        <v>58</v>
      </c>
      <c r="S19" t="s">
        <v>59</v>
      </c>
    </row>
    <row r="20" spans="1:19" x14ac:dyDescent="0.3">
      <c r="A20">
        <v>19</v>
      </c>
      <c r="B20">
        <f t="shared" si="0"/>
        <v>361</v>
      </c>
      <c r="C20">
        <f t="shared" si="1"/>
        <v>47045881</v>
      </c>
      <c r="D20" s="1">
        <v>43983</v>
      </c>
      <c r="E20" s="8">
        <v>301.24</v>
      </c>
      <c r="F20" s="8">
        <f t="shared" si="3"/>
        <v>608.35249999999996</v>
      </c>
      <c r="G20" s="8">
        <f t="shared" si="4"/>
        <v>594.43000000000006</v>
      </c>
      <c r="H20" s="8">
        <f t="shared" si="5"/>
        <v>0.50677119257103442</v>
      </c>
      <c r="I20" s="8">
        <v>0.92904361112781264</v>
      </c>
      <c r="J20" s="8">
        <f t="shared" si="2"/>
        <v>324.24742648443561</v>
      </c>
      <c r="K20" s="8">
        <f>('Linear Regression'!$B$18*Table14[[#This Row],[time (Quarters) ]]+'Linear Regression'!$B$17)</f>
        <v>832.17375567607428</v>
      </c>
      <c r="L20" s="8">
        <f>Table14[[#This Row],[trendata1]]*Table14[[#This Row],[Seasonality Index]]</f>
        <v>773.1257110590941</v>
      </c>
      <c r="M20" s="8">
        <f>Table14[[#This Row],[time (Quarters) ]]*'Quadratic Equation'!$B$18+'Quadratic Equation'!$B$19*Table14[[#This Row],[timesq]]+'Quadratic Equation'!$B$17</f>
        <v>763.24488629768848</v>
      </c>
      <c r="N20" s="8">
        <f>Table14[[#This Row],[trenddata2]]*Table14[[#This Row],[Seasonality Index]]</f>
        <v>709.08778534084126</v>
      </c>
      <c r="O20" s="8">
        <f>Table14[[#This Row],[time (Quarters) ]]*'Cubic Equation'!$B$18+'Cubic Equation'!$B$19*Table14[[#This Row],[timesq]]+'Cubic Equation'!$B$20*Table14[[#This Row],[timecube]]+'Cubic Equation'!$B$17</f>
        <v>757.66419524483331</v>
      </c>
      <c r="P20" s="8">
        <f>Table14[[#This Row],[trenddata3]]*Table14[[#This Row],[Seasonality Index]]</f>
        <v>703.90307997250807</v>
      </c>
      <c r="R20">
        <v>33</v>
      </c>
      <c r="S20">
        <v>1355.7216390709027</v>
      </c>
    </row>
    <row r="21" spans="1:19" x14ac:dyDescent="0.3">
      <c r="A21">
        <v>20</v>
      </c>
      <c r="B21">
        <f t="shared" si="0"/>
        <v>400</v>
      </c>
      <c r="C21">
        <f t="shared" si="1"/>
        <v>64000000</v>
      </c>
      <c r="D21" s="1">
        <v>44075</v>
      </c>
      <c r="E21" s="8">
        <v>703.24</v>
      </c>
      <c r="F21" s="8">
        <f t="shared" si="3"/>
        <v>667.6825</v>
      </c>
      <c r="G21" s="8">
        <f t="shared" si="4"/>
        <v>638.01749999999993</v>
      </c>
      <c r="H21" s="8">
        <f t="shared" si="5"/>
        <v>1.1022268197972627</v>
      </c>
      <c r="I21" s="8">
        <v>1.0309883677490304</v>
      </c>
      <c r="J21" s="8">
        <f t="shared" si="2"/>
        <v>682.10274916621279</v>
      </c>
      <c r="K21" s="8">
        <f>('Linear Regression'!$B$18*Table14[[#This Row],[time (Quarters) ]]+'Linear Regression'!$B$17)</f>
        <v>848.32460609140878</v>
      </c>
      <c r="L21" s="8">
        <f>Table14[[#This Row],[trendata1]]*Table14[[#This Row],[Seasonality Index]]</f>
        <v>874.6128009555207</v>
      </c>
      <c r="M21" s="8">
        <f>Table14[[#This Row],[time (Quarters) ]]*'Quadratic Equation'!$B$18+'Quadratic Equation'!$B$19*Table14[[#This Row],[timesq]]+'Quadratic Equation'!$B$17</f>
        <v>784.63084071644471</v>
      </c>
      <c r="N21" s="8">
        <f>Table14[[#This Row],[trenddata2]]*Table14[[#This Row],[Seasonality Index]]</f>
        <v>808.94526975579674</v>
      </c>
      <c r="O21" s="8">
        <f>Table14[[#This Row],[time (Quarters) ]]*'Cubic Equation'!$B$18+'Cubic Equation'!$B$19*Table14[[#This Row],[timesq]]+'Cubic Equation'!$B$20*Table14[[#This Row],[timecube]]+'Cubic Equation'!$B$17</f>
        <v>774.02350453249869</v>
      </c>
      <c r="P21" s="8">
        <f>Table14[[#This Row],[trenddata3]]*Table14[[#This Row],[Seasonality Index]]</f>
        <v>798.00922953734505</v>
      </c>
      <c r="R21">
        <v>34</v>
      </c>
      <c r="S21">
        <v>1410.3876326885327</v>
      </c>
    </row>
    <row r="22" spans="1:19" x14ac:dyDescent="0.3">
      <c r="A22">
        <v>21</v>
      </c>
      <c r="B22">
        <f t="shared" si="0"/>
        <v>441</v>
      </c>
      <c r="C22">
        <f t="shared" si="1"/>
        <v>85766121</v>
      </c>
      <c r="D22" s="1">
        <v>44166</v>
      </c>
      <c r="E22" s="8">
        <v>818.72</v>
      </c>
      <c r="F22" s="8">
        <f t="shared" si="3"/>
        <v>765.75499999999988</v>
      </c>
      <c r="G22" s="8">
        <f t="shared" si="4"/>
        <v>716.71875</v>
      </c>
      <c r="H22" s="8">
        <f t="shared" si="5"/>
        <v>1.1423169827774144</v>
      </c>
      <c r="I22" s="8">
        <v>1.0338919086280558</v>
      </c>
      <c r="J22" s="8">
        <f t="shared" si="2"/>
        <v>791.88162047463686</v>
      </c>
      <c r="K22" s="8">
        <f>('Linear Regression'!$B$18*Table14[[#This Row],[time (Quarters) ]]+'Linear Regression'!$B$17)</f>
        <v>864.47545650674328</v>
      </c>
      <c r="L22" s="8">
        <f>Table14[[#This Row],[trendata1]]*Table14[[#This Row],[Seasonality Index]]</f>
        <v>893.77417968986663</v>
      </c>
      <c r="M22" s="8">
        <f>Table14[[#This Row],[time (Quarters) ]]*'Quadratic Equation'!$B$18+'Quadratic Equation'!$B$19*Table14[[#This Row],[timesq]]+'Quadratic Equation'!$B$17</f>
        <v>807.76182980300825</v>
      </c>
      <c r="N22" s="8">
        <f>Table14[[#This Row],[trenddata2]]*Table14[[#This Row],[Seasonality Index]]</f>
        <v>835.13841993192295</v>
      </c>
      <c r="O22" s="8">
        <f>Table14[[#This Row],[time (Quarters) ]]*'Cubic Equation'!$B$18+'Cubic Equation'!$B$19*Table14[[#This Row],[timesq]]+'Cubic Equation'!$B$20*Table14[[#This Row],[timecube]]+'Cubic Equation'!$B$17</f>
        <v>792.31382902234679</v>
      </c>
      <c r="P22" s="8">
        <f>Table14[[#This Row],[trenddata3]]*Table14[[#This Row],[Seasonality Index]]</f>
        <v>819.16685692031717</v>
      </c>
      <c r="R22">
        <v>35</v>
      </c>
      <c r="S22">
        <v>1391.3753820748152</v>
      </c>
    </row>
    <row r="23" spans="1:19" x14ac:dyDescent="0.3">
      <c r="A23">
        <v>22</v>
      </c>
      <c r="B23">
        <f t="shared" si="0"/>
        <v>484</v>
      </c>
      <c r="C23">
        <f t="shared" si="1"/>
        <v>113379904</v>
      </c>
      <c r="D23" s="1">
        <v>44256</v>
      </c>
      <c r="E23" s="8">
        <v>847.53</v>
      </c>
      <c r="F23" s="8">
        <f t="shared" si="3"/>
        <v>831.53749999999991</v>
      </c>
      <c r="G23" s="8">
        <f t="shared" si="4"/>
        <v>798.6462499999999</v>
      </c>
      <c r="H23" s="8">
        <f t="shared" si="5"/>
        <v>1.0612082633581514</v>
      </c>
      <c r="I23" s="8">
        <v>1.0082278520102368</v>
      </c>
      <c r="J23" s="8">
        <f t="shared" si="2"/>
        <v>840.61355606291545</v>
      </c>
      <c r="K23" s="8">
        <f>('Linear Regression'!$B$18*Table14[[#This Row],[time (Quarters) ]]+'Linear Regression'!$B$17)</f>
        <v>880.6263069220779</v>
      </c>
      <c r="L23" s="8">
        <f>Table14[[#This Row],[trendata1]]*Table14[[#This Row],[Seasonality Index]]</f>
        <v>887.8719698517541</v>
      </c>
      <c r="M23" s="8">
        <f>Table14[[#This Row],[time (Quarters) ]]*'Quadratic Equation'!$B$18+'Quadratic Equation'!$B$19*Table14[[#This Row],[timesq]]+'Quadratic Equation'!$B$17</f>
        <v>832.637853557379</v>
      </c>
      <c r="N23" s="8">
        <f>Table14[[#This Row],[trenddata2]]*Table14[[#This Row],[Seasonality Index]]</f>
        <v>839.48867459457028</v>
      </c>
      <c r="O23" s="8">
        <f>Table14[[#This Row],[time (Quarters) ]]*'Cubic Equation'!$B$18+'Cubic Equation'!$B$19*Table14[[#This Row],[timesq]]+'Cubic Equation'!$B$20*Table14[[#This Row],[timecube]]+'Cubic Equation'!$B$17</f>
        <v>812.80603822489115</v>
      </c>
      <c r="P23" s="8">
        <f>Table14[[#This Row],[trenddata3]]*Table14[[#This Row],[Seasonality Index]]</f>
        <v>819.49368602043239</v>
      </c>
      <c r="R23">
        <v>36</v>
      </c>
      <c r="S23">
        <v>1658.7200112686062</v>
      </c>
    </row>
    <row r="24" spans="1:19" x14ac:dyDescent="0.3">
      <c r="A24">
        <v>23</v>
      </c>
      <c r="B24">
        <f t="shared" si="0"/>
        <v>529</v>
      </c>
      <c r="C24">
        <f t="shared" si="1"/>
        <v>148035889</v>
      </c>
      <c r="D24" s="1">
        <v>44348</v>
      </c>
      <c r="E24" s="8">
        <v>693.53</v>
      </c>
      <c r="F24" s="8">
        <f t="shared" si="3"/>
        <v>868.60249999999996</v>
      </c>
      <c r="G24" s="8">
        <f t="shared" si="4"/>
        <v>850.06999999999994</v>
      </c>
      <c r="H24" s="8">
        <f t="shared" si="5"/>
        <v>0.81585045937393397</v>
      </c>
      <c r="I24" s="8">
        <v>0.92904361112781264</v>
      </c>
      <c r="J24" s="8">
        <f t="shared" si="2"/>
        <v>746.49886366269618</v>
      </c>
      <c r="K24" s="8">
        <f>('Linear Regression'!$B$18*Table14[[#This Row],[time (Quarters) ]]+'Linear Regression'!$B$17)</f>
        <v>896.7771573374124</v>
      </c>
      <c r="L24" s="8">
        <f>Table14[[#This Row],[trendata1]]*Table14[[#This Row],[Seasonality Index]]</f>
        <v>833.14508862968421</v>
      </c>
      <c r="M24" s="8">
        <f>Table14[[#This Row],[time (Quarters) ]]*'Quadratic Equation'!$B$18+'Quadratic Equation'!$B$19*Table14[[#This Row],[timesq]]+'Quadratic Equation'!$B$17</f>
        <v>859.25891197955684</v>
      </c>
      <c r="N24" s="8">
        <f>Table14[[#This Row],[trenddata2]]*Table14[[#This Row],[Seasonality Index]]</f>
        <v>798.28900247924275</v>
      </c>
      <c r="O24" s="8">
        <f>Table14[[#This Row],[time (Quarters) ]]*'Cubic Equation'!$B$18+'Cubic Equation'!$B$19*Table14[[#This Row],[timesq]]+'Cubic Equation'!$B$20*Table14[[#This Row],[timecube]]+'Cubic Equation'!$B$17</f>
        <v>835.8125555851708</v>
      </c>
      <c r="P24" s="8">
        <f>Table14[[#This Row],[trenddata3]]*Table14[[#This Row],[Seasonality Index]]</f>
        <v>776.50631486681266</v>
      </c>
    </row>
    <row r="25" spans="1:19" x14ac:dyDescent="0.3">
      <c r="A25">
        <v>24</v>
      </c>
      <c r="B25">
        <f t="shared" si="0"/>
        <v>576</v>
      </c>
      <c r="C25">
        <f t="shared" si="1"/>
        <v>191102976</v>
      </c>
      <c r="D25" s="1">
        <v>44440</v>
      </c>
      <c r="E25" s="8">
        <v>966.37</v>
      </c>
      <c r="F25" s="8">
        <f t="shared" si="3"/>
        <v>916.47250000000008</v>
      </c>
      <c r="G25" s="8">
        <f t="shared" si="4"/>
        <v>892.53750000000002</v>
      </c>
      <c r="H25" s="8">
        <f t="shared" si="5"/>
        <v>1.0827220144811842</v>
      </c>
      <c r="I25" s="8">
        <v>1.0309883677490304</v>
      </c>
      <c r="J25" s="8">
        <f t="shared" si="2"/>
        <v>937.32386342038717</v>
      </c>
      <c r="K25" s="8">
        <f>('Linear Regression'!$B$18*Table14[[#This Row],[time (Quarters) ]]+'Linear Regression'!$B$17)</f>
        <v>912.92800775274691</v>
      </c>
      <c r="L25" s="8">
        <f>Table14[[#This Row],[trendata1]]*Table14[[#This Row],[Seasonality Index]]</f>
        <v>941.21815658537867</v>
      </c>
      <c r="M25" s="8">
        <f>Table14[[#This Row],[time (Quarters) ]]*'Quadratic Equation'!$B$18+'Quadratic Equation'!$B$19*Table14[[#This Row],[timesq]]+'Quadratic Equation'!$B$17</f>
        <v>887.625005069542</v>
      </c>
      <c r="N25" s="8">
        <f>Table14[[#This Row],[trenddata2]]*Table14[[#This Row],[Seasonality Index]]</f>
        <v>915.13105514987194</v>
      </c>
      <c r="O25" s="8">
        <f>Table14[[#This Row],[time (Quarters) ]]*'Cubic Equation'!$B$18+'Cubic Equation'!$B$19*Table14[[#This Row],[timesq]]+'Cubic Equation'!$B$20*Table14[[#This Row],[timecube]]+'Cubic Equation'!$B$17</f>
        <v>861.69140716670313</v>
      </c>
      <c r="P25" s="8">
        <f>Table14[[#This Row],[trenddata3]]*Table14[[#This Row],[Seasonality Index]]</f>
        <v>888.39381737816439</v>
      </c>
    </row>
    <row r="26" spans="1:19" x14ac:dyDescent="0.3">
      <c r="A26">
        <v>25</v>
      </c>
      <c r="B26">
        <f t="shared" si="0"/>
        <v>625</v>
      </c>
      <c r="C26">
        <f t="shared" si="1"/>
        <v>244140625</v>
      </c>
      <c r="D26" s="1">
        <v>44531</v>
      </c>
      <c r="E26" s="8">
        <v>966.98</v>
      </c>
      <c r="F26" s="8">
        <f t="shared" si="3"/>
        <v>1006.7749999999999</v>
      </c>
      <c r="G26" s="8">
        <f t="shared" si="4"/>
        <v>961.62374999999997</v>
      </c>
      <c r="H26" s="8">
        <f t="shared" si="5"/>
        <v>1.0055700059404731</v>
      </c>
      <c r="I26" s="8">
        <v>1.0338919086280558</v>
      </c>
      <c r="J26" s="8">
        <f t="shared" si="2"/>
        <v>935.28152404553975</v>
      </c>
      <c r="K26" s="8">
        <f>('Linear Regression'!$B$18*Table14[[#This Row],[time (Quarters) ]]+'Linear Regression'!$B$17)</f>
        <v>929.07885816808141</v>
      </c>
      <c r="L26" s="8">
        <f>Table14[[#This Row],[trendata1]]*Table14[[#This Row],[Seasonality Index]]</f>
        <v>960.56711393737248</v>
      </c>
      <c r="M26" s="8">
        <f>Table14[[#This Row],[time (Quarters) ]]*'Quadratic Equation'!$B$18+'Quadratic Equation'!$B$19*Table14[[#This Row],[timesq]]+'Quadratic Equation'!$B$17</f>
        <v>917.73613282733436</v>
      </c>
      <c r="N26" s="8">
        <f>Table14[[#This Row],[trenddata2]]*Table14[[#This Row],[Seasonality Index]]</f>
        <v>948.8399619857837</v>
      </c>
      <c r="O26" s="8">
        <f>Table14[[#This Row],[time (Quarters) ]]*'Cubic Equation'!$B$18+'Cubic Equation'!$B$19*Table14[[#This Row],[timesq]]+'Cubic Equation'!$B$20*Table14[[#This Row],[timecube]]+'Cubic Equation'!$B$17</f>
        <v>890.85045864631786</v>
      </c>
      <c r="P26" s="8">
        <f>Table14[[#This Row],[trenddata3]]*Table14[[#This Row],[Seasonality Index]]</f>
        <v>921.04308099202046</v>
      </c>
    </row>
    <row r="27" spans="1:19" x14ac:dyDescent="0.3">
      <c r="A27">
        <v>26</v>
      </c>
      <c r="B27">
        <f t="shared" si="0"/>
        <v>676</v>
      </c>
      <c r="C27">
        <f t="shared" si="1"/>
        <v>308915776</v>
      </c>
      <c r="D27" s="1">
        <v>44621</v>
      </c>
      <c r="E27" s="8">
        <v>1039.01</v>
      </c>
      <c r="F27" s="8">
        <f t="shared" si="3"/>
        <v>1034.7474999999999</v>
      </c>
      <c r="G27" s="8">
        <f t="shared" si="4"/>
        <v>1020.7612499999999</v>
      </c>
      <c r="H27" s="8">
        <f t="shared" si="5"/>
        <v>1.0178775889072984</v>
      </c>
      <c r="I27" s="8">
        <v>1.0082278520102368</v>
      </c>
      <c r="J27" s="8">
        <f t="shared" si="2"/>
        <v>1030.530943901608</v>
      </c>
      <c r="K27" s="8">
        <f>('Linear Regression'!$B$18*Table14[[#This Row],[time (Quarters) ]]+'Linear Regression'!$B$17)</f>
        <v>945.22970858341591</v>
      </c>
      <c r="L27" s="8">
        <f>Table14[[#This Row],[trendata1]]*Table14[[#This Row],[Seasonality Index]]</f>
        <v>953.00691874131951</v>
      </c>
      <c r="M27" s="8">
        <f>Table14[[#This Row],[time (Quarters) ]]*'Quadratic Equation'!$B$18+'Quadratic Equation'!$B$19*Table14[[#This Row],[timesq]]+'Quadratic Equation'!$B$17</f>
        <v>949.59229525293404</v>
      </c>
      <c r="N27" s="8">
        <f>Table14[[#This Row],[trenddata2]]*Table14[[#This Row],[Seasonality Index]]</f>
        <v>957.40540012833628</v>
      </c>
      <c r="O27" s="8">
        <f>Table14[[#This Row],[time (Quarters) ]]*'Cubic Equation'!$B$18+'Cubic Equation'!$B$19*Table14[[#This Row],[timesq]]+'Cubic Equation'!$B$20*Table14[[#This Row],[timecube]]+'Cubic Equation'!$B$17</f>
        <v>923.75184061987397</v>
      </c>
      <c r="P27" s="8">
        <f>Table14[[#This Row],[trenddata3]]*Table14[[#This Row],[Seasonality Index]]</f>
        <v>931.35233405867814</v>
      </c>
    </row>
    <row r="28" spans="1:19" x14ac:dyDescent="0.3">
      <c r="A28">
        <v>27</v>
      </c>
      <c r="B28">
        <f t="shared" si="0"/>
        <v>729</v>
      </c>
      <c r="C28">
        <f t="shared" si="1"/>
        <v>387420489</v>
      </c>
      <c r="D28" s="1">
        <v>44713</v>
      </c>
      <c r="E28" s="8">
        <v>1054.74</v>
      </c>
      <c r="F28" s="8">
        <f t="shared" si="3"/>
        <v>1062.3025</v>
      </c>
      <c r="G28" s="8">
        <f t="shared" si="4"/>
        <v>1048.5250000000001</v>
      </c>
      <c r="H28" s="8">
        <f t="shared" si="5"/>
        <v>1.0059273741684747</v>
      </c>
      <c r="I28" s="8">
        <v>0.92904361112781264</v>
      </c>
      <c r="J28" s="8">
        <f t="shared" si="2"/>
        <v>1135.2965429896217</v>
      </c>
      <c r="K28" s="8">
        <f>('Linear Regression'!$B$18*Table14[[#This Row],[time (Quarters) ]]+'Linear Regression'!$B$17)</f>
        <v>961.38055899875053</v>
      </c>
      <c r="L28" s="8">
        <f>Table14[[#This Row],[trendata1]]*Table14[[#This Row],[Seasonality Index]]</f>
        <v>893.16446620027432</v>
      </c>
      <c r="M28" s="8">
        <f>Table14[[#This Row],[time (Quarters) ]]*'Quadratic Equation'!$B$18+'Quadratic Equation'!$B$19*Table14[[#This Row],[timesq]]+'Quadratic Equation'!$B$17</f>
        <v>983.19349234634092</v>
      </c>
      <c r="N28" s="8">
        <f>Table14[[#This Row],[trenddata2]]*Table14[[#This Row],[Seasonality Index]]</f>
        <v>913.42963256681003</v>
      </c>
      <c r="O28" s="8">
        <f>Table14[[#This Row],[time (Quarters) ]]*'Cubic Equation'!$B$18+'Cubic Equation'!$B$19*Table14[[#This Row],[timesq]]+'Cubic Equation'!$B$20*Table14[[#This Row],[timecube]]+'Cubic Equation'!$B$17</f>
        <v>960.91656221885671</v>
      </c>
      <c r="P28" s="8">
        <f>Table14[[#This Row],[trenddata3]]*Table14[[#This Row],[Seasonality Index]]</f>
        <v>892.73339295633014</v>
      </c>
      <c r="R28" t="s">
        <v>61</v>
      </c>
      <c r="S28" t="s">
        <v>62</v>
      </c>
    </row>
    <row r="29" spans="1:19" x14ac:dyDescent="0.3">
      <c r="A29">
        <v>28</v>
      </c>
      <c r="B29">
        <f t="shared" si="0"/>
        <v>784</v>
      </c>
      <c r="C29">
        <f t="shared" si="1"/>
        <v>481890304</v>
      </c>
      <c r="D29" s="1">
        <v>44805</v>
      </c>
      <c r="E29" s="8">
        <v>1078.26</v>
      </c>
      <c r="F29" s="8">
        <f t="shared" si="3"/>
        <v>1076.2224999999999</v>
      </c>
      <c r="G29" s="8">
        <f t="shared" si="4"/>
        <v>1069.2624999999998</v>
      </c>
      <c r="H29" s="8">
        <f t="shared" si="5"/>
        <v>1.0084146783413803</v>
      </c>
      <c r="I29" s="8">
        <v>1.0309883677490304</v>
      </c>
      <c r="J29" s="8">
        <f t="shared" si="2"/>
        <v>1045.850791075537</v>
      </c>
      <c r="K29" s="8">
        <f>('Linear Regression'!$B$18*Table14[[#This Row],[time (Quarters) ]]+'Linear Regression'!$B$17)</f>
        <v>977.53140941408503</v>
      </c>
      <c r="L29" s="8">
        <f>Table14[[#This Row],[trendata1]]*Table14[[#This Row],[Seasonality Index]]</f>
        <v>1007.8235122152366</v>
      </c>
      <c r="M29" s="8">
        <f>Table14[[#This Row],[time (Quarters) ]]*'Quadratic Equation'!$B$18+'Quadratic Equation'!$B$19*Table14[[#This Row],[timesq]]+'Quadratic Equation'!$B$17</f>
        <v>1018.539724107555</v>
      </c>
      <c r="N29" s="8">
        <f>Table14[[#This Row],[trenddata2]]*Table14[[#This Row],[Seasonality Index]]</f>
        <v>1050.1026076451958</v>
      </c>
      <c r="O29" s="8">
        <f>Table14[[#This Row],[time (Quarters) ]]*'Cubic Equation'!$B$18+'Cubic Equation'!$B$19*Table14[[#This Row],[timesq]]+'Cubic Equation'!$B$20*Table14[[#This Row],[timecube]]+'Cubic Equation'!$B$17</f>
        <v>1002.9293130378568</v>
      </c>
      <c r="P29" s="8">
        <f>Table14[[#This Row],[trenddata3]]*Table14[[#This Row],[Seasonality Index]]</f>
        <v>1034.0084554165562</v>
      </c>
      <c r="R29" t="s">
        <v>65</v>
      </c>
      <c r="S29" t="s">
        <v>63</v>
      </c>
    </row>
    <row r="30" spans="1:19" x14ac:dyDescent="0.3">
      <c r="A30">
        <v>29</v>
      </c>
      <c r="B30">
        <f t="shared" si="0"/>
        <v>841</v>
      </c>
      <c r="C30">
        <f t="shared" si="1"/>
        <v>594823321</v>
      </c>
      <c r="D30" s="1">
        <v>44896</v>
      </c>
      <c r="E30" s="8">
        <v>1077.2</v>
      </c>
      <c r="F30" s="8">
        <f t="shared" si="3"/>
        <v>1099.9375</v>
      </c>
      <c r="G30" s="8">
        <f t="shared" si="4"/>
        <v>1088.08</v>
      </c>
      <c r="H30" s="8">
        <f t="shared" si="5"/>
        <v>0.99000073524005594</v>
      </c>
      <c r="I30" s="8">
        <v>1.0338919086280558</v>
      </c>
      <c r="J30" s="8">
        <f t="shared" si="2"/>
        <v>1041.8884131025</v>
      </c>
      <c r="K30" s="8">
        <f>('Linear Regression'!$B$18*Table14[[#This Row],[time (Quarters) ]]+'Linear Regression'!$B$17)</f>
        <v>993.68225982941954</v>
      </c>
      <c r="L30" s="8">
        <f>Table14[[#This Row],[trendata1]]*Table14[[#This Row],[Seasonality Index]]</f>
        <v>1027.3600481848782</v>
      </c>
      <c r="M30" s="8">
        <f>Table14[[#This Row],[time (Quarters) ]]*'Quadratic Equation'!$B$18+'Quadratic Equation'!$B$19*Table14[[#This Row],[timesq]]+'Quadratic Equation'!$B$17</f>
        <v>1055.6309905365763</v>
      </c>
      <c r="N30" s="8">
        <f>Table14[[#This Row],[trenddata2]]*Table14[[#This Row],[Seasonality Index]]</f>
        <v>1091.408339612786</v>
      </c>
      <c r="O30" s="8">
        <f>Table14[[#This Row],[time (Quarters) ]]*'Cubic Equation'!$B$18+'Cubic Equation'!$B$19*Table14[[#This Row],[timesq]]+'Cubic Equation'!$B$20*Table14[[#This Row],[timecube]]+'Cubic Equation'!$B$17</f>
        <v>1050.4434533729311</v>
      </c>
      <c r="P30" s="8">
        <f>Table14[[#This Row],[trenddata3]]*Table14[[#This Row],[Seasonality Index]]</f>
        <v>1086.0449869135859</v>
      </c>
      <c r="R30" t="s">
        <v>66</v>
      </c>
      <c r="S30" t="s">
        <v>64</v>
      </c>
    </row>
    <row r="31" spans="1:19" x14ac:dyDescent="0.3">
      <c r="A31">
        <v>30</v>
      </c>
      <c r="B31">
        <f t="shared" si="0"/>
        <v>900</v>
      </c>
      <c r="C31">
        <f t="shared" si="1"/>
        <v>729000000</v>
      </c>
      <c r="D31" s="1">
        <v>44986</v>
      </c>
      <c r="E31" s="8">
        <v>1094.69</v>
      </c>
      <c r="F31" s="8">
        <f t="shared" si="3"/>
        <v>1111.6750000000002</v>
      </c>
      <c r="G31" s="8">
        <f t="shared" si="4"/>
        <v>1105.8062500000001</v>
      </c>
      <c r="H31" s="8">
        <f t="shared" si="5"/>
        <v>0.98994738002249483</v>
      </c>
      <c r="I31" s="8">
        <v>1.0082278520102368</v>
      </c>
      <c r="J31" s="8">
        <f t="shared" si="2"/>
        <v>1085.7565557402252</v>
      </c>
      <c r="K31" s="8">
        <f>('Linear Regression'!$B$18*Table14[[#This Row],[time (Quarters) ]]+'Linear Regression'!$B$17)</f>
        <v>1009.8331102447542</v>
      </c>
      <c r="L31" s="8">
        <f>Table14[[#This Row],[trendata1]]*Table14[[#This Row],[Seasonality Index]]</f>
        <v>1018.1418676308851</v>
      </c>
      <c r="M31" s="8">
        <f>Table14[[#This Row],[time (Quarters) ]]*'Quadratic Equation'!$B$18+'Quadratic Equation'!$B$19*Table14[[#This Row],[timesq]]+'Quadratic Equation'!$B$17</f>
        <v>1094.4672916334048</v>
      </c>
      <c r="N31" s="8">
        <f>Table14[[#This Row],[trenddata2]]*Table14[[#This Row],[Seasonality Index]]</f>
        <v>1103.4724065390092</v>
      </c>
      <c r="O31" s="8">
        <f>Table14[[#This Row],[time (Quarters) ]]*'Cubic Equation'!$B$18+'Cubic Equation'!$B$19*Table14[[#This Row],[timesq]]+'Cubic Equation'!$B$20*Table14[[#This Row],[timecube]]+'Cubic Equation'!$B$17</f>
        <v>1104.1861927708451</v>
      </c>
      <c r="P31" s="8">
        <f>Table14[[#This Row],[trenddata3]]*Table14[[#This Row],[Seasonality Index]]</f>
        <v>1113.2712733567105</v>
      </c>
    </row>
    <row r="32" spans="1:19" x14ac:dyDescent="0.3">
      <c r="A32">
        <v>31</v>
      </c>
      <c r="B32">
        <f t="shared" si="0"/>
        <v>961</v>
      </c>
      <c r="C32">
        <f t="shared" si="1"/>
        <v>887503681</v>
      </c>
      <c r="D32" s="1">
        <v>45078</v>
      </c>
      <c r="E32" s="8">
        <v>1149.5999999999999</v>
      </c>
      <c r="F32" s="8">
        <f t="shared" si="3"/>
        <v>1123.1666666666667</v>
      </c>
      <c r="G32" s="8">
        <f t="shared" si="4"/>
        <v>1117.4208333333336</v>
      </c>
      <c r="H32" s="8">
        <f t="shared" si="5"/>
        <v>1.0287977149760792</v>
      </c>
      <c r="I32" s="8">
        <v>0.92904361112781264</v>
      </c>
      <c r="J32" s="8">
        <f t="shared" si="2"/>
        <v>1237.4015452347203</v>
      </c>
      <c r="K32" s="8">
        <f>('Linear Regression'!$B$18*Table14[[#This Row],[time (Quarters) ]]+'Linear Regression'!$B$17)</f>
        <v>1025.9839606600885</v>
      </c>
      <c r="L32" s="8">
        <f>Table14[[#This Row],[trendata1]]*Table14[[#This Row],[Seasonality Index]]</f>
        <v>953.18384377086431</v>
      </c>
      <c r="M32" s="8">
        <f>Table14[[#This Row],[time (Quarters) ]]*'Quadratic Equation'!$B$18+'Quadratic Equation'!$B$19*Table14[[#This Row],[timesq]]+'Quadratic Equation'!$B$17</f>
        <v>1135.0486273980407</v>
      </c>
      <c r="N32" s="8">
        <f>Table14[[#This Row],[trenddata2]]*Table14[[#This Row],[Seasonality Index]]</f>
        <v>1054.5096756035427</v>
      </c>
      <c r="O32" s="8">
        <f>Table14[[#This Row],[time (Quarters) ]]*'Cubic Equation'!$B$18+'Cubic Equation'!$B$19*Table14[[#This Row],[timesq]]+'Cubic Equation'!$B$20*Table14[[#This Row],[timecube]]+'Cubic Equation'!$B$17</f>
        <v>1164.9639568891962</v>
      </c>
      <c r="P32" s="8">
        <f>Table14[[#This Row],[trenddata3]]*Table14[[#This Row],[Seasonality Index]]</f>
        <v>1082.3023213420843</v>
      </c>
    </row>
    <row r="33" spans="1:16" x14ac:dyDescent="0.3">
      <c r="A33">
        <v>32</v>
      </c>
      <c r="B33">
        <f t="shared" si="0"/>
        <v>1024</v>
      </c>
      <c r="C33">
        <f t="shared" si="1"/>
        <v>1073741824</v>
      </c>
      <c r="D33" s="1">
        <v>45170</v>
      </c>
      <c r="E33" s="8">
        <v>1125.21</v>
      </c>
      <c r="F33" s="8">
        <f t="shared" si="3"/>
        <v>1137.405</v>
      </c>
      <c r="G33" s="8">
        <f t="shared" si="4"/>
        <v>1130.2858333333334</v>
      </c>
      <c r="H33" s="8">
        <f t="shared" si="5"/>
        <v>0.99550924802944385</v>
      </c>
      <c r="I33" s="8">
        <v>1.0309883677490304</v>
      </c>
      <c r="J33" s="8">
        <f t="shared" si="2"/>
        <v>1091.3896171851918</v>
      </c>
      <c r="K33" s="8">
        <f>('Linear Regression'!$B$18*Table14[[#This Row],[time (Quarters) ]]+'Linear Regression'!$B$17)</f>
        <v>1042.1348110754232</v>
      </c>
      <c r="L33" s="8">
        <f>Table14[[#This Row],[trendata1]]*Table14[[#This Row],[Seasonality Index]]</f>
        <v>1074.4288678450946</v>
      </c>
      <c r="M33" s="8">
        <f>Table14[[#This Row],[time (Quarters) ]]*'Quadratic Equation'!$B$18+'Quadratic Equation'!$B$19*Table14[[#This Row],[timesq]]+'Quadratic Equation'!$B$17</f>
        <v>1177.3749978304836</v>
      </c>
      <c r="N33" s="8">
        <f>Table14[[#This Row],[trenddata2]]*Table14[[#This Row],[Seasonality Index]]</f>
        <v>1213.8599272417684</v>
      </c>
      <c r="O33" s="8">
        <f>Table14[[#This Row],[time (Quarters) ]]*'Cubic Equation'!$B$18+'Cubic Equation'!$B$19*Table14[[#This Row],[timesq]]+'Cubic Equation'!$B$20*Table14[[#This Row],[timecube]]+'Cubic Equation'!$B$17</f>
        <v>1233.6679426674195</v>
      </c>
      <c r="P33" s="8">
        <f>Table14[[#This Row],[trenddata3]]*Table14[[#This Row],[Seasonality Index]]</f>
        <v>1271.8972985549872</v>
      </c>
    </row>
    <row r="34" spans="1:16" x14ac:dyDescent="0.3">
      <c r="A34" s="2">
        <v>33</v>
      </c>
      <c r="B34">
        <f t="shared" si="0"/>
        <v>1089</v>
      </c>
      <c r="C34">
        <f t="shared" si="1"/>
        <v>1291467969</v>
      </c>
      <c r="D34" s="1">
        <v>45261</v>
      </c>
      <c r="G34" s="8"/>
      <c r="H34" s="8"/>
      <c r="I34" s="8">
        <v>1.0338919086280558</v>
      </c>
      <c r="J34" s="8"/>
      <c r="K34" s="8">
        <f>('Linear Regression'!$B$18*Table14[[#This Row],[time (Quarters) ]]+'Linear Regression'!$B$17)</f>
        <v>1058.2856614907578</v>
      </c>
      <c r="L34" s="8">
        <f>Table14[[#This Row],[trendata1]]*Table14[[#This Row],[Seasonality Index]]</f>
        <v>1094.1529824323841</v>
      </c>
      <c r="M34" s="8">
        <f>Table14[[#This Row],[time (Quarters) ]]*'Quadratic Equation'!$B$18+'Quadratic Equation'!$B$19*Table14[[#This Row],[timesq]]+'Quadratic Equation'!$B$17</f>
        <v>1221.4464029307337</v>
      </c>
      <c r="N34" s="8">
        <f>Table14[[#This Row],[trenddata2]]*Table14[[#This Row],[Seasonality Index]]</f>
        <v>1262.8435528129296</v>
      </c>
      <c r="O34" s="8">
        <f>Table14[[#This Row],[time (Quarters) ]]*'Cubic Equation'!$B$18+'Cubic Equation'!$B$19*Table14[[#This Row],[timesq]]+'Cubic Equation'!$B$20*Table14[[#This Row],[timecube]]+'Cubic Equation'!$B$17</f>
        <v>1311.2798618086736</v>
      </c>
      <c r="P34" s="8">
        <f>Table14[[#This Row],[trenddata3]]*Table14[[#This Row],[Seasonality Index]]</f>
        <v>1355.7216390709027</v>
      </c>
    </row>
    <row r="35" spans="1:16" x14ac:dyDescent="0.3">
      <c r="A35" s="2">
        <v>34</v>
      </c>
      <c r="B35">
        <f t="shared" si="0"/>
        <v>1156</v>
      </c>
      <c r="C35">
        <f t="shared" si="1"/>
        <v>1544804416</v>
      </c>
      <c r="D35" s="1">
        <v>45352</v>
      </c>
      <c r="G35" s="8"/>
      <c r="H35" s="8"/>
      <c r="I35" s="8">
        <v>1.0082278520102368</v>
      </c>
      <c r="J35" s="8"/>
      <c r="K35" s="8">
        <f>('Linear Regression'!$B$18*Table14[[#This Row],[time (Quarters) ]]+'Linear Regression'!$B$17)</f>
        <v>1074.4365119060922</v>
      </c>
      <c r="L35" s="8">
        <f>Table14[[#This Row],[trendata1]]*Table14[[#This Row],[Seasonality Index]]</f>
        <v>1083.2768165204504</v>
      </c>
      <c r="M35" s="8">
        <f>Table14[[#This Row],[time (Quarters) ]]*'Quadratic Equation'!$B$18+'Quadratic Equation'!$B$19*Table14[[#This Row],[timesq]]+'Quadratic Equation'!$B$17</f>
        <v>1267.2628426987912</v>
      </c>
      <c r="N35" s="8">
        <f>Table14[[#This Row],[trenddata2]]*Table14[[#This Row],[Seasonality Index]]</f>
        <v>1277.6896938265888</v>
      </c>
      <c r="O35" s="8">
        <f>Table14[[#This Row],[time (Quarters) ]]*'Cubic Equation'!$B$18+'Cubic Equation'!$B$19*Table14[[#This Row],[timesq]]+'Cubic Equation'!$B$20*Table14[[#This Row],[timecube]]+'Cubic Equation'!$B$17</f>
        <v>1398.8778725726104</v>
      </c>
      <c r="P35" s="8">
        <f>Table14[[#This Row],[trenddata3]]*Table14[[#This Row],[Seasonality Index]]</f>
        <v>1410.3876326885327</v>
      </c>
    </row>
    <row r="36" spans="1:16" x14ac:dyDescent="0.3">
      <c r="A36" s="2">
        <v>35</v>
      </c>
      <c r="B36">
        <f t="shared" si="0"/>
        <v>1225</v>
      </c>
      <c r="C36">
        <f t="shared" si="1"/>
        <v>1838265625</v>
      </c>
      <c r="D36" s="1">
        <v>45444</v>
      </c>
      <c r="G36" s="8"/>
      <c r="H36" s="8"/>
      <c r="I36" s="8">
        <v>0.92904361112781264</v>
      </c>
      <c r="J36" s="8"/>
      <c r="K36" s="8">
        <f>('Linear Regression'!$B$18*Table14[[#This Row],[time (Quarters) ]]+'Linear Regression'!$B$17)</f>
        <v>1090.5873623214268</v>
      </c>
      <c r="L36" s="8">
        <f>Table14[[#This Row],[trendata1]]*Table14[[#This Row],[Seasonality Index]]</f>
        <v>1013.2032213414545</v>
      </c>
      <c r="M36" s="8">
        <f>Table14[[#This Row],[time (Quarters) ]]*'Quadratic Equation'!$B$18+'Quadratic Equation'!$B$19*Table14[[#This Row],[timesq]]+'Quadratic Equation'!$B$17</f>
        <v>1314.8243171346562</v>
      </c>
      <c r="N36" s="8">
        <f>Table14[[#This Row],[trenddata2]]*Table14[[#This Row],[Seasonality Index]]</f>
        <v>1221.5291315894412</v>
      </c>
      <c r="O36" s="8">
        <f>Table14[[#This Row],[time (Quarters) ]]*'Cubic Equation'!$B$18+'Cubic Equation'!$B$19*Table14[[#This Row],[timesq]]+'Cubic Equation'!$B$20*Table14[[#This Row],[timecube]]+'Cubic Equation'!$B$17</f>
        <v>1497.6426998790239</v>
      </c>
      <c r="P36" s="8">
        <f>Table14[[#This Row],[trenddata3]]*Table14[[#This Row],[Seasonality Index]]</f>
        <v>1391.3753820748152</v>
      </c>
    </row>
    <row r="37" spans="1:16" x14ac:dyDescent="0.3">
      <c r="A37" s="2">
        <v>36</v>
      </c>
      <c r="B37">
        <f t="shared" si="0"/>
        <v>1296</v>
      </c>
      <c r="C37">
        <f t="shared" si="1"/>
        <v>2176782336</v>
      </c>
      <c r="D37" s="1">
        <v>45536</v>
      </c>
      <c r="G37" s="8"/>
      <c r="H37" s="8"/>
      <c r="I37" s="8">
        <v>1.0309883677490304</v>
      </c>
      <c r="J37" s="8"/>
      <c r="K37" s="8">
        <f>('Linear Regression'!$B$18*Table14[[#This Row],[time (Quarters) ]]+'Linear Regression'!$B$17)</f>
        <v>1106.7382127367614</v>
      </c>
      <c r="L37" s="8">
        <f>Table14[[#This Row],[trendata1]]*Table14[[#This Row],[Seasonality Index]]</f>
        <v>1141.0342234749528</v>
      </c>
      <c r="M37" s="8">
        <f>Table14[[#This Row],[time (Quarters) ]]*'Quadratic Equation'!$B$18+'Quadratic Equation'!$B$19*Table14[[#This Row],[timesq]]+'Quadratic Equation'!$B$17</f>
        <v>1364.1308262383282</v>
      </c>
      <c r="N37" s="8">
        <f>Table14[[#This Row],[trenddata2]]*Table14[[#This Row],[Seasonality Index]]</f>
        <v>1406.40301393959</v>
      </c>
      <c r="O37" s="8">
        <f>Table14[[#This Row],[time (Quarters) ]]*'Cubic Equation'!$B$18+'Cubic Equation'!$B$19*Table14[[#This Row],[timesq]]+'Cubic Equation'!$B$20*Table14[[#This Row],[timecube]]+'Cubic Equation'!$B$17</f>
        <v>1608.8639437223817</v>
      </c>
      <c r="P37" s="8">
        <f>Table14[[#This Row],[trenddata3]]*Table14[[#This Row],[Seasonality Index]]</f>
        <v>1658.7200112686062</v>
      </c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CAF3-91CC-43D0-B796-2161A116D6B3}">
  <dimension ref="A1:E10"/>
  <sheetViews>
    <sheetView workbookViewId="0">
      <selection activeCell="H16" sqref="H16"/>
    </sheetView>
  </sheetViews>
  <sheetFormatPr defaultRowHeight="14.4" x14ac:dyDescent="0.3"/>
  <sheetData>
    <row r="1" spans="1: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3">
      <c r="A2">
        <v>1</v>
      </c>
      <c r="B2" s="8"/>
      <c r="C2" s="8">
        <v>1.0267798563790858</v>
      </c>
      <c r="D2" s="8">
        <v>1.0180695485140354</v>
      </c>
      <c r="E2" s="8">
        <v>1.0026983393953735</v>
      </c>
    </row>
    <row r="3" spans="1:5" x14ac:dyDescent="0.3">
      <c r="A3">
        <v>2</v>
      </c>
      <c r="B3" s="8">
        <v>0.98894557501541136</v>
      </c>
      <c r="C3" s="8">
        <v>0.99522710006663773</v>
      </c>
      <c r="D3" s="8">
        <v>0.99771781644199498</v>
      </c>
      <c r="E3" s="8">
        <v>1.002615712164314</v>
      </c>
    </row>
    <row r="4" spans="1:5" x14ac:dyDescent="0.3">
      <c r="A4">
        <v>3</v>
      </c>
      <c r="B4" s="8">
        <v>0.97659788931663893</v>
      </c>
      <c r="C4" s="8">
        <v>1.0206509615709602</v>
      </c>
      <c r="D4" s="8">
        <v>1.0164130189605529</v>
      </c>
      <c r="E4" s="8">
        <v>1.0074080878734391</v>
      </c>
    </row>
    <row r="5" spans="1:5" x14ac:dyDescent="0.3">
      <c r="A5">
        <v>4</v>
      </c>
      <c r="B5" s="8">
        <v>0.98170871672448967</v>
      </c>
      <c r="C5" s="8">
        <v>1.0323442299162948</v>
      </c>
      <c r="D5" s="8">
        <v>1.0268337974263877</v>
      </c>
      <c r="E5" s="8">
        <v>1.0866334970053213</v>
      </c>
    </row>
    <row r="6" spans="1:5" x14ac:dyDescent="0.3">
      <c r="A6">
        <v>5</v>
      </c>
      <c r="B6" s="8">
        <v>1.0413095507271726</v>
      </c>
      <c r="C6" s="8">
        <v>0.50677119257103442</v>
      </c>
      <c r="D6" s="8">
        <v>1.1022268197972627</v>
      </c>
      <c r="E6" s="8">
        <v>1.1423169827774144</v>
      </c>
    </row>
    <row r="7" spans="1:5" x14ac:dyDescent="0.3">
      <c r="A7">
        <v>6</v>
      </c>
      <c r="B7" s="8">
        <v>1.0612082633581514</v>
      </c>
      <c r="C7" s="8">
        <v>0.81585045937393397</v>
      </c>
      <c r="D7" s="8">
        <v>1.0827220144811842</v>
      </c>
      <c r="E7" s="8">
        <v>1.0055700059404731</v>
      </c>
    </row>
    <row r="8" spans="1:5" x14ac:dyDescent="0.3">
      <c r="A8">
        <v>7</v>
      </c>
      <c r="B8" s="8">
        <v>1.0178775889072984</v>
      </c>
      <c r="C8" s="8">
        <v>1.0059273741684747</v>
      </c>
      <c r="D8" s="8">
        <v>1.0084146783413803</v>
      </c>
      <c r="E8" s="8">
        <v>0.99000073524005594</v>
      </c>
    </row>
    <row r="9" spans="1:5" x14ac:dyDescent="0.3">
      <c r="A9">
        <v>8</v>
      </c>
      <c r="B9" s="8">
        <v>0.98994738002249483</v>
      </c>
      <c r="C9" s="8">
        <v>1.0287977149760792</v>
      </c>
      <c r="D9" s="8">
        <v>0.99550924802944385</v>
      </c>
      <c r="E9" s="8"/>
    </row>
    <row r="10" spans="1:5" x14ac:dyDescent="0.3">
      <c r="A10" s="3" t="s">
        <v>5</v>
      </c>
      <c r="B10" s="9">
        <f t="shared" ref="B10:D10" si="0">AVERAGE(B2:B9)</f>
        <v>1.0082278520102368</v>
      </c>
      <c r="C10" s="9">
        <f t="shared" si="0"/>
        <v>0.92904361112781264</v>
      </c>
      <c r="D10" s="9">
        <f t="shared" si="0"/>
        <v>1.0309883677490304</v>
      </c>
      <c r="E10" s="9">
        <f>AVERAGE(E2:E9)</f>
        <v>1.0338919086280558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0C1B-CD7B-4497-B6BE-80D4C723C13A}">
  <dimension ref="A1:I56"/>
  <sheetViews>
    <sheetView topLeftCell="A3" zoomScale="137" workbookViewId="0">
      <selection activeCell="A20" sqref="A20"/>
    </sheetView>
  </sheetViews>
  <sheetFormatPr defaultRowHeight="14.4" x14ac:dyDescent="0.3"/>
  <cols>
    <col min="1" max="1" width="20.44140625" customWidth="1"/>
    <col min="2" max="2" width="12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6" t="s">
        <v>7</v>
      </c>
      <c r="B3" s="6"/>
    </row>
    <row r="4" spans="1:9" x14ac:dyDescent="0.3">
      <c r="A4" t="s">
        <v>8</v>
      </c>
      <c r="B4">
        <v>0.76075065580636791</v>
      </c>
    </row>
    <row r="5" spans="1:9" x14ac:dyDescent="0.3">
      <c r="A5" t="s">
        <v>9</v>
      </c>
      <c r="B5">
        <v>0.57874156030981894</v>
      </c>
    </row>
    <row r="6" spans="1:9" x14ac:dyDescent="0.3">
      <c r="A6" t="s">
        <v>10</v>
      </c>
      <c r="B6">
        <v>0.5646996123201462</v>
      </c>
    </row>
    <row r="7" spans="1:9" x14ac:dyDescent="0.3">
      <c r="A7" t="s">
        <v>11</v>
      </c>
      <c r="B7">
        <v>131.39805069676927</v>
      </c>
    </row>
    <row r="8" spans="1:9" ht="15" thickBot="1" x14ac:dyDescent="0.35">
      <c r="A8" s="4" t="s">
        <v>12</v>
      </c>
      <c r="B8" s="4">
        <v>32</v>
      </c>
    </row>
    <row r="10" spans="1:9" ht="15" thickBot="1" x14ac:dyDescent="0.35">
      <c r="A10" t="s">
        <v>13</v>
      </c>
    </row>
    <row r="11" spans="1:9" x14ac:dyDescent="0.3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3">
      <c r="A12" t="s">
        <v>14</v>
      </c>
      <c r="B12">
        <v>1</v>
      </c>
      <c r="C12">
        <v>711598.71580986003</v>
      </c>
      <c r="D12">
        <v>711598.71580986003</v>
      </c>
      <c r="E12">
        <v>41.215190423398546</v>
      </c>
      <c r="F12">
        <v>4.3385628858335681E-7</v>
      </c>
    </row>
    <row r="13" spans="1:9" x14ac:dyDescent="0.3">
      <c r="A13" t="s">
        <v>15</v>
      </c>
      <c r="B13">
        <v>30</v>
      </c>
      <c r="C13">
        <v>517963.43180732243</v>
      </c>
      <c r="D13">
        <v>17265.447726910748</v>
      </c>
    </row>
    <row r="14" spans="1:9" ht="15" thickBot="1" x14ac:dyDescent="0.35">
      <c r="A14" s="4" t="s">
        <v>16</v>
      </c>
      <c r="B14" s="4">
        <v>31</v>
      </c>
      <c r="C14" s="4">
        <v>1229562.1476171825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3">
      <c r="A17" t="s">
        <v>17</v>
      </c>
      <c r="B17">
        <v>525.30759778471815</v>
      </c>
      <c r="C17">
        <v>47.566890555462201</v>
      </c>
      <c r="D17">
        <v>11.043555541479387</v>
      </c>
      <c r="E17">
        <v>4.3162903865851493E-12</v>
      </c>
      <c r="F17">
        <v>428.16304737140223</v>
      </c>
      <c r="G17">
        <v>622.45214819803414</v>
      </c>
      <c r="H17">
        <v>428.16304737140223</v>
      </c>
      <c r="I17">
        <v>622.45214819803414</v>
      </c>
    </row>
    <row r="18" spans="1:9" ht="15" thickBot="1" x14ac:dyDescent="0.35">
      <c r="A18" s="4" t="s">
        <v>57</v>
      </c>
      <c r="B18" s="4">
        <v>16.150850415334531</v>
      </c>
      <c r="C18" s="4">
        <v>2.5157457024674432</v>
      </c>
      <c r="D18" s="4">
        <v>6.4199057955236807</v>
      </c>
      <c r="E18" s="4">
        <v>4.3385628858335681E-7</v>
      </c>
      <c r="F18" s="4">
        <v>11.013012260127063</v>
      </c>
      <c r="G18" s="4">
        <v>21.288688570542</v>
      </c>
      <c r="H18" s="4">
        <v>11.013012260127063</v>
      </c>
      <c r="I18" s="4">
        <v>21.288688570542</v>
      </c>
    </row>
    <row r="20" spans="1:9" x14ac:dyDescent="0.3">
      <c r="A20" s="2" t="s">
        <v>68</v>
      </c>
      <c r="B20" s="12" t="s">
        <v>67</v>
      </c>
      <c r="C20" s="12"/>
      <c r="D20" s="12"/>
    </row>
    <row r="22" spans="1:9" x14ac:dyDescent="0.3">
      <c r="A22" t="s">
        <v>30</v>
      </c>
      <c r="F22" t="s">
        <v>35</v>
      </c>
    </row>
    <row r="23" spans="1:9" ht="15" thickBot="1" x14ac:dyDescent="0.35"/>
    <row r="24" spans="1:9" x14ac:dyDescent="0.3">
      <c r="A24" s="5" t="s">
        <v>31</v>
      </c>
      <c r="B24" s="5" t="s">
        <v>32</v>
      </c>
      <c r="C24" s="5" t="s">
        <v>33</v>
      </c>
      <c r="D24" s="5" t="s">
        <v>34</v>
      </c>
      <c r="F24" s="5" t="s">
        <v>36</v>
      </c>
      <c r="G24" s="5" t="s">
        <v>37</v>
      </c>
    </row>
    <row r="25" spans="1:9" x14ac:dyDescent="0.3">
      <c r="A25">
        <v>1</v>
      </c>
      <c r="B25">
        <v>541.45844820005266</v>
      </c>
      <c r="C25">
        <v>40.681710724939649</v>
      </c>
      <c r="D25">
        <v>0.31472446534428566</v>
      </c>
      <c r="F25">
        <v>1.5625</v>
      </c>
      <c r="G25">
        <v>324.24742648443561</v>
      </c>
    </row>
    <row r="26" spans="1:9" x14ac:dyDescent="0.3">
      <c r="A26">
        <v>2</v>
      </c>
      <c r="B26">
        <v>557.60929861538716</v>
      </c>
      <c r="C26">
        <v>17.459123511591656</v>
      </c>
      <c r="D26">
        <v>0.13506839350285663</v>
      </c>
      <c r="F26">
        <v>4.6875</v>
      </c>
      <c r="G26">
        <v>575.06842212697882</v>
      </c>
    </row>
    <row r="27" spans="1:9" x14ac:dyDescent="0.3">
      <c r="A27">
        <v>3</v>
      </c>
      <c r="B27">
        <v>573.76014903072178</v>
      </c>
      <c r="C27">
        <v>119.00603792867139</v>
      </c>
      <c r="D27">
        <v>0.92066215978675381</v>
      </c>
      <c r="F27">
        <v>7.8125</v>
      </c>
      <c r="G27">
        <v>582.14015892499231</v>
      </c>
    </row>
    <row r="28" spans="1:9" x14ac:dyDescent="0.3">
      <c r="A28">
        <v>4</v>
      </c>
      <c r="B28">
        <v>589.91099944605628</v>
      </c>
      <c r="C28">
        <v>44.965222706757231</v>
      </c>
      <c r="D28">
        <v>0.3478628460625508</v>
      </c>
      <c r="F28">
        <v>10.9375</v>
      </c>
      <c r="G28">
        <v>605.2302550294994</v>
      </c>
    </row>
    <row r="29" spans="1:9" x14ac:dyDescent="0.3">
      <c r="A29">
        <v>5</v>
      </c>
      <c r="B29">
        <v>606.06184986139078</v>
      </c>
      <c r="C29">
        <v>29.207654154318448</v>
      </c>
      <c r="D29">
        <v>0.22595813140285079</v>
      </c>
      <c r="F29">
        <v>14.0625</v>
      </c>
      <c r="G29">
        <v>634.87622215281351</v>
      </c>
    </row>
    <row r="30" spans="1:9" x14ac:dyDescent="0.3">
      <c r="A30">
        <v>6</v>
      </c>
      <c r="B30">
        <v>622.2127002767254</v>
      </c>
      <c r="C30">
        <v>26.192319180485924</v>
      </c>
      <c r="D30">
        <v>0.20263070316636839</v>
      </c>
      <c r="F30">
        <v>17.1875</v>
      </c>
      <c r="G30">
        <v>635.26950401570923</v>
      </c>
    </row>
    <row r="31" spans="1:9" x14ac:dyDescent="0.3">
      <c r="A31">
        <v>7</v>
      </c>
      <c r="B31">
        <v>638.3635506920599</v>
      </c>
      <c r="C31">
        <v>79.008585574975655</v>
      </c>
      <c r="D31">
        <v>0.61123129803507892</v>
      </c>
      <c r="F31">
        <v>20.3125</v>
      </c>
      <c r="G31">
        <v>648.40501945721132</v>
      </c>
    </row>
    <row r="32" spans="1:9" x14ac:dyDescent="0.3">
      <c r="A32">
        <v>8</v>
      </c>
      <c r="B32">
        <v>654.51440110739441</v>
      </c>
      <c r="C32">
        <v>4.8625824411567464</v>
      </c>
      <c r="D32">
        <v>3.7618222825801254E-2</v>
      </c>
      <c r="F32">
        <v>23.4375</v>
      </c>
      <c r="G32">
        <v>659.37698354855115</v>
      </c>
    </row>
    <row r="33" spans="1:7" x14ac:dyDescent="0.3">
      <c r="A33">
        <v>9</v>
      </c>
      <c r="B33">
        <v>670.66525152272891</v>
      </c>
      <c r="C33">
        <v>6.8620549144882261</v>
      </c>
      <c r="D33">
        <v>5.3086670290919499E-2</v>
      </c>
      <c r="F33">
        <v>26.5625</v>
      </c>
      <c r="G33">
        <v>677.52730643721713</v>
      </c>
    </row>
    <row r="34" spans="1:7" x14ac:dyDescent="0.3">
      <c r="A34">
        <v>10</v>
      </c>
      <c r="B34">
        <v>686.81610193806341</v>
      </c>
      <c r="C34">
        <v>11.081698243770688</v>
      </c>
      <c r="D34">
        <v>8.5730946234258032E-2</v>
      </c>
      <c r="F34">
        <v>29.6875</v>
      </c>
      <c r="G34">
        <v>682.10274916621279</v>
      </c>
    </row>
    <row r="35" spans="1:7" x14ac:dyDescent="0.3">
      <c r="A35">
        <v>11</v>
      </c>
      <c r="B35">
        <v>702.96695235339803</v>
      </c>
      <c r="C35">
        <v>109.64290896788953</v>
      </c>
      <c r="D35">
        <v>0.84822651970131491</v>
      </c>
      <c r="F35">
        <v>32.8125</v>
      </c>
      <c r="G35">
        <v>684.15275726320306</v>
      </c>
    </row>
    <row r="36" spans="1:7" x14ac:dyDescent="0.3">
      <c r="A36">
        <v>12</v>
      </c>
      <c r="B36">
        <v>719.11780276873253</v>
      </c>
      <c r="C36">
        <v>23.89736981997919</v>
      </c>
      <c r="D36">
        <v>0.18487636841478416</v>
      </c>
      <c r="F36">
        <v>35.9375</v>
      </c>
      <c r="G36">
        <v>692.76618695939317</v>
      </c>
    </row>
    <row r="37" spans="1:7" x14ac:dyDescent="0.3">
      <c r="A37">
        <v>13</v>
      </c>
      <c r="B37">
        <v>735.26865318406703</v>
      </c>
      <c r="C37">
        <v>7.2170879207734515</v>
      </c>
      <c r="D37">
        <v>5.5833299454038539E-2</v>
      </c>
      <c r="F37">
        <v>39.0625</v>
      </c>
      <c r="G37">
        <v>697.8978001818341</v>
      </c>
    </row>
    <row r="38" spans="1:7" x14ac:dyDescent="0.3">
      <c r="A38">
        <v>14</v>
      </c>
      <c r="B38">
        <v>751.41950359940165</v>
      </c>
      <c r="C38">
        <v>-9.0873030876457506</v>
      </c>
      <c r="D38">
        <v>-7.0301778236859722E-2</v>
      </c>
      <c r="F38">
        <v>42.1875</v>
      </c>
      <c r="G38">
        <v>717.37213626703556</v>
      </c>
    </row>
    <row r="39" spans="1:7" x14ac:dyDescent="0.3">
      <c r="A39">
        <v>15</v>
      </c>
      <c r="B39">
        <v>767.57035401473615</v>
      </c>
      <c r="C39">
        <v>68.590608393656225</v>
      </c>
      <c r="D39">
        <v>0.53063507334510585</v>
      </c>
      <c r="F39">
        <v>45.3125</v>
      </c>
      <c r="G39">
        <v>724.74144556196211</v>
      </c>
    </row>
    <row r="40" spans="1:7" x14ac:dyDescent="0.3">
      <c r="A40">
        <v>16</v>
      </c>
      <c r="B40">
        <v>783.72120443007066</v>
      </c>
      <c r="C40">
        <v>-58.979758868108547</v>
      </c>
      <c r="D40">
        <v>-0.45628300150418244</v>
      </c>
      <c r="F40">
        <v>48.4375</v>
      </c>
      <c r="G40">
        <v>742.3322005117559</v>
      </c>
    </row>
    <row r="41" spans="1:7" x14ac:dyDescent="0.3">
      <c r="A41">
        <v>17</v>
      </c>
      <c r="B41">
        <v>799.87205484540516</v>
      </c>
      <c r="C41">
        <v>-115.7192975822021</v>
      </c>
      <c r="D41">
        <v>-0.89523506786178475</v>
      </c>
      <c r="F41">
        <v>51.5625</v>
      </c>
      <c r="G41">
        <v>742.48574110484049</v>
      </c>
    </row>
    <row r="42" spans="1:7" x14ac:dyDescent="0.3">
      <c r="A42">
        <v>18</v>
      </c>
      <c r="B42">
        <v>816.02290526073966</v>
      </c>
      <c r="C42">
        <v>-210.79265023124026</v>
      </c>
      <c r="D42">
        <v>-1.630747649504863</v>
      </c>
      <c r="F42">
        <v>54.6875</v>
      </c>
      <c r="G42">
        <v>743.01517258871172</v>
      </c>
    </row>
    <row r="43" spans="1:7" x14ac:dyDescent="0.3">
      <c r="A43">
        <v>19</v>
      </c>
      <c r="B43">
        <v>832.17375567607428</v>
      </c>
      <c r="C43">
        <v>-507.92632919163867</v>
      </c>
      <c r="D43">
        <v>-3.9294523150700482</v>
      </c>
      <c r="F43">
        <v>57.8125</v>
      </c>
      <c r="G43">
        <v>746.49886366269618</v>
      </c>
    </row>
    <row r="44" spans="1:7" x14ac:dyDescent="0.3">
      <c r="A44">
        <v>20</v>
      </c>
      <c r="B44">
        <v>848.32460609140878</v>
      </c>
      <c r="C44">
        <v>-166.22185692519599</v>
      </c>
      <c r="D44">
        <v>-1.2859362135242227</v>
      </c>
      <c r="F44">
        <v>60.9375</v>
      </c>
      <c r="G44">
        <v>791.88162047463686</v>
      </c>
    </row>
    <row r="45" spans="1:7" x14ac:dyDescent="0.3">
      <c r="A45">
        <v>21</v>
      </c>
      <c r="B45">
        <v>864.47545650674328</v>
      </c>
      <c r="C45">
        <v>-72.593836032106424</v>
      </c>
      <c r="D45">
        <v>-0.56160510031081856</v>
      </c>
      <c r="F45">
        <v>64.0625</v>
      </c>
      <c r="G45">
        <v>812.60986132128755</v>
      </c>
    </row>
    <row r="46" spans="1:7" x14ac:dyDescent="0.3">
      <c r="A46">
        <v>22</v>
      </c>
      <c r="B46">
        <v>880.6263069220779</v>
      </c>
      <c r="C46">
        <v>-40.012750859162452</v>
      </c>
      <c r="D46">
        <v>-0.30954921503298438</v>
      </c>
      <c r="F46">
        <v>67.1875</v>
      </c>
      <c r="G46">
        <v>836.16096240839238</v>
      </c>
    </row>
    <row r="47" spans="1:7" x14ac:dyDescent="0.3">
      <c r="A47">
        <v>23</v>
      </c>
      <c r="B47">
        <v>896.7771573374124</v>
      </c>
      <c r="C47">
        <v>-150.27829367471622</v>
      </c>
      <c r="D47">
        <v>-1.1625925947266509</v>
      </c>
      <c r="F47">
        <v>70.3125</v>
      </c>
      <c r="G47">
        <v>840.61355606291545</v>
      </c>
    </row>
    <row r="48" spans="1:7" x14ac:dyDescent="0.3">
      <c r="A48">
        <v>24</v>
      </c>
      <c r="B48">
        <v>912.92800775274691</v>
      </c>
      <c r="C48">
        <v>24.395855667640262</v>
      </c>
      <c r="D48">
        <v>0.18873278666984653</v>
      </c>
      <c r="F48">
        <v>73.4375</v>
      </c>
      <c r="G48">
        <v>935.28152404553975</v>
      </c>
    </row>
    <row r="49" spans="1:7" x14ac:dyDescent="0.3">
      <c r="A49">
        <v>25</v>
      </c>
      <c r="B49">
        <v>929.07885816808141</v>
      </c>
      <c r="C49">
        <v>6.2026658774583439</v>
      </c>
      <c r="D49">
        <v>4.79854624401422E-2</v>
      </c>
      <c r="F49">
        <v>76.5625</v>
      </c>
      <c r="G49">
        <v>937.32386342038717</v>
      </c>
    </row>
    <row r="50" spans="1:7" x14ac:dyDescent="0.3">
      <c r="A50">
        <v>26</v>
      </c>
      <c r="B50">
        <v>945.22970858341591</v>
      </c>
      <c r="C50">
        <v>85.301235318192084</v>
      </c>
      <c r="D50">
        <v>0.65991289944124953</v>
      </c>
      <c r="F50">
        <v>79.6875</v>
      </c>
      <c r="G50">
        <v>1030.530943901608</v>
      </c>
    </row>
    <row r="51" spans="1:7" x14ac:dyDescent="0.3">
      <c r="A51">
        <v>27</v>
      </c>
      <c r="B51">
        <v>961.38055899875053</v>
      </c>
      <c r="C51">
        <v>173.91598399087115</v>
      </c>
      <c r="D51">
        <v>1.3454600138729409</v>
      </c>
      <c r="F51">
        <v>82.8125</v>
      </c>
      <c r="G51">
        <v>1041.8884131025</v>
      </c>
    </row>
    <row r="52" spans="1:7" x14ac:dyDescent="0.3">
      <c r="A52">
        <v>28</v>
      </c>
      <c r="B52">
        <v>977.53140941408503</v>
      </c>
      <c r="C52">
        <v>68.319381661451985</v>
      </c>
      <c r="D52">
        <v>0.52853679166621548</v>
      </c>
      <c r="F52">
        <v>85.9375</v>
      </c>
      <c r="G52">
        <v>1045.850791075537</v>
      </c>
    </row>
    <row r="53" spans="1:7" x14ac:dyDescent="0.3">
      <c r="A53">
        <v>29</v>
      </c>
      <c r="B53">
        <v>993.68225982941954</v>
      </c>
      <c r="C53">
        <v>48.206153273080417</v>
      </c>
      <c r="D53">
        <v>0.37293554142191071</v>
      </c>
      <c r="F53">
        <v>89.0625</v>
      </c>
      <c r="G53">
        <v>1085.7565557402252</v>
      </c>
    </row>
    <row r="54" spans="1:7" x14ac:dyDescent="0.3">
      <c r="A54">
        <v>30</v>
      </c>
      <c r="B54">
        <v>1009.8331102447542</v>
      </c>
      <c r="C54">
        <v>75.923445495471015</v>
      </c>
      <c r="D54">
        <v>0.58736383905334344</v>
      </c>
      <c r="F54">
        <v>92.1875</v>
      </c>
      <c r="G54">
        <v>1091.3896171851918</v>
      </c>
    </row>
    <row r="55" spans="1:7" x14ac:dyDescent="0.3">
      <c r="A55">
        <v>31</v>
      </c>
      <c r="B55">
        <v>1025.9839606600885</v>
      </c>
      <c r="C55">
        <v>211.41758457463175</v>
      </c>
      <c r="D55">
        <v>1.6355823067401249</v>
      </c>
      <c r="F55">
        <v>95.3125</v>
      </c>
      <c r="G55">
        <v>1135.2965429896217</v>
      </c>
    </row>
    <row r="56" spans="1:7" ht="15" thickBot="1" x14ac:dyDescent="0.35">
      <c r="A56" s="4">
        <v>32</v>
      </c>
      <c r="B56" s="4">
        <v>1042.1348110754232</v>
      </c>
      <c r="C56" s="4">
        <v>49.254806109768651</v>
      </c>
      <c r="D56" s="4">
        <v>0.38104819689969882</v>
      </c>
      <c r="F56" s="4">
        <v>98.4375</v>
      </c>
      <c r="G56" s="4">
        <v>1237.4015452347203</v>
      </c>
    </row>
  </sheetData>
  <sortState xmlns:xlrd2="http://schemas.microsoft.com/office/spreadsheetml/2017/richdata2" ref="G25:G56">
    <sortCondition ref="G25"/>
  </sortState>
  <mergeCells count="1">
    <mergeCell ref="B20:D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4B1E-B246-498E-85FA-E5B96B5AEAA6}">
  <dimension ref="A1:I57"/>
  <sheetViews>
    <sheetView topLeftCell="A11" zoomScale="134" zoomScaleNormal="85" workbookViewId="0">
      <selection activeCell="A21" sqref="A21"/>
    </sheetView>
  </sheetViews>
  <sheetFormatPr defaultRowHeight="14.4" x14ac:dyDescent="0.3"/>
  <cols>
    <col min="1" max="1" width="17.44140625" bestFit="1" customWidth="1"/>
    <col min="2" max="2" width="16.2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6" t="s">
        <v>7</v>
      </c>
      <c r="B3" s="6"/>
    </row>
    <row r="4" spans="1:9" x14ac:dyDescent="0.3">
      <c r="A4" t="s">
        <v>8</v>
      </c>
      <c r="B4">
        <v>0.83282460863106722</v>
      </c>
    </row>
    <row r="5" spans="1:9" x14ac:dyDescent="0.3">
      <c r="A5" t="s">
        <v>9</v>
      </c>
      <c r="B5">
        <v>0.69359682874149031</v>
      </c>
    </row>
    <row r="6" spans="1:9" x14ac:dyDescent="0.3">
      <c r="A6" t="s">
        <v>10</v>
      </c>
      <c r="B6">
        <v>0.6724655755512482</v>
      </c>
    </row>
    <row r="7" spans="1:9" x14ac:dyDescent="0.3">
      <c r="A7" t="s">
        <v>11</v>
      </c>
      <c r="B7">
        <v>113.97848273783183</v>
      </c>
    </row>
    <row r="8" spans="1:9" ht="15" thickBot="1" x14ac:dyDescent="0.35">
      <c r="A8" s="4" t="s">
        <v>12</v>
      </c>
      <c r="B8" s="4">
        <v>32</v>
      </c>
    </row>
    <row r="10" spans="1:9" ht="15" thickBot="1" x14ac:dyDescent="0.35">
      <c r="A10" t="s">
        <v>13</v>
      </c>
    </row>
    <row r="11" spans="1:9" x14ac:dyDescent="0.3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3">
      <c r="A12" t="s">
        <v>14</v>
      </c>
      <c r="B12">
        <v>2</v>
      </c>
      <c r="C12">
        <v>852820.40632785391</v>
      </c>
      <c r="D12">
        <v>426410.20316392696</v>
      </c>
      <c r="E12">
        <v>32.823269992419476</v>
      </c>
      <c r="F12">
        <v>3.5583790668481719E-8</v>
      </c>
    </row>
    <row r="13" spans="1:9" x14ac:dyDescent="0.3">
      <c r="A13" t="s">
        <v>15</v>
      </c>
      <c r="B13">
        <v>29</v>
      </c>
      <c r="C13">
        <v>376741.74128932861</v>
      </c>
      <c r="D13">
        <v>12991.094527218227</v>
      </c>
    </row>
    <row r="14" spans="1:9" ht="15" thickBot="1" x14ac:dyDescent="0.35">
      <c r="A14" s="4" t="s">
        <v>16</v>
      </c>
      <c r="B14" s="4">
        <v>31</v>
      </c>
      <c r="C14" s="4">
        <v>1229562.1476171825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3">
      <c r="A17" t="s">
        <v>17</v>
      </c>
      <c r="B17">
        <v>688.46833922469443</v>
      </c>
      <c r="C17">
        <v>64.431266243072244</v>
      </c>
      <c r="D17">
        <v>10.685314434569563</v>
      </c>
      <c r="E17">
        <v>1.4365069474938651E-11</v>
      </c>
      <c r="F17">
        <v>556.69160362421906</v>
      </c>
      <c r="G17">
        <v>820.24507482517015</v>
      </c>
      <c r="H17">
        <v>556.69160362421871</v>
      </c>
      <c r="I17">
        <v>820.24507482517015</v>
      </c>
    </row>
    <row r="18" spans="1:9" x14ac:dyDescent="0.3">
      <c r="A18" t="s">
        <v>39</v>
      </c>
      <c r="B18">
        <v>-12.642221603484812</v>
      </c>
      <c r="C18">
        <v>9.001459079968738</v>
      </c>
      <c r="D18">
        <v>-1.4044635976425188</v>
      </c>
      <c r="E18">
        <v>0.17080133154408458</v>
      </c>
      <c r="F18">
        <v>-31.052272536281457</v>
      </c>
      <c r="G18">
        <v>5.7678293293118355</v>
      </c>
      <c r="H18">
        <v>-31.052272536281457</v>
      </c>
      <c r="I18">
        <v>5.7678293293118355</v>
      </c>
    </row>
    <row r="19" spans="1:9" ht="15" thickBot="1" x14ac:dyDescent="0.35">
      <c r="A19" s="4" t="s">
        <v>40</v>
      </c>
      <c r="B19" s="4">
        <v>0.87251733390361641</v>
      </c>
      <c r="C19" s="4">
        <v>0.26463435998432677</v>
      </c>
      <c r="D19" s="4">
        <v>3.2970674479130078</v>
      </c>
      <c r="E19" s="4">
        <v>2.5864141660023278E-3</v>
      </c>
      <c r="F19" s="4">
        <v>0.3312792965368544</v>
      </c>
      <c r="G19" s="4">
        <v>1.4137553712703785</v>
      </c>
      <c r="H19" s="4">
        <v>0.3312792965368544</v>
      </c>
      <c r="I19" s="4">
        <v>1.4137553712703785</v>
      </c>
    </row>
    <row r="21" spans="1:9" x14ac:dyDescent="0.3">
      <c r="A21" s="2" t="s">
        <v>69</v>
      </c>
      <c r="B21" s="12" t="s">
        <v>70</v>
      </c>
      <c r="C21" s="12"/>
      <c r="D21" s="12"/>
    </row>
    <row r="23" spans="1:9" x14ac:dyDescent="0.3">
      <c r="A23" t="s">
        <v>30</v>
      </c>
      <c r="F23" t="s">
        <v>35</v>
      </c>
    </row>
    <row r="24" spans="1:9" ht="15" thickBot="1" x14ac:dyDescent="0.35"/>
    <row r="25" spans="1:9" x14ac:dyDescent="0.3">
      <c r="A25" s="5" t="s">
        <v>31</v>
      </c>
      <c r="B25" s="5" t="s">
        <v>41</v>
      </c>
      <c r="C25" s="5" t="s">
        <v>33</v>
      </c>
      <c r="D25" s="5" t="s">
        <v>34</v>
      </c>
      <c r="F25" s="5" t="s">
        <v>36</v>
      </c>
      <c r="G25" s="5" t="s">
        <v>38</v>
      </c>
    </row>
    <row r="26" spans="1:9" x14ac:dyDescent="0.3">
      <c r="A26">
        <v>1</v>
      </c>
      <c r="B26">
        <v>676.69863495511322</v>
      </c>
      <c r="C26">
        <v>-94.558476030120914</v>
      </c>
      <c r="D26">
        <v>-0.85774746013952563</v>
      </c>
      <c r="F26">
        <v>1.5625</v>
      </c>
      <c r="G26">
        <v>324.24742648443561</v>
      </c>
    </row>
    <row r="27" spans="1:9" x14ac:dyDescent="0.3">
      <c r="A27">
        <v>2</v>
      </c>
      <c r="B27">
        <v>666.67396535333933</v>
      </c>
      <c r="C27">
        <v>-91.60554322636051</v>
      </c>
      <c r="D27">
        <v>-0.83096117171011663</v>
      </c>
      <c r="F27">
        <v>4.6875</v>
      </c>
      <c r="G27">
        <v>575.06842212697882</v>
      </c>
    </row>
    <row r="28" spans="1:9" x14ac:dyDescent="0.3">
      <c r="A28">
        <v>3</v>
      </c>
      <c r="B28">
        <v>658.39433041937252</v>
      </c>
      <c r="C28">
        <v>34.371856540020644</v>
      </c>
      <c r="D28">
        <v>0.31178984566218532</v>
      </c>
      <c r="F28">
        <v>7.8125</v>
      </c>
      <c r="G28">
        <v>582.14015892499231</v>
      </c>
    </row>
    <row r="29" spans="1:9" x14ac:dyDescent="0.3">
      <c r="A29">
        <v>4</v>
      </c>
      <c r="B29">
        <v>651.85973015321304</v>
      </c>
      <c r="C29">
        <v>-16.983508000399524</v>
      </c>
      <c r="D29">
        <v>-0.15405875245876016</v>
      </c>
      <c r="F29">
        <v>10.9375</v>
      </c>
      <c r="G29">
        <v>605.2302550294994</v>
      </c>
    </row>
    <row r="30" spans="1:9" x14ac:dyDescent="0.3">
      <c r="A30">
        <v>5</v>
      </c>
      <c r="B30">
        <v>647.07016455486075</v>
      </c>
      <c r="C30">
        <v>-11.800660539151522</v>
      </c>
      <c r="D30">
        <v>-0.10704473073573709</v>
      </c>
      <c r="F30">
        <v>14.0625</v>
      </c>
      <c r="G30">
        <v>634.87622215281351</v>
      </c>
    </row>
    <row r="31" spans="1:9" x14ac:dyDescent="0.3">
      <c r="A31">
        <v>6</v>
      </c>
      <c r="B31">
        <v>644.02563362431579</v>
      </c>
      <c r="C31">
        <v>4.3793858328955366</v>
      </c>
      <c r="D31">
        <v>3.9725757360351187E-2</v>
      </c>
      <c r="F31">
        <v>17.1875</v>
      </c>
      <c r="G31">
        <v>635.26950401570923</v>
      </c>
    </row>
    <row r="32" spans="1:9" x14ac:dyDescent="0.3">
      <c r="A32">
        <v>7</v>
      </c>
      <c r="B32">
        <v>642.72613736157791</v>
      </c>
      <c r="C32">
        <v>74.645998905457645</v>
      </c>
      <c r="D32">
        <v>0.6771197956948739</v>
      </c>
      <c r="F32">
        <v>20.3125</v>
      </c>
      <c r="G32">
        <v>648.40501945721132</v>
      </c>
    </row>
    <row r="33" spans="1:7" x14ac:dyDescent="0.3">
      <c r="A33">
        <v>8</v>
      </c>
      <c r="B33">
        <v>643.17167576664735</v>
      </c>
      <c r="C33">
        <v>16.205307781903798</v>
      </c>
      <c r="D33">
        <v>0.14699963635496313</v>
      </c>
      <c r="F33">
        <v>23.4375</v>
      </c>
      <c r="G33">
        <v>659.37698354855115</v>
      </c>
    </row>
    <row r="34" spans="1:7" x14ac:dyDescent="0.3">
      <c r="A34">
        <v>9</v>
      </c>
      <c r="B34">
        <v>645.362248839524</v>
      </c>
      <c r="C34">
        <v>32.165057597693135</v>
      </c>
      <c r="D34">
        <v>0.29177179686011867</v>
      </c>
      <c r="F34">
        <v>26.5625</v>
      </c>
      <c r="G34">
        <v>677.52730643721713</v>
      </c>
    </row>
    <row r="35" spans="1:7" x14ac:dyDescent="0.3">
      <c r="A35">
        <v>10</v>
      </c>
      <c r="B35">
        <v>649.29785658020796</v>
      </c>
      <c r="C35">
        <v>48.599943601626137</v>
      </c>
      <c r="D35">
        <v>0.44085395553477497</v>
      </c>
      <c r="F35">
        <v>29.6875</v>
      </c>
      <c r="G35">
        <v>682.10274916621279</v>
      </c>
    </row>
    <row r="36" spans="1:7" x14ac:dyDescent="0.3">
      <c r="A36">
        <v>11</v>
      </c>
      <c r="B36">
        <v>654.97849898869913</v>
      </c>
      <c r="C36">
        <v>157.63136233258842</v>
      </c>
      <c r="D36">
        <v>1.4298866305336977</v>
      </c>
      <c r="F36">
        <v>32.8125</v>
      </c>
      <c r="G36">
        <v>684.15275726320306</v>
      </c>
    </row>
    <row r="37" spans="1:7" x14ac:dyDescent="0.3">
      <c r="A37">
        <v>12</v>
      </c>
      <c r="B37">
        <v>662.40417606499739</v>
      </c>
      <c r="C37">
        <v>80.610996523714334</v>
      </c>
      <c r="D37">
        <v>0.73122876372824386</v>
      </c>
      <c r="F37">
        <v>35.9375</v>
      </c>
      <c r="G37">
        <v>692.76618695939317</v>
      </c>
    </row>
    <row r="38" spans="1:7" x14ac:dyDescent="0.3">
      <c r="A38">
        <v>13</v>
      </c>
      <c r="B38">
        <v>671.57488780910307</v>
      </c>
      <c r="C38">
        <v>70.910853295737411</v>
      </c>
      <c r="D38">
        <v>0.64323799266149717</v>
      </c>
      <c r="F38">
        <v>39.0625</v>
      </c>
      <c r="G38">
        <v>697.8978001818341</v>
      </c>
    </row>
    <row r="39" spans="1:7" x14ac:dyDescent="0.3">
      <c r="A39">
        <v>14</v>
      </c>
      <c r="B39">
        <v>682.49063422101585</v>
      </c>
      <c r="C39">
        <v>59.841566290740047</v>
      </c>
      <c r="D39">
        <v>0.54282760944986952</v>
      </c>
      <c r="F39">
        <v>42.1875</v>
      </c>
      <c r="G39">
        <v>717.37213626703556</v>
      </c>
    </row>
    <row r="40" spans="1:7" x14ac:dyDescent="0.3">
      <c r="A40">
        <v>15</v>
      </c>
      <c r="B40">
        <v>695.15141530073595</v>
      </c>
      <c r="C40">
        <v>141.00954710765643</v>
      </c>
      <c r="D40">
        <v>1.2791088220212978</v>
      </c>
      <c r="F40">
        <v>45.3125</v>
      </c>
      <c r="G40">
        <v>724.74144556196211</v>
      </c>
    </row>
    <row r="41" spans="1:7" x14ac:dyDescent="0.3">
      <c r="A41">
        <v>16</v>
      </c>
      <c r="B41">
        <v>709.55723104826325</v>
      </c>
      <c r="C41">
        <v>15.184214513698862</v>
      </c>
      <c r="D41">
        <v>0.13773721807011938</v>
      </c>
      <c r="F41">
        <v>48.4375</v>
      </c>
      <c r="G41">
        <v>742.3322005117559</v>
      </c>
    </row>
    <row r="42" spans="1:7" x14ac:dyDescent="0.3">
      <c r="A42">
        <v>17</v>
      </c>
      <c r="B42">
        <v>725.70808146359775</v>
      </c>
      <c r="C42">
        <v>-41.555324200394693</v>
      </c>
      <c r="D42">
        <v>-0.37695165240193784</v>
      </c>
      <c r="F42">
        <v>51.5625</v>
      </c>
      <c r="G42">
        <v>742.48574110484049</v>
      </c>
    </row>
    <row r="43" spans="1:7" x14ac:dyDescent="0.3">
      <c r="A43">
        <v>18</v>
      </c>
      <c r="B43">
        <v>743.60396654673946</v>
      </c>
      <c r="C43">
        <v>-138.37371151724005</v>
      </c>
      <c r="D43">
        <v>-1.2551989476457335</v>
      </c>
      <c r="F43">
        <v>54.6875</v>
      </c>
      <c r="G43">
        <v>743.01517258871172</v>
      </c>
    </row>
    <row r="44" spans="1:7" x14ac:dyDescent="0.3">
      <c r="A44">
        <v>19</v>
      </c>
      <c r="B44">
        <v>763.24488629768848</v>
      </c>
      <c r="C44">
        <v>-438.99745981325287</v>
      </c>
      <c r="D44">
        <v>-3.9821808892369859</v>
      </c>
      <c r="F44">
        <v>57.8125</v>
      </c>
      <c r="G44">
        <v>746.49886366269618</v>
      </c>
    </row>
    <row r="45" spans="1:7" x14ac:dyDescent="0.3">
      <c r="A45">
        <v>20</v>
      </c>
      <c r="B45">
        <v>784.63084071644471</v>
      </c>
      <c r="C45">
        <v>-102.52809155023192</v>
      </c>
      <c r="D45">
        <v>-0.93004047666917256</v>
      </c>
      <c r="F45">
        <v>60.9375</v>
      </c>
      <c r="G45">
        <v>791.88162047463686</v>
      </c>
    </row>
    <row r="46" spans="1:7" x14ac:dyDescent="0.3">
      <c r="A46">
        <v>21</v>
      </c>
      <c r="B46">
        <v>807.76182980300825</v>
      </c>
      <c r="C46">
        <v>-15.880209328371393</v>
      </c>
      <c r="D46">
        <v>-0.14405064241470672</v>
      </c>
      <c r="F46">
        <v>64.0625</v>
      </c>
      <c r="G46">
        <v>812.60986132128755</v>
      </c>
    </row>
    <row r="47" spans="1:7" x14ac:dyDescent="0.3">
      <c r="A47">
        <v>22</v>
      </c>
      <c r="B47">
        <v>832.637853557379</v>
      </c>
      <c r="C47">
        <v>7.9757025055364466</v>
      </c>
      <c r="D47">
        <v>7.2348232058785961E-2</v>
      </c>
      <c r="F47">
        <v>67.1875</v>
      </c>
      <c r="G47">
        <v>836.16096240839238</v>
      </c>
    </row>
    <row r="48" spans="1:7" x14ac:dyDescent="0.3">
      <c r="A48">
        <v>23</v>
      </c>
      <c r="B48">
        <v>859.25891197955684</v>
      </c>
      <c r="C48">
        <v>-112.76004831686066</v>
      </c>
      <c r="D48">
        <v>-1.0228553706617276</v>
      </c>
      <c r="F48">
        <v>70.3125</v>
      </c>
      <c r="G48">
        <v>840.61355606291545</v>
      </c>
    </row>
    <row r="49" spans="1:7" x14ac:dyDescent="0.3">
      <c r="A49">
        <v>24</v>
      </c>
      <c r="B49">
        <v>887.625005069542</v>
      </c>
      <c r="C49">
        <v>49.698858350845171</v>
      </c>
      <c r="D49">
        <v>0.45082229866619589</v>
      </c>
      <c r="F49">
        <v>73.4375</v>
      </c>
      <c r="G49">
        <v>935.28152404553975</v>
      </c>
    </row>
    <row r="50" spans="1:7" x14ac:dyDescent="0.3">
      <c r="A50">
        <v>25</v>
      </c>
      <c r="B50">
        <v>917.73613282733436</v>
      </c>
      <c r="C50">
        <v>17.545391218205395</v>
      </c>
      <c r="D50">
        <v>0.159155639836836</v>
      </c>
      <c r="F50">
        <v>76.5625</v>
      </c>
      <c r="G50">
        <v>937.32386342038717</v>
      </c>
    </row>
    <row r="51" spans="1:7" x14ac:dyDescent="0.3">
      <c r="A51">
        <v>26</v>
      </c>
      <c r="B51">
        <v>949.59229525293404</v>
      </c>
      <c r="C51">
        <v>80.938648648673961</v>
      </c>
      <c r="D51">
        <v>0.73420092222521371</v>
      </c>
      <c r="F51">
        <v>79.6875</v>
      </c>
      <c r="G51">
        <v>1030.530943901608</v>
      </c>
    </row>
    <row r="52" spans="1:7" x14ac:dyDescent="0.3">
      <c r="A52">
        <v>27</v>
      </c>
      <c r="B52">
        <v>983.19349234634092</v>
      </c>
      <c r="C52">
        <v>152.10305064328077</v>
      </c>
      <c r="D52">
        <v>1.3797388753091655</v>
      </c>
      <c r="F52">
        <v>82.8125</v>
      </c>
      <c r="G52">
        <v>1041.8884131025</v>
      </c>
    </row>
    <row r="53" spans="1:7" x14ac:dyDescent="0.3">
      <c r="A53">
        <v>28</v>
      </c>
      <c r="B53">
        <v>1018.539724107555</v>
      </c>
      <c r="C53">
        <v>27.311066967982015</v>
      </c>
      <c r="D53">
        <v>0.24774086162328682</v>
      </c>
      <c r="F53">
        <v>85.9375</v>
      </c>
      <c r="G53">
        <v>1045.850791075537</v>
      </c>
    </row>
    <row r="54" spans="1:7" x14ac:dyDescent="0.3">
      <c r="A54">
        <v>29</v>
      </c>
      <c r="B54">
        <v>1055.6309905365763</v>
      </c>
      <c r="C54">
        <v>-13.742577434076338</v>
      </c>
      <c r="D54">
        <v>-0.12466001340900275</v>
      </c>
      <c r="F54">
        <v>89.0625</v>
      </c>
      <c r="G54">
        <v>1085.7565557402252</v>
      </c>
    </row>
    <row r="55" spans="1:7" x14ac:dyDescent="0.3">
      <c r="A55">
        <v>30</v>
      </c>
      <c r="B55">
        <v>1094.4672916334048</v>
      </c>
      <c r="C55">
        <v>-8.7107358931796171</v>
      </c>
      <c r="D55">
        <v>-7.9015778405110829E-2</v>
      </c>
      <c r="F55">
        <v>92.1875</v>
      </c>
      <c r="G55">
        <v>1091.3896171851918</v>
      </c>
    </row>
    <row r="56" spans="1:7" x14ac:dyDescent="0.3">
      <c r="A56">
        <v>31</v>
      </c>
      <c r="B56">
        <v>1135.0486273980407</v>
      </c>
      <c r="C56">
        <v>102.35291783667958</v>
      </c>
      <c r="D56">
        <v>0.92845146197486994</v>
      </c>
      <c r="F56">
        <v>95.3125</v>
      </c>
      <c r="G56">
        <v>1135.2965429896217</v>
      </c>
    </row>
    <row r="57" spans="1:7" ht="15" thickBot="1" x14ac:dyDescent="0.35">
      <c r="A57" s="4">
        <v>32</v>
      </c>
      <c r="B57" s="4">
        <v>1177.3749978304836</v>
      </c>
      <c r="C57" s="4">
        <v>-85.985380645291798</v>
      </c>
      <c r="D57" s="4">
        <v>-0.77998022973779368</v>
      </c>
      <c r="F57" s="4">
        <v>98.4375</v>
      </c>
      <c r="G57" s="4">
        <v>1237.4015452347203</v>
      </c>
    </row>
  </sheetData>
  <sortState xmlns:xlrd2="http://schemas.microsoft.com/office/spreadsheetml/2017/richdata2" ref="G26:G57">
    <sortCondition ref="G26"/>
  </sortState>
  <mergeCells count="1">
    <mergeCell ref="B21:D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0E02-FD61-4C0F-A4FB-C93E45293A4B}">
  <dimension ref="A1:I58"/>
  <sheetViews>
    <sheetView tabSelected="1" zoomScale="135" workbookViewId="0">
      <selection activeCell="A22" sqref="A22"/>
    </sheetView>
  </sheetViews>
  <sheetFormatPr defaultRowHeight="14.4" x14ac:dyDescent="0.3"/>
  <cols>
    <col min="1" max="1" width="17.44140625" bestFit="1" customWidth="1"/>
    <col min="2" max="2" width="16.2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6" t="s">
        <v>7</v>
      </c>
      <c r="B3" s="6"/>
    </row>
    <row r="4" spans="1:9" x14ac:dyDescent="0.3">
      <c r="A4" t="s">
        <v>8</v>
      </c>
      <c r="B4">
        <v>0.83893701844602453</v>
      </c>
    </row>
    <row r="5" spans="1:9" x14ac:dyDescent="0.3">
      <c r="A5" t="s">
        <v>9</v>
      </c>
      <c r="B5">
        <v>0.70381532091910526</v>
      </c>
    </row>
    <row r="6" spans="1:9" x14ac:dyDescent="0.3">
      <c r="A6" t="s">
        <v>10</v>
      </c>
      <c r="B6">
        <v>0.67208124816043802</v>
      </c>
    </row>
    <row r="7" spans="1:9" x14ac:dyDescent="0.3">
      <c r="A7" t="s">
        <v>11</v>
      </c>
      <c r="B7">
        <v>114.04533404716284</v>
      </c>
    </row>
    <row r="8" spans="1:9" ht="15" thickBot="1" x14ac:dyDescent="0.35">
      <c r="A8" s="4" t="s">
        <v>12</v>
      </c>
      <c r="B8" s="4">
        <v>32</v>
      </c>
    </row>
    <row r="10" spans="1:9" ht="15" thickBot="1" x14ac:dyDescent="0.35">
      <c r="A10" t="s">
        <v>13</v>
      </c>
    </row>
    <row r="11" spans="1:9" x14ac:dyDescent="0.3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3">
      <c r="A12" t="s">
        <v>14</v>
      </c>
      <c r="B12">
        <v>3</v>
      </c>
      <c r="C12">
        <v>865384.67751517158</v>
      </c>
      <c r="D12">
        <v>288461.55917172384</v>
      </c>
      <c r="E12">
        <v>22.178537443696928</v>
      </c>
      <c r="F12">
        <v>1.4738774608769655E-7</v>
      </c>
    </row>
    <row r="13" spans="1:9" x14ac:dyDescent="0.3">
      <c r="A13" t="s">
        <v>15</v>
      </c>
      <c r="B13">
        <v>28</v>
      </c>
      <c r="C13">
        <v>364177.47010201088</v>
      </c>
      <c r="D13">
        <v>13006.33821792896</v>
      </c>
    </row>
    <row r="14" spans="1:9" ht="15" thickBot="1" x14ac:dyDescent="0.35">
      <c r="A14" s="4" t="s">
        <v>16</v>
      </c>
      <c r="B14" s="4">
        <v>31</v>
      </c>
      <c r="C14" s="4">
        <v>1229562.1476171825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3">
      <c r="A17" t="s">
        <v>17</v>
      </c>
      <c r="B17">
        <v>646.55251433971091</v>
      </c>
      <c r="C17">
        <v>77.298205112004098</v>
      </c>
      <c r="D17">
        <v>8.3643923348914075</v>
      </c>
      <c r="E17">
        <v>4.2393208984862252E-9</v>
      </c>
      <c r="F17">
        <v>488.21431894032804</v>
      </c>
      <c r="G17">
        <v>804.89070973909384</v>
      </c>
      <c r="H17">
        <v>488.21431894032804</v>
      </c>
      <c r="I17">
        <v>804.89070973909384</v>
      </c>
    </row>
    <row r="18" spans="1:9" x14ac:dyDescent="0.3">
      <c r="A18" t="s">
        <v>39</v>
      </c>
      <c r="B18">
        <v>-1.1880906167123324</v>
      </c>
      <c r="C18">
        <v>14.728698418007205</v>
      </c>
      <c r="D18">
        <v>-8.0665010783286931E-2</v>
      </c>
      <c r="E18">
        <v>0.93628218088254211</v>
      </c>
      <c r="F18">
        <v>-31.358461645506612</v>
      </c>
      <c r="G18">
        <v>28.982280412081945</v>
      </c>
      <c r="H18">
        <v>-31.358461645506612</v>
      </c>
      <c r="I18">
        <v>28.982280412081945</v>
      </c>
    </row>
    <row r="19" spans="1:9" x14ac:dyDescent="0.3">
      <c r="A19" t="s">
        <v>40</v>
      </c>
      <c r="B19">
        <v>0.33623514375439256</v>
      </c>
      <c r="C19">
        <v>0.60649081270097704</v>
      </c>
      <c r="D19">
        <v>0.55439445530425413</v>
      </c>
      <c r="E19">
        <v>0.58371034335303995</v>
      </c>
      <c r="F19">
        <v>-0.90610496841549082</v>
      </c>
      <c r="G19">
        <v>1.5785752559242758</v>
      </c>
      <c r="H19">
        <v>-0.90610496841549082</v>
      </c>
      <c r="I19">
        <v>1.5785752559242758</v>
      </c>
    </row>
    <row r="20" spans="1:9" ht="15" thickBot="1" x14ac:dyDescent="0.35">
      <c r="A20" s="4" t="s">
        <v>42</v>
      </c>
      <c r="B20" s="4">
        <v>2.6154289101996002E-7</v>
      </c>
      <c r="C20" s="4">
        <v>2.6610423774155855E-7</v>
      </c>
      <c r="D20" s="4">
        <v>0.98285879713787749</v>
      </c>
      <c r="E20" s="4">
        <v>0.33409396487762177</v>
      </c>
      <c r="F20" s="4">
        <v>-2.8354693003182822E-7</v>
      </c>
      <c r="G20" s="4">
        <v>8.0663271207174825E-7</v>
      </c>
      <c r="H20" s="4">
        <v>-2.8354693003182822E-7</v>
      </c>
      <c r="I20" s="4">
        <v>8.0663271207174825E-7</v>
      </c>
    </row>
    <row r="22" spans="1:9" x14ac:dyDescent="0.3">
      <c r="A22" s="2" t="s">
        <v>71</v>
      </c>
      <c r="B22" s="13" t="s">
        <v>72</v>
      </c>
      <c r="C22" s="13"/>
      <c r="D22" s="13"/>
    </row>
    <row r="24" spans="1:9" x14ac:dyDescent="0.3">
      <c r="A24" t="s">
        <v>30</v>
      </c>
      <c r="F24" t="s">
        <v>35</v>
      </c>
    </row>
    <row r="25" spans="1:9" ht="15" thickBot="1" x14ac:dyDescent="0.35"/>
    <row r="26" spans="1:9" x14ac:dyDescent="0.3">
      <c r="A26" s="5" t="s">
        <v>31</v>
      </c>
      <c r="B26" s="5" t="s">
        <v>41</v>
      </c>
      <c r="C26" s="5" t="s">
        <v>33</v>
      </c>
      <c r="D26" s="5" t="s">
        <v>34</v>
      </c>
      <c r="F26" s="5" t="s">
        <v>36</v>
      </c>
      <c r="G26" s="5" t="s">
        <v>38</v>
      </c>
    </row>
    <row r="27" spans="1:9" x14ac:dyDescent="0.3">
      <c r="A27">
        <v>1</v>
      </c>
      <c r="B27">
        <v>645.70065912829591</v>
      </c>
      <c r="C27">
        <v>-63.560500203303604</v>
      </c>
      <c r="D27">
        <v>-0.58642383797131514</v>
      </c>
      <c r="F27">
        <v>1.5625</v>
      </c>
      <c r="G27">
        <v>324.24742648443561</v>
      </c>
    </row>
    <row r="28" spans="1:9" x14ac:dyDescent="0.3">
      <c r="A28">
        <v>2</v>
      </c>
      <c r="B28">
        <v>645.52129042004879</v>
      </c>
      <c r="C28">
        <v>-70.452868293069969</v>
      </c>
      <c r="D28">
        <v>-0.65001441600301113</v>
      </c>
      <c r="F28">
        <v>4.6875</v>
      </c>
      <c r="G28">
        <v>575.06842212697882</v>
      </c>
    </row>
    <row r="29" spans="1:9" x14ac:dyDescent="0.3">
      <c r="A29">
        <v>3</v>
      </c>
      <c r="B29">
        <v>646.01454944813099</v>
      </c>
      <c r="C29">
        <v>46.751637511262174</v>
      </c>
      <c r="D29">
        <v>0.43134139305236441</v>
      </c>
      <c r="F29">
        <v>7.8125</v>
      </c>
      <c r="G29">
        <v>582.14015892499231</v>
      </c>
    </row>
    <row r="30" spans="1:9" x14ac:dyDescent="0.3">
      <c r="A30">
        <v>4</v>
      </c>
      <c r="B30">
        <v>647.18098545261341</v>
      </c>
      <c r="C30">
        <v>-12.304763299799902</v>
      </c>
      <c r="D30">
        <v>-0.11352658485249295</v>
      </c>
      <c r="F30">
        <v>10.9375</v>
      </c>
      <c r="G30">
        <v>605.2302550294994</v>
      </c>
    </row>
    <row r="31" spans="1:9" x14ac:dyDescent="0.3">
      <c r="A31">
        <v>5</v>
      </c>
      <c r="B31">
        <v>649.02202645768125</v>
      </c>
      <c r="C31">
        <v>-13.752522441972019</v>
      </c>
      <c r="D31">
        <v>-0.12688394468910583</v>
      </c>
      <c r="F31">
        <v>14.0625</v>
      </c>
      <c r="G31">
        <v>634.87622215281351</v>
      </c>
    </row>
    <row r="32" spans="1:9" x14ac:dyDescent="0.3">
      <c r="A32">
        <v>6</v>
      </c>
      <c r="B32">
        <v>651.5406383597184</v>
      </c>
      <c r="C32">
        <v>-3.1356189025070762</v>
      </c>
      <c r="D32">
        <v>-2.8929943366431052E-2</v>
      </c>
      <c r="F32">
        <v>17.1875</v>
      </c>
      <c r="G32">
        <v>635.26950401570923</v>
      </c>
    </row>
    <row r="33" spans="1:7" x14ac:dyDescent="0.3">
      <c r="A33">
        <v>7</v>
      </c>
      <c r="B33">
        <v>654.74217232627541</v>
      </c>
      <c r="C33">
        <v>62.629963940760149</v>
      </c>
      <c r="D33">
        <v>0.57783849574293766</v>
      </c>
      <c r="F33">
        <v>20.3125</v>
      </c>
      <c r="G33">
        <v>648.40501945721132</v>
      </c>
    </row>
    <row r="34" spans="1:7" x14ac:dyDescent="0.3">
      <c r="A34">
        <v>8</v>
      </c>
      <c r="B34">
        <v>658.63540050591689</v>
      </c>
      <c r="C34">
        <v>0.74158304263426089</v>
      </c>
      <c r="D34">
        <v>6.8420162309142012E-3</v>
      </c>
      <c r="F34">
        <v>23.4375</v>
      </c>
      <c r="G34">
        <v>659.37698354855115</v>
      </c>
    </row>
    <row r="35" spans="1:7" x14ac:dyDescent="0.3">
      <c r="A35">
        <v>9</v>
      </c>
      <c r="B35">
        <v>663.2337400489522</v>
      </c>
      <c r="C35">
        <v>14.293566388264935</v>
      </c>
      <c r="D35">
        <v>0.13187574095378887</v>
      </c>
      <c r="F35">
        <v>26.5625</v>
      </c>
      <c r="G35">
        <v>677.52730643721713</v>
      </c>
    </row>
    <row r="36" spans="1:7" x14ac:dyDescent="0.3">
      <c r="A36">
        <v>10</v>
      </c>
      <c r="B36">
        <v>668.55666543904692</v>
      </c>
      <c r="C36">
        <v>29.341134742787176</v>
      </c>
      <c r="D36">
        <v>0.27070807799282293</v>
      </c>
      <c r="F36">
        <v>29.6875</v>
      </c>
      <c r="G36">
        <v>682.10274916621279</v>
      </c>
    </row>
    <row r="37" spans="1:7" x14ac:dyDescent="0.3">
      <c r="A37">
        <v>11</v>
      </c>
      <c r="B37">
        <v>674.6313091357149</v>
      </c>
      <c r="C37">
        <v>137.97855218557265</v>
      </c>
      <c r="D37">
        <v>1.273021953439305</v>
      </c>
      <c r="F37">
        <v>32.8125</v>
      </c>
      <c r="G37">
        <v>684.15275726320306</v>
      </c>
    </row>
    <row r="38" spans="1:7" x14ac:dyDescent="0.3">
      <c r="A38">
        <v>12</v>
      </c>
      <c r="B38">
        <v>681.49425052769482</v>
      </c>
      <c r="C38">
        <v>61.520922061016904</v>
      </c>
      <c r="D38">
        <v>0.56760621950990464</v>
      </c>
      <c r="F38">
        <v>35.9375</v>
      </c>
      <c r="G38">
        <v>692.76618695939317</v>
      </c>
    </row>
    <row r="39" spans="1:7" x14ac:dyDescent="0.3">
      <c r="A39">
        <v>13</v>
      </c>
      <c r="B39">
        <v>689.19349319720413</v>
      </c>
      <c r="C39">
        <v>53.292247907636352</v>
      </c>
      <c r="D39">
        <v>0.49168657345604966</v>
      </c>
      <c r="F39">
        <v>39.0625</v>
      </c>
      <c r="G39">
        <v>697.8978001818341</v>
      </c>
    </row>
    <row r="40" spans="1:7" x14ac:dyDescent="0.3">
      <c r="A40">
        <v>14</v>
      </c>
      <c r="B40">
        <v>697.79063049507806</v>
      </c>
      <c r="C40">
        <v>44.541570016677838</v>
      </c>
      <c r="D40">
        <v>0.41095080049559857</v>
      </c>
      <c r="F40">
        <v>42.1875</v>
      </c>
      <c r="G40">
        <v>717.37213626703556</v>
      </c>
    </row>
    <row r="41" spans="1:7" x14ac:dyDescent="0.3">
      <c r="A41">
        <v>15</v>
      </c>
      <c r="B41">
        <v>707.36319942678847</v>
      </c>
      <c r="C41">
        <v>128.79776298160391</v>
      </c>
      <c r="D41">
        <v>1.1883178742804514</v>
      </c>
      <c r="F41">
        <v>45.3125</v>
      </c>
      <c r="G41">
        <v>724.74144556196211</v>
      </c>
    </row>
    <row r="42" spans="1:7" x14ac:dyDescent="0.3">
      <c r="A42">
        <v>16</v>
      </c>
      <c r="B42">
        <v>718.00722284934443</v>
      </c>
      <c r="C42">
        <v>6.7342227126176795</v>
      </c>
      <c r="D42">
        <v>6.2131492298759507E-2</v>
      </c>
      <c r="F42">
        <v>48.4375</v>
      </c>
      <c r="G42">
        <v>742.3322005117559</v>
      </c>
    </row>
    <row r="43" spans="1:7" x14ac:dyDescent="0.3">
      <c r="A43">
        <v>17</v>
      </c>
      <c r="B43">
        <v>729.83993997907442</v>
      </c>
      <c r="C43">
        <v>-45.687182715871359</v>
      </c>
      <c r="D43">
        <v>-0.42152048754558852</v>
      </c>
      <c r="F43">
        <v>51.5625</v>
      </c>
      <c r="G43">
        <v>742.48574110484049</v>
      </c>
    </row>
    <row r="44" spans="1:7" x14ac:dyDescent="0.3">
      <c r="A44">
        <v>18</v>
      </c>
      <c r="B44">
        <v>743.00272521029058</v>
      </c>
      <c r="C44">
        <v>-137.77247018079117</v>
      </c>
      <c r="D44">
        <v>-1.2711205933210834</v>
      </c>
      <c r="F44">
        <v>54.6875</v>
      </c>
      <c r="G44">
        <v>743.01517258871172</v>
      </c>
    </row>
    <row r="45" spans="1:7" x14ac:dyDescent="0.3">
      <c r="A45">
        <v>19</v>
      </c>
      <c r="B45">
        <v>757.66419524483331</v>
      </c>
      <c r="C45">
        <v>-433.4167687603977</v>
      </c>
      <c r="D45">
        <v>-3.998803095706096</v>
      </c>
      <c r="F45">
        <v>57.8125</v>
      </c>
      <c r="G45">
        <v>746.49886366269618</v>
      </c>
    </row>
    <row r="46" spans="1:7" x14ac:dyDescent="0.3">
      <c r="A46">
        <v>20</v>
      </c>
      <c r="B46">
        <v>774.02350453249869</v>
      </c>
      <c r="C46">
        <v>-91.920755366285903</v>
      </c>
      <c r="D46">
        <v>-0.84808209467675033</v>
      </c>
      <c r="F46">
        <v>60.9375</v>
      </c>
      <c r="G46">
        <v>791.88162047463686</v>
      </c>
    </row>
    <row r="47" spans="1:7" x14ac:dyDescent="0.3">
      <c r="A47">
        <v>21</v>
      </c>
      <c r="B47">
        <v>792.31382902234668</v>
      </c>
      <c r="C47">
        <v>-0.43220854770981987</v>
      </c>
      <c r="D47">
        <v>-3.9876557695627951E-3</v>
      </c>
      <c r="F47">
        <v>64.0625</v>
      </c>
      <c r="G47">
        <v>812.60986132128755</v>
      </c>
    </row>
    <row r="48" spans="1:7" x14ac:dyDescent="0.3">
      <c r="A48">
        <v>22</v>
      </c>
      <c r="B48">
        <v>812.80603822489115</v>
      </c>
      <c r="C48">
        <v>27.807517838024296</v>
      </c>
      <c r="D48">
        <v>0.25655857463158299</v>
      </c>
      <c r="F48">
        <v>67.1875</v>
      </c>
      <c r="G48">
        <v>836.16096240839238</v>
      </c>
    </row>
    <row r="49" spans="1:7" x14ac:dyDescent="0.3">
      <c r="A49">
        <v>23</v>
      </c>
      <c r="B49">
        <v>835.8125555851708</v>
      </c>
      <c r="C49">
        <v>-89.313691922474618</v>
      </c>
      <c r="D49">
        <v>-0.8240287259073984</v>
      </c>
      <c r="F49">
        <v>70.3125</v>
      </c>
      <c r="G49">
        <v>840.61355606291545</v>
      </c>
    </row>
    <row r="50" spans="1:7" x14ac:dyDescent="0.3">
      <c r="A50">
        <v>24</v>
      </c>
      <c r="B50">
        <v>861.69140716670313</v>
      </c>
      <c r="C50">
        <v>75.63245625368404</v>
      </c>
      <c r="D50">
        <v>0.69780248943317347</v>
      </c>
      <c r="F50">
        <v>73.4375</v>
      </c>
      <c r="G50">
        <v>935.28152404553975</v>
      </c>
    </row>
    <row r="51" spans="1:7" x14ac:dyDescent="0.3">
      <c r="A51">
        <v>25</v>
      </c>
      <c r="B51">
        <v>890.85045864631786</v>
      </c>
      <c r="C51">
        <v>44.431065399221893</v>
      </c>
      <c r="D51">
        <v>0.40993125940207681</v>
      </c>
      <c r="F51">
        <v>76.5625</v>
      </c>
      <c r="G51">
        <v>937.32386342038717</v>
      </c>
    </row>
    <row r="52" spans="1:7" x14ac:dyDescent="0.3">
      <c r="A52">
        <v>26</v>
      </c>
      <c r="B52">
        <v>923.75184061987409</v>
      </c>
      <c r="C52">
        <v>106.77910328173391</v>
      </c>
      <c r="D52">
        <v>0.98516864029265838</v>
      </c>
      <c r="F52">
        <v>79.6875</v>
      </c>
      <c r="G52">
        <v>1030.530943901608</v>
      </c>
    </row>
    <row r="53" spans="1:7" x14ac:dyDescent="0.3">
      <c r="A53">
        <v>27</v>
      </c>
      <c r="B53">
        <v>960.91656221885671</v>
      </c>
      <c r="C53">
        <v>174.37998077076497</v>
      </c>
      <c r="D53">
        <v>1.6088699311973169</v>
      </c>
      <c r="F53">
        <v>82.8125</v>
      </c>
      <c r="G53">
        <v>1041.8884131025</v>
      </c>
    </row>
    <row r="54" spans="1:7" x14ac:dyDescent="0.3">
      <c r="A54">
        <v>28</v>
      </c>
      <c r="B54">
        <v>1002.9293130378568</v>
      </c>
      <c r="C54">
        <v>42.921478037680231</v>
      </c>
      <c r="D54">
        <v>0.39600345815009352</v>
      </c>
      <c r="F54">
        <v>85.9375</v>
      </c>
      <c r="G54">
        <v>1045.850791075537</v>
      </c>
    </row>
    <row r="55" spans="1:7" x14ac:dyDescent="0.3">
      <c r="A55">
        <v>29</v>
      </c>
      <c r="B55">
        <v>1050.4434533729311</v>
      </c>
      <c r="C55">
        <v>-8.5550402704311637</v>
      </c>
      <c r="D55">
        <v>-7.893077514082629E-2</v>
      </c>
      <c r="F55">
        <v>89.0625</v>
      </c>
      <c r="G55">
        <v>1085.7565557402252</v>
      </c>
    </row>
    <row r="56" spans="1:7" x14ac:dyDescent="0.3">
      <c r="A56">
        <v>30</v>
      </c>
      <c r="B56">
        <v>1104.1861927708451</v>
      </c>
      <c r="C56">
        <v>-18.429637030619915</v>
      </c>
      <c r="D56">
        <v>-0.17003608287136593</v>
      </c>
      <c r="F56">
        <v>92.1875</v>
      </c>
      <c r="G56">
        <v>1091.3896171851918</v>
      </c>
    </row>
    <row r="57" spans="1:7" x14ac:dyDescent="0.3">
      <c r="A57">
        <v>31</v>
      </c>
      <c r="B57">
        <v>1164.9639568891962</v>
      </c>
      <c r="C57">
        <v>72.437588345524091</v>
      </c>
      <c r="D57">
        <v>0.66832590107213408</v>
      </c>
      <c r="F57">
        <v>95.3125</v>
      </c>
      <c r="G57">
        <v>1135.2965429896217</v>
      </c>
    </row>
    <row r="58" spans="1:7" ht="15" thickBot="1" x14ac:dyDescent="0.35">
      <c r="A58" s="4">
        <v>32</v>
      </c>
      <c r="B58" s="4">
        <v>1233.6679426674193</v>
      </c>
      <c r="C58" s="4">
        <v>-142.2783254822275</v>
      </c>
      <c r="D58" s="4">
        <v>-1.3126926538108521</v>
      </c>
      <c r="F58" s="4">
        <v>98.4375</v>
      </c>
      <c r="G58" s="4">
        <v>1237.4015452347203</v>
      </c>
    </row>
  </sheetData>
  <sortState xmlns:xlrd2="http://schemas.microsoft.com/office/spreadsheetml/2017/richdata2" ref="G27:G58">
    <sortCondition ref="G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Sheet1</vt:lpstr>
      <vt:lpstr>Seasonality Index</vt:lpstr>
      <vt:lpstr>Linear Regression</vt:lpstr>
      <vt:lpstr>Quadratic Equation</vt:lpstr>
      <vt:lpstr>Cubic Equation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SIJO ALEX</dc:creator>
  <cp:lastModifiedBy>SIJO ALEX</cp:lastModifiedBy>
  <dcterms:created xsi:type="dcterms:W3CDTF">2024-01-29T13:47:37Z</dcterms:created>
  <dcterms:modified xsi:type="dcterms:W3CDTF">2024-01-30T06:13:34Z</dcterms:modified>
</cp:coreProperties>
</file>