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Courses_Files\Data_Analyst_Files_&amp;_Resources\python_DA_Projects\togithub_DA\Financial_Statistics_Dashboard\"/>
    </mc:Choice>
  </mc:AlternateContent>
  <xr:revisionPtr revIDLastSave="0" documentId="13_ncr:1_{DA66DBE4-EDD9-4791-96E6-A3A764B04F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ver Page" sheetId="16" r:id="rId1"/>
    <sheet name="Detailed Report" sheetId="15" r:id="rId2"/>
    <sheet name="Analysis" sheetId="13" r:id="rId3"/>
    <sheet name="Dashboard" sheetId="14" r:id="rId4"/>
  </sheets>
  <definedNames>
    <definedName name="_xlchart.v1.0" hidden="1">Analysis!$G$32:$G$37</definedName>
    <definedName name="_xlchart.v1.1" hidden="1">Analysis!$H$32:$H$37</definedName>
    <definedName name="_xlchart.v1.2" hidden="1">Analysis!$G$44:$H$44</definedName>
    <definedName name="_xlchart.v1.3" hidden="1">Analysis!$G$45:$H$45</definedName>
    <definedName name="_xlchart.v1.4" hidden="1">Analysis!$G$32:$G$37</definedName>
    <definedName name="_xlchart.v1.5" hidden="1">Analysis!$H$32:$H$37</definedName>
    <definedName name="_xlchart.v1.6" hidden="1">Analysis!$G$44:$H$44</definedName>
    <definedName name="_xlchart.v1.7" hidden="1">Analysis!$G$45:$H$45</definedName>
    <definedName name="_xlchart.v1.8" hidden="1">Analysis!$G$32:$G$37</definedName>
    <definedName name="_xlchart.v1.9" hidden="1">Analysis!$H$32:$H$37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3" l="1"/>
  <c r="G35" i="13"/>
  <c r="G32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C47" i="13"/>
  <c r="C48" i="13"/>
  <c r="C45" i="13"/>
  <c r="C46" i="13"/>
  <c r="C32" i="13"/>
  <c r="D32" i="13" s="1"/>
  <c r="H33" i="13" s="1"/>
  <c r="C33" i="13"/>
  <c r="C34" i="13"/>
  <c r="D34" i="13" s="1"/>
  <c r="H34" i="13" s="1"/>
  <c r="C35" i="13"/>
  <c r="C36" i="13"/>
  <c r="C37" i="13"/>
  <c r="C38" i="13"/>
  <c r="C39" i="13"/>
  <c r="D39" i="13" s="1"/>
  <c r="C40" i="13"/>
  <c r="C41" i="13"/>
  <c r="C42" i="13"/>
  <c r="C43" i="13"/>
  <c r="C44" i="13"/>
  <c r="C31" i="13"/>
  <c r="D31" i="13" s="1"/>
  <c r="G45" i="13" s="1"/>
  <c r="O21" i="15"/>
  <c r="N21" i="15"/>
  <c r="M21" i="15"/>
  <c r="L21" i="15"/>
  <c r="K21" i="15"/>
  <c r="J21" i="15"/>
  <c r="I21" i="15"/>
  <c r="H21" i="15"/>
  <c r="G21" i="15"/>
  <c r="F21" i="15"/>
  <c r="E21" i="15"/>
  <c r="D21" i="15"/>
  <c r="O10" i="15"/>
  <c r="O23" i="15" s="1"/>
  <c r="N10" i="15"/>
  <c r="N23" i="15" s="1"/>
  <c r="M10" i="15"/>
  <c r="M23" i="15" s="1"/>
  <c r="L10" i="15"/>
  <c r="L23" i="15" s="1"/>
  <c r="K10" i="15"/>
  <c r="K23" i="15" s="1"/>
  <c r="J10" i="15"/>
  <c r="J23" i="15" s="1"/>
  <c r="I10" i="15"/>
  <c r="I23" i="15" s="1"/>
  <c r="H10" i="15"/>
  <c r="H23" i="15" s="1"/>
  <c r="G10" i="15"/>
  <c r="G23" i="15" s="1"/>
  <c r="F10" i="15"/>
  <c r="F23" i="15" s="1"/>
  <c r="E10" i="15"/>
  <c r="E23" i="15" s="1"/>
  <c r="D10" i="15"/>
  <c r="D23" i="15" s="1"/>
  <c r="O8" i="15"/>
  <c r="O11" i="15" s="1"/>
  <c r="N8" i="15"/>
  <c r="N11" i="15" s="1"/>
  <c r="M8" i="15"/>
  <c r="M11" i="15" s="1"/>
  <c r="L8" i="15"/>
  <c r="L11" i="15" s="1"/>
  <c r="K8" i="15"/>
  <c r="K11" i="15" s="1"/>
  <c r="J8" i="15"/>
  <c r="J11" i="15" s="1"/>
  <c r="I8" i="15"/>
  <c r="I11" i="15" s="1"/>
  <c r="H8" i="15"/>
  <c r="H11" i="15" s="1"/>
  <c r="G8" i="15"/>
  <c r="G11" i="15" s="1"/>
  <c r="F8" i="15"/>
  <c r="F11" i="15" s="1"/>
  <c r="E8" i="15"/>
  <c r="E11" i="15" s="1"/>
  <c r="D8" i="15"/>
  <c r="D11" i="15" s="1"/>
  <c r="O21" i="13"/>
  <c r="N21" i="13"/>
  <c r="M21" i="13"/>
  <c r="L21" i="13"/>
  <c r="K21" i="13"/>
  <c r="J21" i="13"/>
  <c r="I21" i="13"/>
  <c r="H21" i="13"/>
  <c r="G21" i="13"/>
  <c r="F21" i="13"/>
  <c r="E21" i="13"/>
  <c r="D21" i="13"/>
  <c r="O10" i="13"/>
  <c r="O23" i="13" s="1"/>
  <c r="N10" i="13"/>
  <c r="N23" i="13" s="1"/>
  <c r="M10" i="13"/>
  <c r="M23" i="13" s="1"/>
  <c r="L10" i="13"/>
  <c r="L23" i="13" s="1"/>
  <c r="K10" i="13"/>
  <c r="K23" i="13" s="1"/>
  <c r="J10" i="13"/>
  <c r="J23" i="13" s="1"/>
  <c r="I10" i="13"/>
  <c r="I23" i="13" s="1"/>
  <c r="H10" i="13"/>
  <c r="H23" i="13" s="1"/>
  <c r="G10" i="13"/>
  <c r="G23" i="13" s="1"/>
  <c r="F10" i="13"/>
  <c r="F23" i="13" s="1"/>
  <c r="E10" i="13"/>
  <c r="E23" i="13" s="1"/>
  <c r="D10" i="13"/>
  <c r="D23" i="13" s="1"/>
  <c r="O8" i="13"/>
  <c r="O11" i="13" s="1"/>
  <c r="N8" i="13"/>
  <c r="N11" i="13" s="1"/>
  <c r="M8" i="13"/>
  <c r="M11" i="13" s="1"/>
  <c r="L8" i="13"/>
  <c r="L11" i="13" s="1"/>
  <c r="K8" i="13"/>
  <c r="K11" i="13" s="1"/>
  <c r="J8" i="13"/>
  <c r="J11" i="13" s="1"/>
  <c r="I8" i="13"/>
  <c r="I11" i="13" s="1"/>
  <c r="H8" i="13"/>
  <c r="H11" i="13" s="1"/>
  <c r="G8" i="13"/>
  <c r="G11" i="13" s="1"/>
  <c r="F8" i="13"/>
  <c r="F11" i="13" s="1"/>
  <c r="E8" i="13"/>
  <c r="E11" i="13" s="1"/>
  <c r="D8" i="13"/>
  <c r="D11" i="13" s="1"/>
  <c r="H32" i="13" l="1"/>
  <c r="D48" i="13"/>
  <c r="D36" i="13"/>
  <c r="D35" i="13"/>
  <c r="H45" i="13" s="1"/>
  <c r="D46" i="13"/>
  <c r="D33" i="13"/>
  <c r="G12" i="15"/>
  <c r="G13" i="15" s="1"/>
  <c r="G15" i="15" s="1"/>
  <c r="K12" i="15"/>
  <c r="K13" i="15" s="1"/>
  <c r="K15" i="15" s="1"/>
  <c r="D12" i="15"/>
  <c r="D13" i="15" s="1"/>
  <c r="D15" i="15" s="1"/>
  <c r="H12" i="15"/>
  <c r="H13" i="15" s="1"/>
  <c r="H15" i="15" s="1"/>
  <c r="L12" i="15"/>
  <c r="L13" i="15" s="1"/>
  <c r="L15" i="15" s="1"/>
  <c r="E12" i="15"/>
  <c r="E13" i="15" s="1"/>
  <c r="E15" i="15" s="1"/>
  <c r="I12" i="15"/>
  <c r="I13" i="15" s="1"/>
  <c r="I15" i="15" s="1"/>
  <c r="M12" i="15"/>
  <c r="M13" i="15" s="1"/>
  <c r="M15" i="15" s="1"/>
  <c r="F12" i="15"/>
  <c r="F13" i="15" s="1"/>
  <c r="F15" i="15" s="1"/>
  <c r="J12" i="15"/>
  <c r="J13" i="15" s="1"/>
  <c r="J15" i="15" s="1"/>
  <c r="N12" i="15"/>
  <c r="N13" i="15" s="1"/>
  <c r="N15" i="15" s="1"/>
  <c r="O12" i="15"/>
  <c r="O13" i="15" s="1"/>
  <c r="O15" i="15" s="1"/>
  <c r="F12" i="13"/>
  <c r="F13" i="13" s="1"/>
  <c r="F15" i="13" s="1"/>
  <c r="K12" i="13"/>
  <c r="K13" i="13" s="1"/>
  <c r="K15" i="13" s="1"/>
  <c r="O12" i="13"/>
  <c r="O13" i="13" s="1"/>
  <c r="O15" i="13" s="1"/>
  <c r="D12" i="13"/>
  <c r="D37" i="13" s="1"/>
  <c r="H35" i="13" s="1"/>
  <c r="H12" i="13"/>
  <c r="H13" i="13" s="1"/>
  <c r="H15" i="13" s="1"/>
  <c r="L12" i="13"/>
  <c r="L13" i="13" s="1"/>
  <c r="L15" i="13" s="1"/>
  <c r="J12" i="13"/>
  <c r="J13" i="13" s="1"/>
  <c r="J15" i="13" s="1"/>
  <c r="N13" i="13"/>
  <c r="N15" i="13" s="1"/>
  <c r="N12" i="13"/>
  <c r="G12" i="13"/>
  <c r="G13" i="13" s="1"/>
  <c r="G15" i="13" s="1"/>
  <c r="E12" i="13"/>
  <c r="E13" i="13" s="1"/>
  <c r="E15" i="13" s="1"/>
  <c r="I12" i="13"/>
  <c r="I13" i="13" s="1"/>
  <c r="I15" i="13" s="1"/>
  <c r="M12" i="13"/>
  <c r="M13" i="13" s="1"/>
  <c r="M15" i="13" s="1"/>
  <c r="D13" i="13" l="1"/>
  <c r="D15" i="13" s="1"/>
  <c r="D40" i="13" s="1"/>
  <c r="D41" i="13" s="1"/>
  <c r="D42" i="13" s="1"/>
  <c r="D43" i="13" s="1"/>
  <c r="D44" i="13" s="1"/>
  <c r="D45" i="13" s="1"/>
  <c r="D47" i="13" s="1"/>
  <c r="D38" i="13"/>
  <c r="H36" i="13" s="1"/>
  <c r="H37" i="13" s="1"/>
</calcChain>
</file>

<file path=xl/sharedStrings.xml><?xml version="1.0" encoding="utf-8"?>
<sst xmlns="http://schemas.openxmlformats.org/spreadsheetml/2006/main" count="68" uniqueCount="40">
  <si>
    <t>Income</t>
  </si>
  <si>
    <t>Cost of Goods Sold</t>
  </si>
  <si>
    <t xml:space="preserve">Gross Profit </t>
  </si>
  <si>
    <t xml:space="preserve">Total Operating Expenses  </t>
  </si>
  <si>
    <t>Total Expenses</t>
  </si>
  <si>
    <t xml:space="preserve">Net Profit   </t>
  </si>
  <si>
    <t>ROI</t>
  </si>
  <si>
    <t>Quick Ratio</t>
  </si>
  <si>
    <t>Current Ratio</t>
  </si>
  <si>
    <t>EPS</t>
  </si>
  <si>
    <t>ROA</t>
  </si>
  <si>
    <t>Target Income</t>
  </si>
  <si>
    <t>Target Expenses</t>
  </si>
  <si>
    <t>Expenses Reached</t>
  </si>
  <si>
    <t>Income Statement</t>
  </si>
  <si>
    <t>EBIT</t>
  </si>
  <si>
    <t>Tax</t>
  </si>
  <si>
    <t>Target Income Achieved</t>
  </si>
  <si>
    <t>Net Profit Margin Ratio(NPM)</t>
  </si>
  <si>
    <t>Title</t>
  </si>
  <si>
    <t xml:space="preserve">Ratio &amp; Target Analysis </t>
  </si>
  <si>
    <t>Type</t>
  </si>
  <si>
    <t>RR Group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</si>
  <si>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</si>
  <si>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</si>
  <si>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</si>
  <si>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</si>
  <si>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</si>
  <si>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</si>
  <si>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</si>
  <si>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</si>
  <si>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</si>
  <si>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</si>
  <si>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</si>
  <si>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</si>
  <si>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Expense</t>
  </si>
  <si>
    <t xml:space="preserve">Total   </t>
  </si>
  <si>
    <t>Total OE</t>
  </si>
  <si>
    <t>COGS</t>
  </si>
  <si>
    <t>For the Period  of March 2022 -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</si>
</sst>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m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Arial Black"/>
      <family val="2"/>
    </font>
    <font>
      <i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E5EC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1" applyFont="1" applyFill="1" applyBorder="1" applyAlignment="1" applyProtection="1">
      <alignment horizontal="left" vertical="center"/>
      <protection hidden="1"/>
    </xf>
    <xf numFmtId="9" fontId="3" fillId="0" borderId="0" xfId="2" applyFont="1" applyFill="1" applyBorder="1" applyAlignment="1" applyProtection="1">
      <alignment horizontal="left" vertical="center"/>
      <protection hidden="1"/>
    </xf>
    <xf numFmtId="164" fontId="3" fillId="0" borderId="13" xfId="1" applyFont="1" applyFill="1" applyBorder="1" applyAlignment="1" applyProtection="1">
      <alignment horizontal="left" vertical="center"/>
      <protection hidden="1"/>
    </xf>
    <xf numFmtId="9" fontId="3" fillId="0" borderId="13" xfId="2" applyFont="1" applyFill="1" applyBorder="1" applyAlignment="1" applyProtection="1">
      <alignment horizontal="left" vertical="center"/>
      <protection hidden="1"/>
    </xf>
    <xf numFmtId="9" fontId="3" fillId="0" borderId="1" xfId="2" applyFont="1" applyFill="1" applyBorder="1" applyAlignment="1" applyProtection="1">
      <alignment horizontal="left" vertical="center"/>
      <protection hidden="1"/>
    </xf>
    <xf numFmtId="9" fontId="3" fillId="0" borderId="10" xfId="2" applyFont="1" applyFill="1" applyBorder="1" applyAlignment="1" applyProtection="1">
      <alignment horizontal="left" vertical="center"/>
      <protection hidden="1"/>
    </xf>
    <xf numFmtId="164" fontId="3" fillId="0" borderId="12" xfId="1" applyFont="1" applyFill="1" applyBorder="1" applyAlignment="1" applyProtection="1">
      <alignment horizontal="left" vertical="center"/>
      <protection hidden="1"/>
    </xf>
    <xf numFmtId="9" fontId="3" fillId="0" borderId="12" xfId="2" applyFont="1" applyFill="1" applyBorder="1" applyAlignment="1" applyProtection="1">
      <alignment horizontal="left" vertical="center"/>
      <protection hidden="1"/>
    </xf>
    <xf numFmtId="9" fontId="3" fillId="0" borderId="9" xfId="2" applyFont="1" applyFill="1" applyBorder="1" applyAlignment="1" applyProtection="1">
      <alignment horizontal="left" vertical="center"/>
      <protection hidden="1"/>
    </xf>
    <xf numFmtId="10" fontId="3" fillId="0" borderId="6" xfId="2" applyNumberFormat="1" applyFont="1" applyFill="1" applyBorder="1" applyAlignment="1" applyProtection="1">
      <alignment vertical="center"/>
      <protection hidden="1"/>
    </xf>
    <xf numFmtId="10" fontId="3" fillId="0" borderId="7" xfId="2" applyNumberFormat="1" applyFont="1" applyFill="1" applyBorder="1" applyAlignment="1" applyProtection="1">
      <alignment vertical="center"/>
      <protection hidden="1"/>
    </xf>
    <xf numFmtId="10" fontId="3" fillId="0" borderId="8" xfId="2" applyNumberFormat="1" applyFont="1" applyFill="1" applyBorder="1" applyAlignment="1" applyProtection="1">
      <alignment vertical="center"/>
      <protection hidden="1"/>
    </xf>
    <xf numFmtId="2" fontId="3" fillId="0" borderId="12" xfId="3" applyNumberFormat="1" applyFont="1" applyFill="1" applyBorder="1" applyAlignment="1" applyProtection="1">
      <alignment vertical="center"/>
      <protection hidden="1"/>
    </xf>
    <xf numFmtId="2" fontId="3" fillId="0" borderId="0" xfId="3" applyNumberFormat="1" applyFont="1" applyFill="1" applyBorder="1" applyAlignment="1" applyProtection="1">
      <alignment vertical="center"/>
      <protection hidden="1"/>
    </xf>
    <xf numFmtId="2" fontId="3" fillId="0" borderId="13" xfId="3" applyNumberFormat="1" applyFont="1" applyFill="1" applyBorder="1" applyAlignment="1" applyProtection="1">
      <alignment vertical="center"/>
      <protection hidden="1"/>
    </xf>
    <xf numFmtId="164" fontId="3" fillId="0" borderId="12" xfId="1" applyFont="1" applyFill="1" applyBorder="1" applyAlignment="1" applyProtection="1">
      <alignment vertical="center"/>
      <protection hidden="1"/>
    </xf>
    <xf numFmtId="164" fontId="3" fillId="0" borderId="0" xfId="1" applyFont="1" applyFill="1" applyBorder="1" applyAlignment="1" applyProtection="1">
      <alignment vertical="center"/>
      <protection hidden="1"/>
    </xf>
    <xf numFmtId="164" fontId="3" fillId="0" borderId="13" xfId="1" applyFont="1" applyFill="1" applyBorder="1" applyAlignment="1" applyProtection="1">
      <alignment vertical="center"/>
      <protection hidden="1"/>
    </xf>
    <xf numFmtId="10" fontId="3" fillId="0" borderId="12" xfId="2" applyNumberFormat="1" applyFont="1" applyFill="1" applyBorder="1" applyAlignment="1" applyProtection="1">
      <alignment vertical="center"/>
      <protection hidden="1"/>
    </xf>
    <xf numFmtId="10" fontId="3" fillId="0" borderId="0" xfId="2" applyNumberFormat="1" applyFont="1" applyFill="1" applyBorder="1" applyAlignment="1" applyProtection="1">
      <alignment vertical="center"/>
      <protection hidden="1"/>
    </xf>
    <xf numFmtId="10" fontId="3" fillId="0" borderId="13" xfId="2" applyNumberFormat="1" applyFont="1" applyFill="1" applyBorder="1" applyAlignment="1" applyProtection="1">
      <alignment vertical="center"/>
      <protection hidden="1"/>
    </xf>
    <xf numFmtId="10" fontId="3" fillId="0" borderId="9" xfId="2" applyNumberFormat="1" applyFont="1" applyFill="1" applyBorder="1" applyAlignment="1" applyProtection="1">
      <alignment vertical="center"/>
      <protection hidden="1"/>
    </xf>
    <xf numFmtId="10" fontId="3" fillId="0" borderId="1" xfId="2" applyNumberFormat="1" applyFont="1" applyFill="1" applyBorder="1" applyAlignment="1" applyProtection="1">
      <alignment vertical="center"/>
      <protection hidden="1"/>
    </xf>
    <xf numFmtId="10" fontId="3" fillId="0" borderId="10" xfId="2" applyNumberFormat="1" applyFont="1" applyFill="1" applyBorder="1" applyAlignment="1" applyProtection="1">
      <alignment vertical="center"/>
      <protection hidden="1"/>
    </xf>
    <xf numFmtId="164" fontId="3" fillId="0" borderId="0" xfId="0" applyNumberFormat="1" applyFont="1" applyAlignment="1">
      <alignment horizontal="left" vertical="center"/>
    </xf>
    <xf numFmtId="164" fontId="7" fillId="0" borderId="13" xfId="1" applyFont="1" applyFill="1" applyBorder="1" applyAlignment="1" applyProtection="1">
      <alignment horizontal="left" vertical="center"/>
      <protection hidden="1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textRotation="90"/>
    </xf>
    <xf numFmtId="0" fontId="4" fillId="2" borderId="12" xfId="3" applyFont="1" applyFill="1" applyBorder="1" applyAlignment="1">
      <alignment horizontal="center" vertical="center"/>
    </xf>
    <xf numFmtId="165" fontId="4" fillId="2" borderId="2" xfId="3" applyNumberFormat="1" applyFont="1" applyFill="1" applyBorder="1" applyAlignment="1">
      <alignment horizontal="center" vertical="center"/>
    </xf>
    <xf numFmtId="165" fontId="4" fillId="2" borderId="3" xfId="3" applyNumberFormat="1" applyFont="1" applyFill="1" applyBorder="1" applyAlignment="1">
      <alignment horizontal="center" vertical="center"/>
    </xf>
    <xf numFmtId="165" fontId="4" fillId="2" borderId="4" xfId="3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textRotation="90"/>
    </xf>
    <xf numFmtId="0" fontId="3" fillId="2" borderId="14" xfId="3" applyFont="1" applyFill="1" applyBorder="1" applyAlignment="1" applyProtection="1">
      <alignment horizontal="left" vertical="center"/>
      <protection hidden="1"/>
    </xf>
    <xf numFmtId="0" fontId="8" fillId="2" borderId="11" xfId="0" applyFont="1" applyFill="1" applyBorder="1" applyAlignment="1">
      <alignment horizontal="center" vertical="center" textRotation="90"/>
    </xf>
    <xf numFmtId="0" fontId="3" fillId="2" borderId="11" xfId="3" applyFont="1" applyFill="1" applyBorder="1" applyAlignment="1" applyProtection="1">
      <alignment horizontal="left" vertical="center"/>
      <protection hidden="1"/>
    </xf>
    <xf numFmtId="0" fontId="8" fillId="2" borderId="5" xfId="0" applyFont="1" applyFill="1" applyBorder="1" applyAlignment="1">
      <alignment horizontal="center" vertical="center" textRotation="90"/>
    </xf>
    <xf numFmtId="0" fontId="3" fillId="2" borderId="5" xfId="3" applyFont="1" applyFill="1" applyBorder="1" applyAlignment="1" applyProtection="1">
      <alignment horizontal="left" vertical="center"/>
      <protection hidden="1"/>
    </xf>
    <xf numFmtId="0" fontId="3" fillId="2" borderId="6" xfId="3" applyFont="1" applyFill="1" applyBorder="1" applyAlignment="1" applyProtection="1">
      <alignment horizontal="left" vertical="center"/>
      <protection hidden="1"/>
    </xf>
    <xf numFmtId="0" fontId="3" fillId="2" borderId="12" xfId="3" applyFont="1" applyFill="1" applyBorder="1" applyAlignment="1" applyProtection="1">
      <alignment horizontal="left" vertical="center"/>
      <protection hidden="1"/>
    </xf>
    <xf numFmtId="0" fontId="3" fillId="2" borderId="9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vertical="center"/>
      <protection hidden="1"/>
    </xf>
    <xf numFmtId="0" fontId="0" fillId="4" borderId="0" xfId="0" applyFill="1"/>
    <xf numFmtId="0" fontId="3" fillId="0" borderId="15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9" fontId="3" fillId="0" borderId="15" xfId="2" applyFont="1" applyBorder="1" applyAlignment="1">
      <alignment horizontal="left" vertical="center"/>
    </xf>
    <xf numFmtId="43" fontId="3" fillId="0" borderId="15" xfId="0" applyNumberFormat="1" applyFont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 textRotation="90"/>
    </xf>
    <xf numFmtId="0" fontId="4" fillId="5" borderId="12" xfId="3" applyFont="1" applyFill="1" applyBorder="1" applyAlignment="1">
      <alignment horizontal="center" vertical="center"/>
    </xf>
    <xf numFmtId="165" fontId="4" fillId="5" borderId="2" xfId="3" applyNumberFormat="1" applyFont="1" applyFill="1" applyBorder="1" applyAlignment="1">
      <alignment horizontal="center" vertical="center"/>
    </xf>
    <xf numFmtId="165" fontId="4" fillId="5" borderId="3" xfId="3" applyNumberFormat="1" applyFont="1" applyFill="1" applyBorder="1" applyAlignment="1">
      <alignment horizontal="center" vertical="center"/>
    </xf>
    <xf numFmtId="165" fontId="4" fillId="5" borderId="4" xfId="3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textRotation="90"/>
    </xf>
    <xf numFmtId="0" fontId="3" fillId="5" borderId="14" xfId="3" applyFont="1" applyFill="1" applyBorder="1" applyAlignment="1" applyProtection="1">
      <alignment horizontal="left" vertical="center"/>
      <protection hidden="1"/>
    </xf>
    <xf numFmtId="0" fontId="8" fillId="5" borderId="11" xfId="0" applyFont="1" applyFill="1" applyBorder="1" applyAlignment="1">
      <alignment horizontal="center" vertical="center" textRotation="90"/>
    </xf>
    <xf numFmtId="0" fontId="3" fillId="5" borderId="11" xfId="3" applyFont="1" applyFill="1" applyBorder="1" applyAlignment="1" applyProtection="1">
      <alignment horizontal="left" vertical="center"/>
      <protection hidden="1"/>
    </xf>
    <xf numFmtId="0" fontId="8" fillId="5" borderId="5" xfId="0" applyFont="1" applyFill="1" applyBorder="1" applyAlignment="1">
      <alignment horizontal="center" vertical="center" textRotation="90"/>
    </xf>
    <xf numFmtId="0" fontId="3" fillId="5" borderId="5" xfId="3" applyFont="1" applyFill="1" applyBorder="1" applyAlignment="1" applyProtection="1">
      <alignment horizontal="left" vertical="center"/>
      <protection hidden="1"/>
    </xf>
    <xf numFmtId="0" fontId="3" fillId="5" borderId="6" xfId="3" applyFont="1" applyFill="1" applyBorder="1" applyAlignment="1" applyProtection="1">
      <alignment horizontal="left" vertical="center"/>
      <protection hidden="1"/>
    </xf>
    <xf numFmtId="0" fontId="3" fillId="5" borderId="12" xfId="3" applyFont="1" applyFill="1" applyBorder="1" applyAlignment="1" applyProtection="1">
      <alignment horizontal="left" vertical="center"/>
      <protection hidden="1"/>
    </xf>
    <xf numFmtId="0" fontId="3" fillId="5" borderId="9" xfId="3" applyFont="1" applyFill="1" applyBorder="1" applyAlignment="1" applyProtection="1">
      <alignment horizontal="left" vertical="center"/>
      <protection hidden="1"/>
    </xf>
    <xf numFmtId="0" fontId="3" fillId="5" borderId="11" xfId="3" applyFont="1" applyFill="1" applyBorder="1" applyAlignment="1" applyProtection="1">
      <alignment vertical="center"/>
      <protection hidden="1"/>
    </xf>
    <xf numFmtId="0" fontId="0" fillId="2" borderId="0" xfId="0" applyFill="1"/>
    <xf numFmtId="0" fontId="11" fillId="0" borderId="0" xfId="0" applyFont="1"/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EB500"/>
      <color rgb="FF9E5ECE"/>
      <color rgb="FFCC00F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0"/>
          <c:dPt>
            <c:idx val="0"/>
            <c:bubble3D val="0"/>
            <c:spPr>
              <a:solidFill>
                <a:srgbClr val="FFCC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376-4B6B-AA84-0FA959CDEF0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376-4B6B-AA84-0FA959CDEF0A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76-4B6B-AA84-0FA959CDEF0A}"/>
            </c:ext>
          </c:extLst>
        </c:ser>
        <c:ser>
          <c:idx val="0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376-4B6B-AA84-0FA959CDEF0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76-4B6B-AA84-0FA959CDEF0A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76-4B6B-AA84-0FA959CD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Analysis!$G$32:$G$36</c:f>
              <c:strCache>
                <c:ptCount val="5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Analysis!$H$32:$H$36</c:f>
              <c:numCache>
                <c:formatCode>General</c:formatCode>
                <c:ptCount val="5"/>
                <c:pt idx="0">
                  <c:v>9594000</c:v>
                </c:pt>
                <c:pt idx="1">
                  <c:v>2185920</c:v>
                </c:pt>
                <c:pt idx="2">
                  <c:v>2976700</c:v>
                </c:pt>
                <c:pt idx="3">
                  <c:v>664707</c:v>
                </c:pt>
                <c:pt idx="4">
                  <c:v>3766673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9-455F-A620-A739B13C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15503"/>
        <c:axId val="870415983"/>
      </c:radarChart>
      <c:catAx>
        <c:axId val="8704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15983"/>
        <c:crosses val="autoZero"/>
        <c:auto val="1"/>
        <c:lblAlgn val="ctr"/>
        <c:lblOffset val="100"/>
        <c:noMultiLvlLbl val="0"/>
      </c:catAx>
      <c:valAx>
        <c:axId val="870415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04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31050228310501E-2"/>
          <c:y val="4.4662309368191717E-2"/>
          <c:w val="0.965753424657534"/>
          <c:h val="0.92156862745098023"/>
        </c:manualLayout>
      </c:layout>
      <c:doughnutChart>
        <c:varyColors val="1"/>
        <c:ser>
          <c:idx val="0"/>
          <c:order val="0"/>
          <c:tx>
            <c:strRef>
              <c:f>Analysis!$C$39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E5EC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5-4D3E-87A3-368C0E380F7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5-4D3E-87A3-368C0E380F74}"/>
              </c:ext>
            </c:extLst>
          </c:dPt>
          <c:val>
            <c:numRef>
              <c:f>Analysis!$D$39:$E$39</c:f>
              <c:numCache>
                <c:formatCode>0%</c:formatCode>
                <c:ptCount val="2"/>
                <c:pt idx="0">
                  <c:v>6.3E-2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5-4D3E-87A3-368C0E380F74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65-4D3E-87A3-368C0E380F7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65-4D3E-87A3-368C0E380F74}"/>
              </c:ext>
            </c:extLst>
          </c:dPt>
          <c:val>
            <c:numRef>
              <c:f>Analysis!$D$39:$E$39</c:f>
              <c:numCache>
                <c:formatCode>0%</c:formatCode>
                <c:ptCount val="2"/>
                <c:pt idx="0">
                  <c:v>6.3E-2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5-4D3E-87A3-368C0E38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0"/>
          <c:tx>
            <c:strRef>
              <c:f>Analysis!$C$40</c:f>
              <c:strCache>
                <c:ptCount val="1"/>
                <c:pt idx="0">
                  <c:v>Net Profit Margin Ratio(NPM)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E5EC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6-4F8C-91E4-DD2849B0804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6-4F8C-91E4-DD2849B08040}"/>
              </c:ext>
            </c:extLst>
          </c:dPt>
          <c:val>
            <c:numRef>
              <c:f>Analysis!$D$40:$E$40</c:f>
              <c:numCache>
                <c:formatCode>0%</c:formatCode>
                <c:ptCount val="2"/>
                <c:pt idx="0">
                  <c:v>0.32013340606634239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6-4F8C-91E4-DD2849B08040}"/>
            </c:ext>
          </c:extLst>
        </c:ser>
        <c:ser>
          <c:idx val="3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86-4F8C-91E4-DD2849B0804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86-4F8C-91E4-DD2849B08040}"/>
              </c:ext>
            </c:extLst>
          </c:dPt>
          <c:val>
            <c:numRef>
              <c:f>Analysis!$D$40:$E$40</c:f>
              <c:numCache>
                <c:formatCode>0%</c:formatCode>
                <c:ptCount val="2"/>
                <c:pt idx="0">
                  <c:v>0.32013340606634239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86-4F8C-91E4-DD2849B0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E5EC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E-41A8-90C4-29C6B8DD0C4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E-41A8-90C4-29C6B8DD0C48}"/>
              </c:ext>
            </c:extLst>
          </c:dPt>
          <c:val>
            <c:numRef>
              <c:f>Analysis!$D$41:$E$41</c:f>
              <c:numCache>
                <c:formatCode>0%</c:formatCode>
                <c:ptCount val="2"/>
                <c:pt idx="0">
                  <c:v>1.0666666666666666E-2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E-41A8-90C4-29C6B8DD0C48}"/>
            </c:ext>
          </c:extLst>
        </c:ser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FE-41A8-90C4-29C6B8DD0C4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DFE-41A8-90C4-29C6B8DD0C48}"/>
              </c:ext>
            </c:extLst>
          </c:dPt>
          <c:val>
            <c:numRef>
              <c:f>Analysis!$D$41:$E$41</c:f>
              <c:numCache>
                <c:formatCode>0%</c:formatCode>
                <c:ptCount val="2"/>
                <c:pt idx="0">
                  <c:v>1.0666666666666666E-2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E-41A8-90C4-29C6B8DD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0"/>
          <c:dPt>
            <c:idx val="0"/>
            <c:bubble3D val="0"/>
            <c:spPr>
              <a:solidFill>
                <a:srgbClr val="9E5E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0-4A06-B8AB-E005ACB34C4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0-4A06-B8AB-E005ACB34C43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0-4A06-B8AB-E005ACB34C43}"/>
            </c:ext>
          </c:extLst>
        </c:ser>
        <c:ser>
          <c:idx val="0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A0-4A06-B8AB-E005ACB34C4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DA0-4A06-B8AB-E005ACB34C43}"/>
              </c:ext>
            </c:extLst>
          </c:dPt>
          <c:val>
            <c:numRef>
              <c:f>Analysis!$D$42:$E$42</c:f>
              <c:numCache>
                <c:formatCode>General</c:formatCode>
                <c:ptCount val="2"/>
                <c:pt idx="0">
                  <c:v>1.4630000000000003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A0-4A06-B8AB-E005ACB3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Analysis!$G$32:$G$36</c:f>
              <c:strCache>
                <c:ptCount val="5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Analysis!$H$32:$H$36</c:f>
              <c:numCache>
                <c:formatCode>General</c:formatCode>
                <c:ptCount val="5"/>
                <c:pt idx="0">
                  <c:v>9594000</c:v>
                </c:pt>
                <c:pt idx="1">
                  <c:v>2185920</c:v>
                </c:pt>
                <c:pt idx="2">
                  <c:v>2976700</c:v>
                </c:pt>
                <c:pt idx="3">
                  <c:v>664707</c:v>
                </c:pt>
                <c:pt idx="4">
                  <c:v>3766673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6-4763-9020-ADF02060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15503"/>
        <c:axId val="870415983"/>
      </c:radarChart>
      <c:catAx>
        <c:axId val="8704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15983"/>
        <c:crosses val="autoZero"/>
        <c:auto val="1"/>
        <c:lblAlgn val="ctr"/>
        <c:lblOffset val="100"/>
        <c:noMultiLvlLbl val="0"/>
      </c:catAx>
      <c:valAx>
        <c:axId val="870415983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04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plotArea>
      <cx:plotAreaRegion>
        <cx:series layoutId="treemap" uniqueId="{AE3A19CA-5FAE-420C-A9C4-58B9AB9C0F20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FFCC29"/>
              </a:solidFill>
            </cx:spPr>
          </cx:dataPt>
          <cx:dataLabels pos="inEnd">
            <cx:numFmt formatCode="0.00,,&quot;Million&quot;" sourceLinked="0"/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rgbClr val="FFCC29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rgbClr val="FFCC29"/>
                      </a:solidFill>
                      <a:latin typeface="Calibri" panose="020F0502020204030204"/>
                    </a:rPr>
                    <a:t>Income</a:t>
                  </a:r>
                </a:p>
                <a:p>
                  <a:pPr algn="ctr" rtl="0">
                    <a:defRPr sz="1000" b="1">
                      <a:solidFill>
                        <a:srgbClr val="FFCC29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rgbClr val="FFCC29"/>
                      </a:solidFill>
                      <a:latin typeface="Calibri" panose="020F0502020204030204"/>
                    </a:rPr>
                    <a:t>9594000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chemeClr val="tx1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Expense</a:t>
                  </a:r>
                </a:p>
                <a:p>
                  <a:pPr algn="ctr" rtl="0">
                    <a:defRPr sz="1000" b="1">
                      <a:solidFill>
                        <a:schemeClr val="tx1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5162620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2703341F-480A-4710-BA09-29FEB386A64C}">
          <cx:spPr>
            <a:solidFill>
              <a:srgbClr val="FFCC29"/>
            </a:solidFill>
          </cx:spPr>
          <cx:dataPt idx="5">
            <cx:spPr>
              <a:solidFill>
                <a:sysClr val="windowText" lastClr="000000"/>
              </a:solidFill>
            </cx:spPr>
          </cx:dataPt>
          <cx:dataLabels pos="outEnd">
            <cx:numFmt formatCode="0.00,,&quot;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plotArea>
      <cx:plotAreaRegion>
        <cx:series layoutId="treemap" uniqueId="{AE3A19CA-5FAE-420C-A9C4-58B9AB9C0F20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9E5ECE"/>
              </a:solidFill>
            </cx:spPr>
          </cx:dataPt>
          <cx:dataLabels pos="inEnd">
            <cx:numFmt formatCode="0.00,,&quot;Million&quot;" sourceLinked="0"/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E5ECE"/>
                    </a:solidFill>
                  </a:defRPr>
                </a:pPr>
                <a:endParaRPr lang="en-US" sz="900" b="0" i="0" u="none" strike="noStrike" baseline="0">
                  <a:solidFill>
                    <a:srgbClr val="9E5ECE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rgbClr val="9E5ECE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rgbClr val="9E5ECE"/>
                      </a:solidFill>
                      <a:latin typeface="Calibri" panose="020F0502020204030204"/>
                    </a:rPr>
                    <a:t>Income
9.59Million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chemeClr val="tx1"/>
                      </a:solidFill>
                    </a:defRPr>
                  </a:pPr>
                  <a:r>
                    <a:rPr lang="en-US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Expense
5.16Million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2703341F-480A-4710-BA09-29FEB386A64C}">
          <cx:spPr>
            <a:solidFill>
              <a:srgbClr val="9E5ECE"/>
            </a:solidFill>
          </cx:spPr>
          <cx:dataPt idx="5">
            <cx:spPr>
              <a:solidFill>
                <a:sysClr val="windowText" lastClr="000000"/>
              </a:solidFill>
            </cx:spPr>
          </cx:dataPt>
          <cx:dataLabels pos="outEnd">
            <cx:numFmt formatCode="0.00,,&quot;M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6" fmlaLink="$D$30" fmlaRange="$I$30:$I$41" sel="6" val="4"/>
</file>

<file path=xl/ctrlProps/ctrlProp2.xml><?xml version="1.0" encoding="utf-8"?>
<formControlPr xmlns="http://schemas.microsoft.com/office/spreadsheetml/2009/9/main" objectType="Drop" dropStyle="combo" dx="26" fmlaLink="Analysis!$D$30" fmlaRange="Analysis!$I$30:$I$41" sel="6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'Cover Page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Detailed Report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Dashboard!A1"/><Relationship Id="rId2" Type="http://schemas.openxmlformats.org/officeDocument/2006/relationships/image" Target="../media/image2.png"/><Relationship Id="rId1" Type="http://schemas.openxmlformats.org/officeDocument/2006/relationships/hyperlink" Target="#'Cover Page'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#'Detailed Report'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over Page'!A1"/><Relationship Id="rId13" Type="http://schemas.openxmlformats.org/officeDocument/2006/relationships/image" Target="../media/image5.svg"/><Relationship Id="rId3" Type="http://schemas.openxmlformats.org/officeDocument/2006/relationships/chart" Target="../charts/chart5.xml"/><Relationship Id="rId7" Type="http://schemas.openxmlformats.org/officeDocument/2006/relationships/chart" Target="../charts/chart7.xml"/><Relationship Id="rId12" Type="http://schemas.openxmlformats.org/officeDocument/2006/relationships/image" Target="../media/image4.png"/><Relationship Id="rId2" Type="http://schemas.openxmlformats.org/officeDocument/2006/relationships/chart" Target="../charts/chart4.xml"/><Relationship Id="rId16" Type="http://schemas.openxmlformats.org/officeDocument/2006/relationships/image" Target="../media/image7.svg"/><Relationship Id="rId1" Type="http://schemas.openxmlformats.org/officeDocument/2006/relationships/chart" Target="../charts/chart3.xml"/><Relationship Id="rId6" Type="http://schemas.microsoft.com/office/2014/relationships/chartEx" Target="../charts/chartEx4.xml"/><Relationship Id="rId11" Type="http://schemas.openxmlformats.org/officeDocument/2006/relationships/hyperlink" Target="#'Detailed Report'!A1"/><Relationship Id="rId5" Type="http://schemas.microsoft.com/office/2014/relationships/chartEx" Target="../charts/chartEx3.xml"/><Relationship Id="rId15" Type="http://schemas.openxmlformats.org/officeDocument/2006/relationships/image" Target="../media/image6.png"/><Relationship Id="rId10" Type="http://schemas.openxmlformats.org/officeDocument/2006/relationships/image" Target="../media/image3.svg"/><Relationship Id="rId4" Type="http://schemas.openxmlformats.org/officeDocument/2006/relationships/chart" Target="../charts/chart6.xml"/><Relationship Id="rId9" Type="http://schemas.openxmlformats.org/officeDocument/2006/relationships/image" Target="../media/image2.png"/><Relationship Id="rId14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419162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4B198-1543-5884-9629-6045D9CC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43962" cy="4853940"/>
        </a:xfrm>
        <a:prstGeom prst="rect">
          <a:avLst/>
        </a:prstGeom>
      </xdr:spPr>
    </xdr:pic>
    <xdr:clientData/>
  </xdr:twoCellAnchor>
  <xdr:twoCellAnchor>
    <xdr:from>
      <xdr:col>14</xdr:col>
      <xdr:colOff>106680</xdr:colOff>
      <xdr:row>1</xdr:row>
      <xdr:rowOff>15240</xdr:rowOff>
    </xdr:from>
    <xdr:to>
      <xdr:col>23</xdr:col>
      <xdr:colOff>38100</xdr:colOff>
      <xdr:row>26</xdr:row>
      <xdr:rowOff>144780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35EAECE-D1A3-86B1-1F6F-822E43573BE3}"/>
            </a:ext>
          </a:extLst>
        </xdr:cNvPr>
        <xdr:cNvSpPr/>
      </xdr:nvSpPr>
      <xdr:spPr>
        <a:xfrm>
          <a:off x="8641080" y="198120"/>
          <a:ext cx="5417820" cy="470154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175260</xdr:colOff>
      <xdr:row>11</xdr:row>
      <xdr:rowOff>175260</xdr:rowOff>
    </xdr:from>
    <xdr:to>
      <xdr:col>22</xdr:col>
      <xdr:colOff>579120</xdr:colOff>
      <xdr:row>17</xdr:row>
      <xdr:rowOff>144780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F167B9D9-149D-0B60-CA15-C0DC3194130B}"/>
            </a:ext>
          </a:extLst>
        </xdr:cNvPr>
        <xdr:cNvGrpSpPr/>
      </xdr:nvGrpSpPr>
      <xdr:grpSpPr>
        <a:xfrm>
          <a:off x="11148060" y="2186940"/>
          <a:ext cx="2842260" cy="1348740"/>
          <a:chOff x="11148060" y="2186940"/>
          <a:chExt cx="2842260" cy="1348740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6CF5E5B-C42A-E5F4-5422-BC40B1B2651A}"/>
              </a:ext>
            </a:extLst>
          </xdr:cNvPr>
          <xdr:cNvSpPr txBox="1"/>
        </xdr:nvSpPr>
        <xdr:spPr>
          <a:xfrm>
            <a:off x="11148060" y="2186940"/>
            <a:ext cx="2750820" cy="6324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800" b="1"/>
              <a:t>RR Group Pvt Ltd 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3AF940A1-7C14-293B-FE68-2CE7C24DCC3E}"/>
              </a:ext>
            </a:extLst>
          </xdr:cNvPr>
          <xdr:cNvGrpSpPr/>
        </xdr:nvGrpSpPr>
        <xdr:grpSpPr>
          <a:xfrm>
            <a:off x="11262360" y="2712720"/>
            <a:ext cx="2727960" cy="822960"/>
            <a:chOff x="10043160" y="1082040"/>
            <a:chExt cx="2727960" cy="822960"/>
          </a:xfrm>
        </xdr:grpSpPr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29D97CE-0DE3-9A2F-57D3-1CE01AEBF1F1}"/>
                </a:ext>
              </a:extLst>
            </xdr:cNvPr>
            <xdr:cNvSpPr txBox="1"/>
          </xdr:nvSpPr>
          <xdr:spPr>
            <a:xfrm>
              <a:off x="10043160" y="1082040"/>
              <a:ext cx="2727960" cy="5029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2800" b="1"/>
                <a:t>Annual</a:t>
              </a:r>
              <a:r>
                <a:rPr lang="en-IN" sz="2800" b="1" baseline="0"/>
                <a:t> Report </a:t>
              </a:r>
              <a:endParaRPr lang="en-IN" sz="2800" b="1"/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CCD68F0-66F5-5BE4-9DA6-6F6BCB9287E6}"/>
                </a:ext>
              </a:extLst>
            </xdr:cNvPr>
            <xdr:cNvSpPr txBox="1"/>
          </xdr:nvSpPr>
          <xdr:spPr>
            <a:xfrm>
              <a:off x="10126980" y="1592580"/>
              <a:ext cx="2385060" cy="3124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600" b="1"/>
                <a:t>March 2022 - March 2023</a:t>
              </a:r>
            </a:p>
          </xdr:txBody>
        </xdr:sp>
      </xdr:grpSp>
    </xdr:grpSp>
    <xdr:clientData/>
  </xdr:twoCellAnchor>
  <xdr:twoCellAnchor>
    <xdr:from>
      <xdr:col>15</xdr:col>
      <xdr:colOff>243840</xdr:colOff>
      <xdr:row>18</xdr:row>
      <xdr:rowOff>83820</xdr:rowOff>
    </xdr:from>
    <xdr:to>
      <xdr:col>22</xdr:col>
      <xdr:colOff>548640</xdr:colOff>
      <xdr:row>23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39B3664B-111F-1C2B-C491-E06F9929791D}"/>
            </a:ext>
          </a:extLst>
        </xdr:cNvPr>
        <xdr:cNvGrpSpPr/>
      </xdr:nvGrpSpPr>
      <xdr:grpSpPr>
        <a:xfrm>
          <a:off x="9387840" y="3657600"/>
          <a:ext cx="4572000" cy="830580"/>
          <a:chOff x="8679180" y="3931920"/>
          <a:chExt cx="4572000" cy="83058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8260B4A3-ACE8-D837-F391-9A951214149B}"/>
              </a:ext>
            </a:extLst>
          </xdr:cNvPr>
          <xdr:cNvSpPr/>
        </xdr:nvSpPr>
        <xdr:spPr>
          <a:xfrm>
            <a:off x="8679180" y="3939540"/>
            <a:ext cx="4572000" cy="822960"/>
          </a:xfrm>
          <a:prstGeom prst="roundRect">
            <a:avLst>
              <a:gd name="adj" fmla="val 8246"/>
            </a:avLst>
          </a:prstGeom>
          <a:solidFill>
            <a:srgbClr val="EEB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0" name="Group 9">
            <a:hlinkClick xmlns:r="http://schemas.openxmlformats.org/officeDocument/2006/relationships" r:id="rId2" tooltip="Cover Page"/>
            <a:extLst>
              <a:ext uri="{FF2B5EF4-FFF2-40B4-BE49-F238E27FC236}">
                <a16:creationId xmlns:a16="http://schemas.microsoft.com/office/drawing/2014/main" id="{BD84EE28-A315-4345-8BBA-3CE572096FE0}"/>
              </a:ext>
            </a:extLst>
          </xdr:cNvPr>
          <xdr:cNvGrpSpPr/>
        </xdr:nvGrpSpPr>
        <xdr:grpSpPr>
          <a:xfrm>
            <a:off x="8915400" y="3931920"/>
            <a:ext cx="830580" cy="731520"/>
            <a:chOff x="1150620" y="814350"/>
            <a:chExt cx="838200" cy="900150"/>
          </a:xfrm>
        </xdr:grpSpPr>
        <xdr:pic>
          <xdr:nvPicPr>
            <xdr:cNvPr id="11" name="Graphic 10" descr="Paper">
              <a:extLst>
                <a:ext uri="{FF2B5EF4-FFF2-40B4-BE49-F238E27FC236}">
                  <a16:creationId xmlns:a16="http://schemas.microsoft.com/office/drawing/2014/main" id="{BD002C9A-0EEE-3262-4FBB-55B68637FE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1264425" y="776745"/>
              <a:ext cx="587730" cy="662940"/>
            </a:xfrm>
            <a:prstGeom prst="rect">
              <a:avLst/>
            </a:prstGeom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96CDB0-A797-A278-4B27-08B9CADEFC09}"/>
                </a:ext>
              </a:extLst>
            </xdr:cNvPr>
            <xdr:cNvSpPr txBox="1"/>
          </xdr:nvSpPr>
          <xdr:spPr>
            <a:xfrm>
              <a:off x="1150620" y="1432560"/>
              <a:ext cx="838200" cy="2819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 b="1">
                  <a:solidFill>
                    <a:schemeClr val="tx1"/>
                  </a:solidFill>
                </a:rPr>
                <a:t>Cover</a:t>
              </a:r>
              <a:r>
                <a:rPr lang="en-IN" sz="1100" b="1" baseline="0">
                  <a:solidFill>
                    <a:schemeClr val="tx1"/>
                  </a:solidFill>
                </a:rPr>
                <a:t> Page</a:t>
              </a:r>
              <a:endParaRPr lang="en-IN" sz="1100" b="1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13" name="Group 12">
            <a:hlinkClick xmlns:r="http://schemas.openxmlformats.org/officeDocument/2006/relationships" r:id="rId5" tooltip="Detailed Report"/>
            <a:extLst>
              <a:ext uri="{FF2B5EF4-FFF2-40B4-BE49-F238E27FC236}">
                <a16:creationId xmlns:a16="http://schemas.microsoft.com/office/drawing/2014/main" id="{5BCD889A-B9A4-461A-95F5-FC91BDFBD6C7}"/>
              </a:ext>
            </a:extLst>
          </xdr:cNvPr>
          <xdr:cNvGrpSpPr/>
        </xdr:nvGrpSpPr>
        <xdr:grpSpPr>
          <a:xfrm>
            <a:off x="10054165" y="4023360"/>
            <a:ext cx="1058335" cy="579124"/>
            <a:chOff x="1160411" y="2020905"/>
            <a:chExt cx="797930" cy="1034715"/>
          </a:xfrm>
        </xdr:grpSpPr>
        <xdr:pic>
          <xdr:nvPicPr>
            <xdr:cNvPr id="14" name="Graphic 13" descr="Table">
              <a:extLst>
                <a:ext uri="{FF2B5EF4-FFF2-40B4-BE49-F238E27FC236}">
                  <a16:creationId xmlns:a16="http://schemas.microsoft.com/office/drawing/2014/main" id="{5FA64EE3-99BE-3837-BCDD-6EED4DF244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245484" y="2020905"/>
              <a:ext cx="685800" cy="832185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2EF02F3-6EDF-093C-A906-97FDE276C410}"/>
                </a:ext>
              </a:extLst>
            </xdr:cNvPr>
            <xdr:cNvSpPr txBox="1"/>
          </xdr:nvSpPr>
          <xdr:spPr>
            <a:xfrm>
              <a:off x="1160411" y="2742799"/>
              <a:ext cx="797930" cy="3128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000" b="1"/>
                <a:t>Detailed Report</a:t>
              </a:r>
            </a:p>
          </xdr:txBody>
        </xdr:sp>
      </xdr:grpSp>
      <xdr:grpSp>
        <xdr:nvGrpSpPr>
          <xdr:cNvPr id="16" name="Group 15">
            <a:hlinkClick xmlns:r="http://schemas.openxmlformats.org/officeDocument/2006/relationships" r:id="rId8" tooltip="Dashboard"/>
            <a:extLst>
              <a:ext uri="{FF2B5EF4-FFF2-40B4-BE49-F238E27FC236}">
                <a16:creationId xmlns:a16="http://schemas.microsoft.com/office/drawing/2014/main" id="{E293D0CC-EFD6-4219-A97B-4ED7FA821CEF}"/>
              </a:ext>
            </a:extLst>
          </xdr:cNvPr>
          <xdr:cNvGrpSpPr/>
        </xdr:nvGrpSpPr>
        <xdr:grpSpPr>
          <a:xfrm>
            <a:off x="11706013" y="3983649"/>
            <a:ext cx="822960" cy="669003"/>
            <a:chOff x="1181100" y="3291840"/>
            <a:chExt cx="838200" cy="838200"/>
          </a:xfrm>
        </xdr:grpSpPr>
        <xdr:pic>
          <xdr:nvPicPr>
            <xdr:cNvPr id="17" name="Graphic 16" descr="Upward trend">
              <a:extLst>
                <a:ext uri="{FF2B5EF4-FFF2-40B4-BE49-F238E27FC236}">
                  <a16:creationId xmlns:a16="http://schemas.microsoft.com/office/drawing/2014/main" id="{F24376B3-F20B-0B6E-21D3-4CF40868C0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219200" y="3291840"/>
              <a:ext cx="754380" cy="525780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144DE2B-D6F5-1386-805C-21421C0A1D92}"/>
                </a:ext>
              </a:extLst>
            </xdr:cNvPr>
            <xdr:cNvSpPr txBox="1"/>
          </xdr:nvSpPr>
          <xdr:spPr>
            <a:xfrm>
              <a:off x="1181100" y="3825240"/>
              <a:ext cx="838200" cy="304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Dashboard</a:t>
              </a:r>
            </a:p>
          </xdr:txBody>
        </xdr:sp>
      </xdr:grpSp>
    </xdr:grpSp>
    <xdr:clientData/>
  </xdr:twoCellAnchor>
  <xdr:twoCellAnchor>
    <xdr:from>
      <xdr:col>20</xdr:col>
      <xdr:colOff>548640</xdr:colOff>
      <xdr:row>24</xdr:row>
      <xdr:rowOff>91440</xdr:rowOff>
    </xdr:from>
    <xdr:to>
      <xdr:col>22</xdr:col>
      <xdr:colOff>487680</xdr:colOff>
      <xdr:row>26</xdr:row>
      <xdr:rowOff>83820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445496BE-1756-0299-40A7-19D749EA8CC7}"/>
            </a:ext>
          </a:extLst>
        </xdr:cNvPr>
        <xdr:cNvGrpSpPr/>
      </xdr:nvGrpSpPr>
      <xdr:grpSpPr>
        <a:xfrm>
          <a:off x="12740640" y="4762500"/>
          <a:ext cx="1158240" cy="358140"/>
          <a:chOff x="12672060" y="4084320"/>
          <a:chExt cx="1158240" cy="358140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4BD4C9B9-014F-F0EF-5445-44335F201BAB}"/>
              </a:ext>
            </a:extLst>
          </xdr:cNvPr>
          <xdr:cNvSpPr/>
        </xdr:nvSpPr>
        <xdr:spPr>
          <a:xfrm>
            <a:off x="12672060" y="4084320"/>
            <a:ext cx="1158240" cy="358140"/>
          </a:xfrm>
          <a:prstGeom prst="roundRect">
            <a:avLst>
              <a:gd name="adj" fmla="val 4167"/>
            </a:avLst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64C3B7C6-8CD4-74DB-4C21-7374270558A2}"/>
              </a:ext>
            </a:extLst>
          </xdr:cNvPr>
          <xdr:cNvSpPr txBox="1"/>
        </xdr:nvSpPr>
        <xdr:spPr>
          <a:xfrm>
            <a:off x="12755880" y="4099560"/>
            <a:ext cx="975360" cy="3276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bg1"/>
                </a:solidFill>
              </a:rPr>
              <a:t>-</a:t>
            </a:r>
            <a:r>
              <a:rPr lang="en-IN" sz="1100" baseline="0">
                <a:solidFill>
                  <a:schemeClr val="bg1"/>
                </a:solidFill>
              </a:rPr>
              <a:t> Rahul Rajan</a:t>
            </a:r>
            <a:endParaRPr lang="en-IN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118532</xdr:colOff>
      <xdr:row>23</xdr:row>
      <xdr:rowOff>143933</xdr:rowOff>
    </xdr:from>
    <xdr:to>
      <xdr:col>15</xdr:col>
      <xdr:colOff>50799</xdr:colOff>
      <xdr:row>28</xdr:row>
      <xdr:rowOff>33867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4C841B9-3861-7185-1913-82BCB1DB3305}"/>
            </a:ext>
          </a:extLst>
        </xdr:cNvPr>
        <xdr:cNvSpPr/>
      </xdr:nvSpPr>
      <xdr:spPr>
        <a:xfrm>
          <a:off x="279399" y="5816600"/>
          <a:ext cx="14003867" cy="821267"/>
        </a:xfrm>
        <a:prstGeom prst="roundRect">
          <a:avLst/>
        </a:prstGeom>
        <a:solidFill>
          <a:srgbClr val="9E5EC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67734</xdr:colOff>
      <xdr:row>23</xdr:row>
      <xdr:rowOff>135467</xdr:rowOff>
    </xdr:from>
    <xdr:to>
      <xdr:col>5</xdr:col>
      <xdr:colOff>898314</xdr:colOff>
      <xdr:row>27</xdr:row>
      <xdr:rowOff>115291</xdr:rowOff>
    </xdr:to>
    <xdr:grpSp>
      <xdr:nvGrpSpPr>
        <xdr:cNvPr id="3" name="Group 2">
          <a:hlinkClick xmlns:r="http://schemas.openxmlformats.org/officeDocument/2006/relationships" r:id="rId1" tooltip="Cover Page"/>
          <a:extLst>
            <a:ext uri="{FF2B5EF4-FFF2-40B4-BE49-F238E27FC236}">
              <a16:creationId xmlns:a16="http://schemas.microsoft.com/office/drawing/2014/main" id="{2D88F9A8-7D32-4D48-957B-60AAA563B480}"/>
            </a:ext>
          </a:extLst>
        </xdr:cNvPr>
        <xdr:cNvGrpSpPr/>
      </xdr:nvGrpSpPr>
      <xdr:grpSpPr>
        <a:xfrm>
          <a:off x="4309534" y="5808134"/>
          <a:ext cx="830580" cy="724890"/>
          <a:chOff x="1150620" y="814350"/>
          <a:chExt cx="838200" cy="900150"/>
        </a:xfrm>
      </xdr:grpSpPr>
      <xdr:pic>
        <xdr:nvPicPr>
          <xdr:cNvPr id="4" name="Graphic 3" descr="Paper">
            <a:extLst>
              <a:ext uri="{FF2B5EF4-FFF2-40B4-BE49-F238E27FC236}">
                <a16:creationId xmlns:a16="http://schemas.microsoft.com/office/drawing/2014/main" id="{B6303927-474B-B629-CF9B-925EDB2A54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16200000">
            <a:off x="1264425" y="776745"/>
            <a:ext cx="587730" cy="66294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2F82A2F-6840-2BCB-F57E-AB547D12BE75}"/>
              </a:ext>
            </a:extLst>
          </xdr:cNvPr>
          <xdr:cNvSpPr txBox="1"/>
        </xdr:nvSpPr>
        <xdr:spPr>
          <a:xfrm>
            <a:off x="1150620" y="1432560"/>
            <a:ext cx="83820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Cover</a:t>
            </a:r>
            <a:r>
              <a:rPr lang="en-IN" sz="1100" b="1" baseline="0">
                <a:solidFill>
                  <a:schemeClr val="tx1"/>
                </a:solidFill>
              </a:rPr>
              <a:t> Page</a:t>
            </a:r>
            <a:endParaRPr lang="en-IN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8466</xdr:colOff>
      <xdr:row>23</xdr:row>
      <xdr:rowOff>50801</xdr:rowOff>
    </xdr:from>
    <xdr:to>
      <xdr:col>8</xdr:col>
      <xdr:colOff>67734</xdr:colOff>
      <xdr:row>27</xdr:row>
      <xdr:rowOff>110069</xdr:rowOff>
    </xdr:to>
    <xdr:grpSp>
      <xdr:nvGrpSpPr>
        <xdr:cNvPr id="6" name="Group 5">
          <a:hlinkClick xmlns:r="http://schemas.openxmlformats.org/officeDocument/2006/relationships" r:id="rId4" tooltip="Detailed Report"/>
          <a:extLst>
            <a:ext uri="{FF2B5EF4-FFF2-40B4-BE49-F238E27FC236}">
              <a16:creationId xmlns:a16="http://schemas.microsoft.com/office/drawing/2014/main" id="{76D776AC-6DD7-42D8-A702-35A90FCB50F7}"/>
            </a:ext>
          </a:extLst>
        </xdr:cNvPr>
        <xdr:cNvGrpSpPr/>
      </xdr:nvGrpSpPr>
      <xdr:grpSpPr>
        <a:xfrm>
          <a:off x="6248399" y="5723468"/>
          <a:ext cx="1058335" cy="804334"/>
          <a:chOff x="1160411" y="2020905"/>
          <a:chExt cx="797930" cy="1034715"/>
        </a:xfrm>
      </xdr:grpSpPr>
      <xdr:pic>
        <xdr:nvPicPr>
          <xdr:cNvPr id="7" name="Graphic 6" descr="Table">
            <a:extLst>
              <a:ext uri="{FF2B5EF4-FFF2-40B4-BE49-F238E27FC236}">
                <a16:creationId xmlns:a16="http://schemas.microsoft.com/office/drawing/2014/main" id="{6340D067-FA09-E7CD-BFA9-083A8A67CC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45484" y="2020905"/>
            <a:ext cx="685800" cy="832185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7A0BB01-7E1F-AE9A-07DE-6E9BEB68DBC2}"/>
              </a:ext>
            </a:extLst>
          </xdr:cNvPr>
          <xdr:cNvSpPr txBox="1"/>
        </xdr:nvSpPr>
        <xdr:spPr>
          <a:xfrm>
            <a:off x="1160411" y="2742799"/>
            <a:ext cx="797930" cy="3128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000" b="1"/>
              <a:t>Detailed Report</a:t>
            </a:r>
          </a:p>
        </xdr:txBody>
      </xdr:sp>
    </xdr:grpSp>
    <xdr:clientData/>
  </xdr:twoCellAnchor>
  <xdr:twoCellAnchor>
    <xdr:from>
      <xdr:col>9</xdr:col>
      <xdr:colOff>370840</xdr:colOff>
      <xdr:row>23</xdr:row>
      <xdr:rowOff>182176</xdr:rowOff>
    </xdr:from>
    <xdr:to>
      <xdr:col>10</xdr:col>
      <xdr:colOff>194734</xdr:colOff>
      <xdr:row>27</xdr:row>
      <xdr:rowOff>100050</xdr:rowOff>
    </xdr:to>
    <xdr:grpSp>
      <xdr:nvGrpSpPr>
        <xdr:cNvPr id="9" name="Group 8">
          <a:hlinkClick xmlns:r="http://schemas.openxmlformats.org/officeDocument/2006/relationships" r:id="rId7" tooltip="Dashboard"/>
          <a:extLst>
            <a:ext uri="{FF2B5EF4-FFF2-40B4-BE49-F238E27FC236}">
              <a16:creationId xmlns:a16="http://schemas.microsoft.com/office/drawing/2014/main" id="{3A459898-6BEB-4124-A4CE-3D910C6B3338}"/>
            </a:ext>
          </a:extLst>
        </xdr:cNvPr>
        <xdr:cNvGrpSpPr/>
      </xdr:nvGrpSpPr>
      <xdr:grpSpPr>
        <a:xfrm>
          <a:off x="8608907" y="5854843"/>
          <a:ext cx="822960" cy="662940"/>
          <a:chOff x="1181100" y="3291840"/>
          <a:chExt cx="838200" cy="838200"/>
        </a:xfrm>
      </xdr:grpSpPr>
      <xdr:pic>
        <xdr:nvPicPr>
          <xdr:cNvPr id="10" name="Graphic 9" descr="Upward trend">
            <a:extLst>
              <a:ext uri="{FF2B5EF4-FFF2-40B4-BE49-F238E27FC236}">
                <a16:creationId xmlns:a16="http://schemas.microsoft.com/office/drawing/2014/main" id="{07E87810-E9F6-78F4-2AC8-C7E019CE97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19200" y="3291840"/>
            <a:ext cx="754380" cy="525780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F181BE0-0F70-DF07-78B5-77260E8B863D}"/>
              </a:ext>
            </a:extLst>
          </xdr:cNvPr>
          <xdr:cNvSpPr txBox="1"/>
        </xdr:nvSpPr>
        <xdr:spPr>
          <a:xfrm>
            <a:off x="1181100" y="3825240"/>
            <a:ext cx="8382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Dashboard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160865</xdr:colOff>
          <xdr:row>29</xdr:row>
          <xdr:rowOff>23708</xdr:rowOff>
        </xdr:from>
        <xdr:to>
          <xdr:col>6</xdr:col>
          <xdr:colOff>914398</xdr:colOff>
          <xdr:row>29</xdr:row>
          <xdr:rowOff>152399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524933</xdr:colOff>
      <xdr:row>26</xdr:row>
      <xdr:rowOff>143934</xdr:rowOff>
    </xdr:from>
    <xdr:to>
      <xdr:col>12</xdr:col>
      <xdr:colOff>491067</xdr:colOff>
      <xdr:row>37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A4D46-01D2-AE85-22D6-4F732F550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330198</xdr:colOff>
      <xdr:row>38</xdr:row>
      <xdr:rowOff>101598</xdr:rowOff>
    </xdr:from>
    <xdr:to>
      <xdr:col>12</xdr:col>
      <xdr:colOff>499532</xdr:colOff>
      <xdr:row>50</xdr:row>
      <xdr:rowOff>186265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02BF54-67B5-F362-E0FD-49B1B4665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2865" y="8568265"/>
              <a:ext cx="2167467" cy="2319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380999</xdr:colOff>
      <xdr:row>28</xdr:row>
      <xdr:rowOff>42333</xdr:rowOff>
    </xdr:from>
    <xdr:to>
      <xdr:col>18</xdr:col>
      <xdr:colOff>592666</xdr:colOff>
      <xdr:row>42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301271-1A11-D09C-0E8E-81E84989F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6266" y="66463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355599</xdr:colOff>
      <xdr:row>48</xdr:row>
      <xdr:rowOff>50800</xdr:rowOff>
    </xdr:from>
    <xdr:to>
      <xdr:col>18</xdr:col>
      <xdr:colOff>567266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8B2E86-046B-7D82-4987-BB895E14F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129540</xdr:rowOff>
    </xdr:from>
    <xdr:to>
      <xdr:col>21</xdr:col>
      <xdr:colOff>457200</xdr:colOff>
      <xdr:row>27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5AA932F-B08C-8A0D-0435-ABB53AF18B83}"/>
            </a:ext>
          </a:extLst>
        </xdr:cNvPr>
        <xdr:cNvSpPr/>
      </xdr:nvSpPr>
      <xdr:spPr>
        <a:xfrm>
          <a:off x="1447800" y="312420"/>
          <a:ext cx="11811000" cy="4671060"/>
        </a:xfrm>
        <a:prstGeom prst="roundRect">
          <a:avLst>
            <a:gd name="adj" fmla="val 1515"/>
          </a:avLst>
        </a:prstGeom>
        <a:gradFill flip="none" rotWithShape="1">
          <a:gsLst>
            <a:gs pos="0">
              <a:schemeClr val="bg1">
                <a:shade val="30000"/>
                <a:satMod val="115000"/>
              </a:schemeClr>
            </a:gs>
            <a:gs pos="50000">
              <a:schemeClr val="bg1">
                <a:shade val="67500"/>
                <a:satMod val="115000"/>
              </a:schemeClr>
            </a:gs>
            <a:gs pos="100000">
              <a:schemeClr val="bg1">
                <a:shade val="100000"/>
                <a:satMod val="115000"/>
              </a:schemeClr>
            </a:gs>
          </a:gsLst>
          <a:lin ang="18900000" scaled="1"/>
          <a:tileRect/>
        </a:gra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594360</xdr:colOff>
      <xdr:row>5</xdr:row>
      <xdr:rowOff>30480</xdr:rowOff>
    </xdr:from>
    <xdr:to>
      <xdr:col>3</xdr:col>
      <xdr:colOff>137160</xdr:colOff>
      <xdr:row>21</xdr:row>
      <xdr:rowOff>91440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9E18548-2733-AE5C-578D-13A8784756C0}"/>
            </a:ext>
          </a:extLst>
        </xdr:cNvPr>
        <xdr:cNvSpPr/>
      </xdr:nvSpPr>
      <xdr:spPr>
        <a:xfrm>
          <a:off x="1203960" y="944880"/>
          <a:ext cx="762000" cy="2987040"/>
        </a:xfrm>
        <a:prstGeom prst="roundRect">
          <a:avLst>
            <a:gd name="adj" fmla="val 8470"/>
          </a:avLst>
        </a:prstGeom>
        <a:solidFill>
          <a:srgbClr val="9E5EC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144780</xdr:colOff>
      <xdr:row>1</xdr:row>
      <xdr:rowOff>137160</xdr:rowOff>
    </xdr:from>
    <xdr:to>
      <xdr:col>21</xdr:col>
      <xdr:colOff>434340</xdr:colOff>
      <xdr:row>27</xdr:row>
      <xdr:rowOff>38100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CEF2F71-0BE5-11C3-2EF1-8567C9D2D403}"/>
            </a:ext>
          </a:extLst>
        </xdr:cNvPr>
        <xdr:cNvSpPr/>
      </xdr:nvSpPr>
      <xdr:spPr>
        <a:xfrm>
          <a:off x="10507980" y="320040"/>
          <a:ext cx="2727960" cy="4655820"/>
        </a:xfrm>
        <a:prstGeom prst="roundRect">
          <a:avLst>
            <a:gd name="adj" fmla="val 2325"/>
          </a:avLst>
        </a:prstGeom>
        <a:solidFill>
          <a:srgbClr val="9E5EC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342900</xdr:colOff>
      <xdr:row>2</xdr:row>
      <xdr:rowOff>76200</xdr:rowOff>
    </xdr:from>
    <xdr:to>
      <xdr:col>7</xdr:col>
      <xdr:colOff>289560</xdr:colOff>
      <xdr:row>12</xdr:row>
      <xdr:rowOff>15240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4AB1CCD-A452-D7AF-1D55-A7ED26FCCC48}"/>
            </a:ext>
          </a:extLst>
        </xdr:cNvPr>
        <xdr:cNvGrpSpPr/>
      </xdr:nvGrpSpPr>
      <xdr:grpSpPr>
        <a:xfrm>
          <a:off x="2781300" y="441960"/>
          <a:ext cx="1775460" cy="1767840"/>
          <a:chOff x="1859280" y="784860"/>
          <a:chExt cx="1402080" cy="1295400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F0679CE3-5601-DDE2-0768-3B51930A028A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2AA6F90-10FA-BE71-498C-D9CCA78868D5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7</xdr:col>
      <xdr:colOff>436880</xdr:colOff>
      <xdr:row>2</xdr:row>
      <xdr:rowOff>99060</xdr:rowOff>
    </xdr:from>
    <xdr:to>
      <xdr:col>10</xdr:col>
      <xdr:colOff>383540</xdr:colOff>
      <xdr:row>12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30968E8-C6F5-9EB2-32C9-BC8A27312C67}"/>
            </a:ext>
          </a:extLst>
        </xdr:cNvPr>
        <xdr:cNvGrpSpPr/>
      </xdr:nvGrpSpPr>
      <xdr:grpSpPr>
        <a:xfrm>
          <a:off x="4704080" y="464820"/>
          <a:ext cx="1775460" cy="1767840"/>
          <a:chOff x="1859280" y="784860"/>
          <a:chExt cx="1402080" cy="129540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6F37F171-059C-E092-BDEA-ED64D07645B8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B49348CC-D784-EDE9-55BF-D7C4532B0DB9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10</xdr:col>
      <xdr:colOff>538480</xdr:colOff>
      <xdr:row>2</xdr:row>
      <xdr:rowOff>91440</xdr:rowOff>
    </xdr:from>
    <xdr:to>
      <xdr:col>13</xdr:col>
      <xdr:colOff>485140</xdr:colOff>
      <xdr:row>12</xdr:row>
      <xdr:rowOff>30480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2B9369A-3B1F-331B-D270-2384632767E7}"/>
            </a:ext>
          </a:extLst>
        </xdr:cNvPr>
        <xdr:cNvGrpSpPr/>
      </xdr:nvGrpSpPr>
      <xdr:grpSpPr>
        <a:xfrm>
          <a:off x="6634480" y="457200"/>
          <a:ext cx="1775460" cy="1767840"/>
          <a:chOff x="1859280" y="784860"/>
          <a:chExt cx="1402080" cy="1295400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14F4ABC4-382E-637E-119C-AEFB8B4A9B35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DDAB2CBF-B925-A6E6-E890-6356A2B35EF8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14</xdr:col>
      <xdr:colOff>45720</xdr:colOff>
      <xdr:row>2</xdr:row>
      <xdr:rowOff>83820</xdr:rowOff>
    </xdr:from>
    <xdr:to>
      <xdr:col>16</xdr:col>
      <xdr:colOff>601980</xdr:colOff>
      <xdr:row>12</xdr:row>
      <xdr:rowOff>22860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C3F284A-0BE1-BA87-31ED-BBCFAC780211}"/>
            </a:ext>
          </a:extLst>
        </xdr:cNvPr>
        <xdr:cNvGrpSpPr/>
      </xdr:nvGrpSpPr>
      <xdr:grpSpPr>
        <a:xfrm>
          <a:off x="8580120" y="449580"/>
          <a:ext cx="1775460" cy="1767840"/>
          <a:chOff x="1859280" y="784860"/>
          <a:chExt cx="1402080" cy="129540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BDF473C7-B248-6AF6-327E-03DD08E92576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E1D9608-6FE1-F98A-8111-C86DCB117C1B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7</xdr:col>
      <xdr:colOff>83820</xdr:colOff>
      <xdr:row>12</xdr:row>
      <xdr:rowOff>167640</xdr:rowOff>
    </xdr:from>
    <xdr:to>
      <xdr:col>17</xdr:col>
      <xdr:colOff>30480</xdr:colOff>
      <xdr:row>26</xdr:row>
      <xdr:rowOff>114300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508B2F2-8B35-B4AB-6A21-A1E37A23E377}"/>
            </a:ext>
          </a:extLst>
        </xdr:cNvPr>
        <xdr:cNvGrpSpPr/>
      </xdr:nvGrpSpPr>
      <xdr:grpSpPr>
        <a:xfrm>
          <a:off x="4351020" y="2362200"/>
          <a:ext cx="6042660" cy="2506980"/>
          <a:chOff x="1859280" y="784860"/>
          <a:chExt cx="1402080" cy="12954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C06677B7-AAFF-C4E5-8350-A13F85294601}"/>
              </a:ext>
            </a:extLst>
          </xdr:cNvPr>
          <xdr:cNvSpPr/>
        </xdr:nvSpPr>
        <xdr:spPr>
          <a:xfrm>
            <a:off x="1859280" y="784860"/>
            <a:ext cx="1402080" cy="1295400"/>
          </a:xfrm>
          <a:prstGeom prst="roundRect">
            <a:avLst>
              <a:gd name="adj" fmla="val 4314"/>
            </a:avLst>
          </a:prstGeom>
          <a:gradFill>
            <a:gsLst>
              <a:gs pos="0">
                <a:schemeClr val="bg2"/>
              </a:gs>
              <a:gs pos="74000">
                <a:schemeClr val="bg1"/>
              </a:gs>
              <a:gs pos="100000">
                <a:schemeClr val="bg2"/>
              </a:gs>
            </a:gsLst>
            <a:lin ang="5400000" scaled="1"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1547696A-4E78-76BA-633D-EE37622C84D1}"/>
              </a:ext>
            </a:extLst>
          </xdr:cNvPr>
          <xdr:cNvSpPr/>
        </xdr:nvSpPr>
        <xdr:spPr>
          <a:xfrm>
            <a:off x="1866900" y="784860"/>
            <a:ext cx="91440" cy="1287780"/>
          </a:xfrm>
          <a:prstGeom prst="roundRect">
            <a:avLst/>
          </a:prstGeom>
          <a:solidFill>
            <a:srgbClr val="9E5ECE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4</xdr:col>
      <xdr:colOff>533400</xdr:colOff>
      <xdr:row>2</xdr:row>
      <xdr:rowOff>160020</xdr:rowOff>
    </xdr:from>
    <xdr:to>
      <xdr:col>7</xdr:col>
      <xdr:colOff>236220</xdr:colOff>
      <xdr:row>11</xdr:row>
      <xdr:rowOff>99060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D9220C-84BA-4792-91FA-A1AA8615D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5</xdr:row>
      <xdr:rowOff>38100</xdr:rowOff>
    </xdr:from>
    <xdr:to>
      <xdr:col>6</xdr:col>
      <xdr:colOff>289560</xdr:colOff>
      <xdr:row>7</xdr:row>
      <xdr:rowOff>144780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7304DB5-21AF-710A-482B-A6F3E8A968C2}"/>
            </a:ext>
          </a:extLst>
        </xdr:cNvPr>
        <xdr:cNvGrpSpPr/>
      </xdr:nvGrpSpPr>
      <xdr:grpSpPr>
        <a:xfrm>
          <a:off x="3505200" y="952500"/>
          <a:ext cx="441960" cy="472440"/>
          <a:chOff x="3505200" y="952500"/>
          <a:chExt cx="441960" cy="472440"/>
        </a:xfrm>
      </xdr:grpSpPr>
      <xdr:sp macro="" textlink="Analysis!C39">
        <xdr:nvSpPr>
          <xdr:cNvPr id="22" name="TextBox 21">
            <a:extLst>
              <a:ext uri="{FF2B5EF4-FFF2-40B4-BE49-F238E27FC236}">
                <a16:creationId xmlns:a16="http://schemas.microsoft.com/office/drawing/2014/main" id="{7D0F76A6-58E0-4C53-D7FC-A2365725B6BB}"/>
              </a:ext>
            </a:extLst>
          </xdr:cNvPr>
          <xdr:cNvSpPr txBox="1"/>
        </xdr:nvSpPr>
        <xdr:spPr>
          <a:xfrm>
            <a:off x="3505200" y="1181100"/>
            <a:ext cx="441960" cy="2438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0C2AD85-BD6D-4271-A69F-892F8EFBF800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ROI</a:t>
            </a:fld>
            <a:endParaRPr lang="en-IN" sz="1000" b="1"/>
          </a:p>
        </xdr:txBody>
      </xdr:sp>
      <xdr:sp macro="" textlink="Analysis!D39">
        <xdr:nvSpPr>
          <xdr:cNvPr id="24" name="TextBox 23">
            <a:extLst>
              <a:ext uri="{FF2B5EF4-FFF2-40B4-BE49-F238E27FC236}">
                <a16:creationId xmlns:a16="http://schemas.microsoft.com/office/drawing/2014/main" id="{9CC2FBE7-1098-583B-49EB-D505DD821B46}"/>
              </a:ext>
            </a:extLst>
          </xdr:cNvPr>
          <xdr:cNvSpPr txBox="1"/>
        </xdr:nvSpPr>
        <xdr:spPr>
          <a:xfrm>
            <a:off x="3535680" y="952500"/>
            <a:ext cx="388620" cy="2209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03DF65C-0828-4092-B598-C1634D3E617B}" type="TxLink">
              <a:rPr lang="en-US" sz="1050" b="1" i="0" u="none" strike="noStrike">
                <a:solidFill>
                  <a:srgbClr val="000000"/>
                </a:solidFill>
                <a:latin typeface="Calibri"/>
                <a:cs typeface="Calibri"/>
              </a:rPr>
              <a:t>6%</a:t>
            </a:fld>
            <a:endParaRPr lang="en-IN" sz="105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594361</xdr:colOff>
      <xdr:row>2</xdr:row>
      <xdr:rowOff>152400</xdr:rowOff>
    </xdr:from>
    <xdr:to>
      <xdr:col>10</xdr:col>
      <xdr:colOff>342900</xdr:colOff>
      <xdr:row>11</xdr:row>
      <xdr:rowOff>121920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89896F7-0B78-4B78-A498-513C7C093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541020</xdr:colOff>
      <xdr:row>5</xdr:row>
      <xdr:rowOff>129540</xdr:rowOff>
    </xdr:from>
    <xdr:to>
      <xdr:col>9</xdr:col>
      <xdr:colOff>426720</xdr:colOff>
      <xdr:row>8</xdr:row>
      <xdr:rowOff>22860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6BB821-D58B-8250-11AB-FC81C5E14A29}"/>
            </a:ext>
          </a:extLst>
        </xdr:cNvPr>
        <xdr:cNvGrpSpPr/>
      </xdr:nvGrpSpPr>
      <xdr:grpSpPr>
        <a:xfrm>
          <a:off x="5417820" y="1043940"/>
          <a:ext cx="495300" cy="441960"/>
          <a:chOff x="5417820" y="1043940"/>
          <a:chExt cx="495300" cy="441960"/>
        </a:xfrm>
        <a:noFill/>
      </xdr:grpSpPr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DFD7D8FD-D4E6-0485-FB04-BEDB6C8E6FC9}"/>
              </a:ext>
            </a:extLst>
          </xdr:cNvPr>
          <xdr:cNvSpPr txBox="1"/>
        </xdr:nvSpPr>
        <xdr:spPr>
          <a:xfrm>
            <a:off x="5417820" y="1234440"/>
            <a:ext cx="495300" cy="25146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/>
              <a:t>NPM</a:t>
            </a:r>
          </a:p>
        </xdr:txBody>
      </xdr:sp>
      <xdr:sp macro="" textlink="Analysis!D39">
        <xdr:nvSpPr>
          <xdr:cNvPr id="32" name="TextBox 31">
            <a:extLst>
              <a:ext uri="{FF2B5EF4-FFF2-40B4-BE49-F238E27FC236}">
                <a16:creationId xmlns:a16="http://schemas.microsoft.com/office/drawing/2014/main" id="{0897A61F-F77D-F81C-721B-2B4D983667F3}"/>
              </a:ext>
            </a:extLst>
          </xdr:cNvPr>
          <xdr:cNvSpPr txBox="1"/>
        </xdr:nvSpPr>
        <xdr:spPr>
          <a:xfrm>
            <a:off x="5417820" y="1043940"/>
            <a:ext cx="495300" cy="25146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A5A1EF-41E0-4243-9D62-02127FC65BAC}" type="TxLink">
              <a:rPr lang="en-US" sz="1100" b="1" i="0" u="none" strike="noStrike">
                <a:solidFill>
                  <a:srgbClr val="000000"/>
                </a:solidFill>
                <a:latin typeface="+mn-lt"/>
                <a:cs typeface="Calibri"/>
              </a:rPr>
              <a:t>6%</a:t>
            </a:fld>
            <a:endParaRPr lang="en-US" b="1">
              <a:latin typeface="+mn-lt"/>
            </a:endParaRPr>
          </a:p>
        </xdr:txBody>
      </xdr:sp>
    </xdr:grpSp>
    <xdr:clientData/>
  </xdr:twoCellAnchor>
  <xdr:twoCellAnchor>
    <xdr:from>
      <xdr:col>11</xdr:col>
      <xdr:colOff>129539</xdr:colOff>
      <xdr:row>2</xdr:row>
      <xdr:rowOff>175260</xdr:rowOff>
    </xdr:from>
    <xdr:to>
      <xdr:col>13</xdr:col>
      <xdr:colOff>441960</xdr:colOff>
      <xdr:row>11</xdr:row>
      <xdr:rowOff>129540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28ACA3-B13F-4F37-BEC3-F62CEE90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5</xdr:row>
      <xdr:rowOff>83820</xdr:rowOff>
    </xdr:from>
    <xdr:to>
      <xdr:col>12</xdr:col>
      <xdr:colOff>480060</xdr:colOff>
      <xdr:row>8</xdr:row>
      <xdr:rowOff>22860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EB25A487-16F4-DDA5-5EB5-A6F0E901C6F4}"/>
            </a:ext>
          </a:extLst>
        </xdr:cNvPr>
        <xdr:cNvGrpSpPr/>
      </xdr:nvGrpSpPr>
      <xdr:grpSpPr>
        <a:xfrm>
          <a:off x="7330440" y="998220"/>
          <a:ext cx="464820" cy="487680"/>
          <a:chOff x="7330440" y="998220"/>
          <a:chExt cx="464820" cy="487680"/>
        </a:xfrm>
      </xdr:grpSpPr>
      <xdr:sp macro="" textlink="Analysis!$C$41">
        <xdr:nvSpPr>
          <xdr:cNvPr id="36" name="TextBox 35">
            <a:extLst>
              <a:ext uri="{FF2B5EF4-FFF2-40B4-BE49-F238E27FC236}">
                <a16:creationId xmlns:a16="http://schemas.microsoft.com/office/drawing/2014/main" id="{9F20A1DB-E584-9AE7-3FED-1EB7811C53C6}"/>
              </a:ext>
            </a:extLst>
          </xdr:cNvPr>
          <xdr:cNvSpPr txBox="1"/>
        </xdr:nvSpPr>
        <xdr:spPr>
          <a:xfrm>
            <a:off x="7338060" y="1249680"/>
            <a:ext cx="457200" cy="236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EE20BC4-9A4F-43F3-92DD-44FDB0958959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ROA</a:t>
            </a:fld>
            <a:endParaRPr lang="en-IN" sz="1100" b="1"/>
          </a:p>
        </xdr:txBody>
      </xdr:sp>
      <xdr:sp macro="" textlink="Analysis!$D$41">
        <xdr:nvSpPr>
          <xdr:cNvPr id="37" name="TextBox 36">
            <a:extLst>
              <a:ext uri="{FF2B5EF4-FFF2-40B4-BE49-F238E27FC236}">
                <a16:creationId xmlns:a16="http://schemas.microsoft.com/office/drawing/2014/main" id="{6836E9BD-8EE9-65FE-E14C-74E79A6D1B28}"/>
              </a:ext>
            </a:extLst>
          </xdr:cNvPr>
          <xdr:cNvSpPr txBox="1"/>
        </xdr:nvSpPr>
        <xdr:spPr>
          <a:xfrm>
            <a:off x="7330440" y="998220"/>
            <a:ext cx="457200" cy="236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5A3DCAE-1962-46B9-8A73-247373FBBF28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1%</a:t>
            </a:fld>
            <a:endParaRPr lang="en-IN" sz="1100" b="1"/>
          </a:p>
        </xdr:txBody>
      </xdr:sp>
    </xdr:grpSp>
    <xdr:clientData/>
  </xdr:twoCellAnchor>
  <xdr:twoCellAnchor>
    <xdr:from>
      <xdr:col>14</xdr:col>
      <xdr:colOff>236221</xdr:colOff>
      <xdr:row>2</xdr:row>
      <xdr:rowOff>121920</xdr:rowOff>
    </xdr:from>
    <xdr:to>
      <xdr:col>16</xdr:col>
      <xdr:colOff>548640</xdr:colOff>
      <xdr:row>11</xdr:row>
      <xdr:rowOff>167640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B337656-9213-4F7B-8F56-BA910C75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12</xdr:row>
      <xdr:rowOff>76200</xdr:rowOff>
    </xdr:from>
    <xdr:to>
      <xdr:col>6</xdr:col>
      <xdr:colOff>594360</xdr:colOff>
      <xdr:row>26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E77759DD-FBFC-436D-A145-278AFE5CE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2270760"/>
              <a:ext cx="2232660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13</xdr:row>
      <xdr:rowOff>22860</xdr:rowOff>
    </xdr:from>
    <xdr:to>
      <xdr:col>16</xdr:col>
      <xdr:colOff>487680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E1164CF6-6464-4679-A14B-F5345CF33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400300"/>
              <a:ext cx="544068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144780</xdr:colOff>
      <xdr:row>1</xdr:row>
      <xdr:rowOff>137160</xdr:rowOff>
    </xdr:from>
    <xdr:to>
      <xdr:col>21</xdr:col>
      <xdr:colOff>381000</xdr:colOff>
      <xdr:row>18</xdr:row>
      <xdr:rowOff>160020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4CF5471-43EE-4F59-81A3-5F558CB0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152400</xdr:colOff>
      <xdr:row>19</xdr:row>
      <xdr:rowOff>76200</xdr:rowOff>
    </xdr:from>
    <xdr:to>
      <xdr:col>19</xdr:col>
      <xdr:colOff>213360</xdr:colOff>
      <xdr:row>22</xdr:row>
      <xdr:rowOff>45720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8254CCA-303B-85BA-D6CC-2D299F19399B}"/>
            </a:ext>
          </a:extLst>
        </xdr:cNvPr>
        <xdr:cNvSpPr txBox="1"/>
      </xdr:nvSpPr>
      <xdr:spPr>
        <a:xfrm>
          <a:off x="10515600" y="3550920"/>
          <a:ext cx="128016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 b="1">
              <a:solidFill>
                <a:schemeClr val="tx1"/>
              </a:solidFill>
            </a:rPr>
            <a:t>Income Achieved vs</a:t>
          </a:r>
          <a:r>
            <a:rPr lang="en-IN" sz="1050" b="1" baseline="0">
              <a:solidFill>
                <a:schemeClr val="tx1"/>
              </a:solidFill>
            </a:rPr>
            <a:t> Target</a:t>
          </a:r>
          <a:endParaRPr lang="en-IN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312420</xdr:colOff>
      <xdr:row>19</xdr:row>
      <xdr:rowOff>53340</xdr:rowOff>
    </xdr:from>
    <xdr:to>
      <xdr:col>21</xdr:col>
      <xdr:colOff>426720</xdr:colOff>
      <xdr:row>21</xdr:row>
      <xdr:rowOff>152400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920FA16-AF2E-AB5C-F92A-2764A17AA3F3}"/>
            </a:ext>
          </a:extLst>
        </xdr:cNvPr>
        <xdr:cNvSpPr txBox="1"/>
      </xdr:nvSpPr>
      <xdr:spPr>
        <a:xfrm>
          <a:off x="11894820" y="3528060"/>
          <a:ext cx="133350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050" b="1">
              <a:solidFill>
                <a:schemeClr val="tx1"/>
              </a:solidFill>
            </a:rPr>
            <a:t>Expense Reached vs Budget</a:t>
          </a:r>
        </a:p>
      </xdr:txBody>
    </xdr:sp>
    <xdr:clientData/>
  </xdr:twoCellAnchor>
  <xdr:twoCellAnchor>
    <xdr:from>
      <xdr:col>17</xdr:col>
      <xdr:colOff>425853</xdr:colOff>
      <xdr:row>23</xdr:row>
      <xdr:rowOff>76200</xdr:rowOff>
    </xdr:from>
    <xdr:to>
      <xdr:col>18</xdr:col>
      <xdr:colOff>533400</xdr:colOff>
      <xdr:row>26</xdr:row>
      <xdr:rowOff>45720</xdr:rowOff>
    </xdr:to>
    <xdr:sp macro="" textlink="Analysis!D46">
      <xdr:nvSpPr>
        <xdr:cNvPr id="46" name="TextBox 45">
          <a:extLst>
            <a:ext uri="{FF2B5EF4-FFF2-40B4-BE49-F238E27FC236}">
              <a16:creationId xmlns:a16="http://schemas.microsoft.com/office/drawing/2014/main" id="{9940F53C-E65D-4262-17EB-3475E4CFF3E8}"/>
            </a:ext>
          </a:extLst>
        </xdr:cNvPr>
        <xdr:cNvSpPr txBox="1"/>
      </xdr:nvSpPr>
      <xdr:spPr>
        <a:xfrm>
          <a:off x="10789053" y="4282440"/>
          <a:ext cx="717147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CEDDD14-1723-40B5-BA4D-0764F69DBD40}" type="TxLink">
            <a:rPr lang="en-US" sz="2400" b="1" i="0" u="none" strike="noStrike">
              <a:solidFill>
                <a:schemeClr val="tx1"/>
              </a:solidFill>
              <a:latin typeface="Calibri"/>
              <a:cs typeface="Calibri"/>
            </a:rPr>
            <a:t>101%</a:t>
          </a:fld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38100</xdr:colOff>
      <xdr:row>23</xdr:row>
      <xdr:rowOff>83820</xdr:rowOff>
    </xdr:from>
    <xdr:to>
      <xdr:col>21</xdr:col>
      <xdr:colOff>175260</xdr:colOff>
      <xdr:row>26</xdr:row>
      <xdr:rowOff>68580</xdr:rowOff>
    </xdr:to>
    <xdr:sp macro="" textlink="Analysis!D48">
      <xdr:nvSpPr>
        <xdr:cNvPr id="47" name="TextBox 46">
          <a:extLst>
            <a:ext uri="{FF2B5EF4-FFF2-40B4-BE49-F238E27FC236}">
              <a16:creationId xmlns:a16="http://schemas.microsoft.com/office/drawing/2014/main" id="{62D71D7B-674D-39C5-2A11-12E8BFC71C4C}"/>
            </a:ext>
          </a:extLst>
        </xdr:cNvPr>
        <xdr:cNvSpPr txBox="1"/>
      </xdr:nvSpPr>
      <xdr:spPr>
        <a:xfrm>
          <a:off x="12230100" y="4290060"/>
          <a:ext cx="7467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CB5DCF7-0031-4BD8-93C8-24F4D5549110}" type="TxLink">
            <a:rPr lang="en-US" sz="2400" b="1" i="0" u="none" strike="noStrike">
              <a:solidFill>
                <a:schemeClr val="tx1"/>
              </a:solidFill>
              <a:latin typeface="Calibri"/>
              <a:cs typeface="Calibri"/>
            </a:rPr>
            <a:t>84%</a:t>
          </a:fld>
          <a:endParaRPr lang="en-IN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316230</xdr:colOff>
      <xdr:row>18</xdr:row>
      <xdr:rowOff>144780</xdr:rowOff>
    </xdr:from>
    <xdr:to>
      <xdr:col>19</xdr:col>
      <xdr:colOff>316230</xdr:colOff>
      <xdr:row>26</xdr:row>
      <xdr:rowOff>45720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71AF678-6A19-5712-0E19-A3AC47D4A0B8}"/>
            </a:ext>
          </a:extLst>
        </xdr:cNvPr>
        <xdr:cNvCxnSpPr/>
      </xdr:nvCxnSpPr>
      <xdr:spPr>
        <a:xfrm>
          <a:off x="11898630" y="3436620"/>
          <a:ext cx="0" cy="1363980"/>
        </a:xfrm>
        <a:prstGeom prst="line">
          <a:avLst/>
        </a:prstGeom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</xdr:row>
          <xdr:rowOff>38100</xdr:rowOff>
        </xdr:from>
        <xdr:to>
          <xdr:col>21</xdr:col>
          <xdr:colOff>342900</xdr:colOff>
          <xdr:row>3</xdr:row>
          <xdr:rowOff>30480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9E55C714-7EDC-A049-24BD-5E1ED6B66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563880</xdr:colOff>
      <xdr:row>5</xdr:row>
      <xdr:rowOff>181890</xdr:rowOff>
    </xdr:from>
    <xdr:to>
      <xdr:col>3</xdr:col>
      <xdr:colOff>175260</xdr:colOff>
      <xdr:row>9</xdr:row>
      <xdr:rowOff>175260</xdr:rowOff>
    </xdr:to>
    <xdr:grpSp>
      <xdr:nvGrpSpPr>
        <xdr:cNvPr id="3080" name="Group 3079">
          <a:hlinkClick xmlns:r="http://schemas.openxmlformats.org/officeDocument/2006/relationships" r:id="rId8" tooltip="Cover Page"/>
          <a:extLst>
            <a:ext uri="{FF2B5EF4-FFF2-40B4-BE49-F238E27FC236}">
              <a16:creationId xmlns:a16="http://schemas.microsoft.com/office/drawing/2014/main" id="{03324481-6AD6-4496-75A9-246548997E1F}"/>
            </a:ext>
          </a:extLst>
        </xdr:cNvPr>
        <xdr:cNvGrpSpPr/>
      </xdr:nvGrpSpPr>
      <xdr:grpSpPr>
        <a:xfrm>
          <a:off x="1173480" y="1096290"/>
          <a:ext cx="830580" cy="724890"/>
          <a:chOff x="1150620" y="814350"/>
          <a:chExt cx="838200" cy="900150"/>
        </a:xfrm>
      </xdr:grpSpPr>
      <xdr:pic>
        <xdr:nvPicPr>
          <xdr:cNvPr id="59" name="Graphic 58" descr="Paper">
            <a:extLst>
              <a:ext uri="{FF2B5EF4-FFF2-40B4-BE49-F238E27FC236}">
                <a16:creationId xmlns:a16="http://schemas.microsoft.com/office/drawing/2014/main" id="{6A8C5CE7-E75B-58FF-634F-721593C8B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rot="16200000">
            <a:off x="1264425" y="776745"/>
            <a:ext cx="587730" cy="662940"/>
          </a:xfrm>
          <a:prstGeom prst="rect">
            <a:avLst/>
          </a:prstGeom>
        </xdr:spPr>
      </xdr:pic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A86A5C50-3EF5-111B-7F38-DB631881B62E}"/>
              </a:ext>
            </a:extLst>
          </xdr:cNvPr>
          <xdr:cNvSpPr txBox="1"/>
        </xdr:nvSpPr>
        <xdr:spPr>
          <a:xfrm>
            <a:off x="1150620" y="1432560"/>
            <a:ext cx="83820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Cover</a:t>
            </a:r>
            <a:r>
              <a:rPr lang="en-IN" sz="1100" b="1" baseline="0">
                <a:solidFill>
                  <a:schemeClr val="tx1"/>
                </a:solidFill>
              </a:rPr>
              <a:t> Page</a:t>
            </a:r>
            <a:endParaRPr lang="en-IN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586740</xdr:colOff>
      <xdr:row>10</xdr:row>
      <xdr:rowOff>83820</xdr:rowOff>
    </xdr:from>
    <xdr:to>
      <xdr:col>3</xdr:col>
      <xdr:colOff>68580</xdr:colOff>
      <xdr:row>15</xdr:row>
      <xdr:rowOff>106680</xdr:rowOff>
    </xdr:to>
    <xdr:grpSp>
      <xdr:nvGrpSpPr>
        <xdr:cNvPr id="3081" name="Group 3080">
          <a:hlinkClick xmlns:r="http://schemas.openxmlformats.org/officeDocument/2006/relationships" r:id="rId11" tooltip="Detailed Report"/>
          <a:extLst>
            <a:ext uri="{FF2B5EF4-FFF2-40B4-BE49-F238E27FC236}">
              <a16:creationId xmlns:a16="http://schemas.microsoft.com/office/drawing/2014/main" id="{3E3BF89C-26D6-453D-ED31-2E1A2DC9899B}"/>
            </a:ext>
          </a:extLst>
        </xdr:cNvPr>
        <xdr:cNvGrpSpPr/>
      </xdr:nvGrpSpPr>
      <xdr:grpSpPr>
        <a:xfrm>
          <a:off x="1196340" y="1912620"/>
          <a:ext cx="701040" cy="937260"/>
          <a:chOff x="1196340" y="1912620"/>
          <a:chExt cx="762000" cy="1143000"/>
        </a:xfrm>
      </xdr:grpSpPr>
      <xdr:pic>
        <xdr:nvPicPr>
          <xdr:cNvPr id="61" name="Graphic 60" descr="Table">
            <a:extLst>
              <a:ext uri="{FF2B5EF4-FFF2-40B4-BE49-F238E27FC236}">
                <a16:creationId xmlns:a16="http://schemas.microsoft.com/office/drawing/2014/main" id="{5DDDF0B1-FAD3-4C40-3BBE-BEB17B0BEA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226820" y="1912620"/>
            <a:ext cx="685800" cy="7239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D376A8F8-3FF6-8432-D897-1191A27A19D9}"/>
              </a:ext>
            </a:extLst>
          </xdr:cNvPr>
          <xdr:cNvSpPr txBox="1"/>
        </xdr:nvSpPr>
        <xdr:spPr>
          <a:xfrm>
            <a:off x="1196340" y="2529840"/>
            <a:ext cx="762000" cy="5257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 b="1"/>
              <a:t>Detailed</a:t>
            </a:r>
            <a:r>
              <a:rPr lang="en-IN" sz="1000" b="1"/>
              <a:t> Report</a:t>
            </a:r>
          </a:p>
        </xdr:txBody>
      </xdr:sp>
    </xdr:grpSp>
    <xdr:clientData/>
  </xdr:twoCellAnchor>
  <xdr:twoCellAnchor>
    <xdr:from>
      <xdr:col>1</xdr:col>
      <xdr:colOff>579120</xdr:colOff>
      <xdr:row>16</xdr:row>
      <xdr:rowOff>121920</xdr:rowOff>
    </xdr:from>
    <xdr:to>
      <xdr:col>3</xdr:col>
      <xdr:colOff>182880</xdr:colOff>
      <xdr:row>20</xdr:row>
      <xdr:rowOff>53340</xdr:rowOff>
    </xdr:to>
    <xdr:grpSp>
      <xdr:nvGrpSpPr>
        <xdr:cNvPr id="3082" name="Group 3081">
          <a:hlinkClick xmlns:r="http://schemas.openxmlformats.org/officeDocument/2006/relationships" r:id="rId14" tooltip="Dashboard"/>
          <a:extLst>
            <a:ext uri="{FF2B5EF4-FFF2-40B4-BE49-F238E27FC236}">
              <a16:creationId xmlns:a16="http://schemas.microsoft.com/office/drawing/2014/main" id="{1666111B-A638-C2EE-5C3F-3D233EE7F7A0}"/>
            </a:ext>
          </a:extLst>
        </xdr:cNvPr>
        <xdr:cNvGrpSpPr/>
      </xdr:nvGrpSpPr>
      <xdr:grpSpPr>
        <a:xfrm>
          <a:off x="1188720" y="3048000"/>
          <a:ext cx="822960" cy="662940"/>
          <a:chOff x="1181100" y="3291840"/>
          <a:chExt cx="838200" cy="838200"/>
        </a:xfrm>
      </xdr:grpSpPr>
      <xdr:pic>
        <xdr:nvPicPr>
          <xdr:cNvPr id="54" name="Graphic 53" descr="Upward trend">
            <a:extLst>
              <a:ext uri="{FF2B5EF4-FFF2-40B4-BE49-F238E27FC236}">
                <a16:creationId xmlns:a16="http://schemas.microsoft.com/office/drawing/2014/main" id="{480B1601-EAB3-5A81-C45E-D303CA7965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219200" y="3291840"/>
            <a:ext cx="754380" cy="525780"/>
          </a:xfrm>
          <a:prstGeom prst="rect">
            <a:avLst/>
          </a:prstGeom>
        </xdr:spPr>
      </xdr:pic>
      <xdr:sp macro="" textlink="">
        <xdr:nvSpPr>
          <xdr:cNvPr id="3072" name="TextBox 3071">
            <a:extLst>
              <a:ext uri="{FF2B5EF4-FFF2-40B4-BE49-F238E27FC236}">
                <a16:creationId xmlns:a16="http://schemas.microsoft.com/office/drawing/2014/main" id="{CAD96026-44C6-B908-B648-11E4488CEEB8}"/>
              </a:ext>
            </a:extLst>
          </xdr:cNvPr>
          <xdr:cNvSpPr txBox="1"/>
        </xdr:nvSpPr>
        <xdr:spPr>
          <a:xfrm>
            <a:off x="1181100" y="3825240"/>
            <a:ext cx="8382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Dashboard</a:t>
            </a:r>
          </a:p>
        </xdr:txBody>
      </xdr:sp>
    </xdr:grpSp>
    <xdr:clientData/>
  </xdr:twoCellAnchor>
  <xdr:twoCellAnchor>
    <xdr:from>
      <xdr:col>8</xdr:col>
      <xdr:colOff>198120</xdr:colOff>
      <xdr:row>0</xdr:row>
      <xdr:rowOff>60960</xdr:rowOff>
    </xdr:from>
    <xdr:to>
      <xdr:col>13</xdr:col>
      <xdr:colOff>266700</xdr:colOff>
      <xdr:row>1</xdr:row>
      <xdr:rowOff>121920</xdr:rowOff>
    </xdr:to>
    <xdr:sp macro="" textlink="">
      <xdr:nvSpPr>
        <xdr:cNvPr id="3073" name="Rectangle: Rounded Corners 3072">
          <a:extLst>
            <a:ext uri="{FF2B5EF4-FFF2-40B4-BE49-F238E27FC236}">
              <a16:creationId xmlns:a16="http://schemas.microsoft.com/office/drawing/2014/main" id="{DA50FC68-E2F4-123C-53CB-414BA6D06DEB}"/>
            </a:ext>
          </a:extLst>
        </xdr:cNvPr>
        <xdr:cNvSpPr/>
      </xdr:nvSpPr>
      <xdr:spPr>
        <a:xfrm>
          <a:off x="5074920" y="60960"/>
          <a:ext cx="3116580" cy="243840"/>
        </a:xfrm>
        <a:prstGeom prst="roundRect">
          <a:avLst/>
        </a:prstGeom>
        <a:gradFill flip="none" rotWithShape="1">
          <a:gsLst>
            <a:gs pos="0">
              <a:schemeClr val="bg2">
                <a:shade val="30000"/>
                <a:satMod val="115000"/>
              </a:schemeClr>
            </a:gs>
            <a:gs pos="50000">
              <a:schemeClr val="bg2">
                <a:shade val="67500"/>
                <a:satMod val="115000"/>
              </a:schemeClr>
            </a:gs>
            <a:gs pos="100000">
              <a:schemeClr val="bg2">
                <a:shade val="100000"/>
                <a:satMod val="115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571500</xdr:colOff>
      <xdr:row>0</xdr:row>
      <xdr:rowOff>137160</xdr:rowOff>
    </xdr:from>
    <xdr:to>
      <xdr:col>16</xdr:col>
      <xdr:colOff>68580</xdr:colOff>
      <xdr:row>1</xdr:row>
      <xdr:rowOff>91440</xdr:rowOff>
    </xdr:to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D6EFA53A-C889-CC46-1B03-B6EE343D053A}"/>
            </a:ext>
          </a:extLst>
        </xdr:cNvPr>
        <xdr:cNvSpPr txBox="1"/>
      </xdr:nvSpPr>
      <xdr:spPr>
        <a:xfrm>
          <a:off x="3619500" y="137160"/>
          <a:ext cx="6202680" cy="13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Financial</a:t>
          </a:r>
          <a:r>
            <a:rPr lang="en-IN" sz="1100" b="1" baseline="0"/>
            <a:t> Tracker Dashboard</a:t>
          </a:r>
          <a:endParaRPr lang="en-IN" sz="1100" b="1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0.25373</cdr:x>
      <cdr:y>0.33838</cdr:y>
    </cdr:from>
    <cdr:to>
      <cdr:x>0.78109</cdr:x>
      <cdr:y>0.74242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5BE28BE8-DCE8-D47C-608C-7328A5A091D1}"/>
            </a:ext>
          </a:extLst>
        </cdr:cNvPr>
        <cdr:cNvGrpSpPr/>
      </cdr:nvGrpSpPr>
      <cdr:grpSpPr>
        <a:xfrm xmlns:a="http://schemas.openxmlformats.org/drawingml/2006/main">
          <a:off x="388619" y="572424"/>
          <a:ext cx="807720" cy="683491"/>
          <a:chOff x="388619" y="510540"/>
          <a:chExt cx="807720" cy="609600"/>
        </a:xfrm>
      </cdr:grpSpPr>
      <cdr:sp macro="" textlink="Analysis!$C$42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A24E841B-EFB4-F6ED-0846-A6EEE4C3D9C3}"/>
              </a:ext>
            </a:extLst>
          </cdr:cNvPr>
          <cdr:cNvSpPr txBox="1"/>
        </cdr:nvSpPr>
        <cdr:spPr>
          <a:xfrm xmlns:a="http://schemas.openxmlformats.org/drawingml/2006/main">
            <a:off x="388619" y="769620"/>
            <a:ext cx="807720" cy="35052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C54BCB59-65A5-4D60-91EA-E669EBA682A0}" type="TxLink">
              <a:rPr lang="en-US" sz="8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Quick Ratio</a:t>
            </a:fld>
            <a:endParaRPr lang="en-IN" sz="800" b="1"/>
          </a:p>
        </cdr:txBody>
      </cdr:sp>
      <cdr:sp macro="" textlink="Analysis!$D$42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8BCE55D4-8BFD-E5C0-322D-E2E3923C3CD4}"/>
              </a:ext>
            </a:extLst>
          </cdr:cNvPr>
          <cdr:cNvSpPr txBox="1"/>
        </cdr:nvSpPr>
        <cdr:spPr>
          <a:xfrm xmlns:a="http://schemas.openxmlformats.org/drawingml/2006/main">
            <a:off x="411479" y="510540"/>
            <a:ext cx="579120" cy="35052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765CF7E5-4E3E-4CD7-9E2C-81821E4B618B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1.463</a:t>
            </a:fld>
            <a:endParaRPr lang="en-IN" sz="800" b="1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F0F8-98C3-4341-A165-5A43793FDF10}">
  <dimension ref="Q12"/>
  <sheetViews>
    <sheetView showGridLines="0" tabSelected="1" workbookViewId="0">
      <selection activeCell="A26" sqref="A26"/>
    </sheetView>
  </sheetViews>
  <sheetFormatPr defaultRowHeight="14.4" x14ac:dyDescent="0.3"/>
  <cols>
    <col min="1" max="16384" width="8.88671875" style="75"/>
  </cols>
  <sheetData>
    <row r="12" spans="17:17" ht="36.6" x14ac:dyDescent="0.7">
      <c r="Q12" s="7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0EB3-C1EE-4E1C-A321-75217C899489}">
  <dimension ref="B1:O23"/>
  <sheetViews>
    <sheetView showGridLines="0" showRowColHeaders="0" topLeftCell="A4" zoomScale="90" zoomScaleNormal="90" workbookViewId="0"/>
  </sheetViews>
  <sheetFormatPr defaultColWidth="11.44140625" defaultRowHeight="14.4" x14ac:dyDescent="0.3"/>
  <cols>
    <col min="1" max="1" width="2.33203125" customWidth="1"/>
    <col min="2" max="2" width="4.109375" customWidth="1"/>
    <col min="3" max="3" width="26.33203125" style="1" customWidth="1"/>
    <col min="4" max="15" width="14.5546875" style="1" customWidth="1"/>
  </cols>
  <sheetData>
    <row r="1" spans="2:15" ht="15" thickBot="1" x14ac:dyDescent="0.35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6.25" customHeight="1" x14ac:dyDescent="0.3">
      <c r="B2" s="57" t="s">
        <v>14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9"/>
    </row>
    <row r="3" spans="2:15" ht="18" customHeight="1" x14ac:dyDescent="0.3">
      <c r="B3" s="28" t="s">
        <v>22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5" ht="18" customHeight="1" thickBot="1" x14ac:dyDescent="0.35">
      <c r="B4" s="31" t="s">
        <v>39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ht="33" customHeight="1" thickBot="1" x14ac:dyDescent="0.35">
      <c r="B5" s="60" t="s">
        <v>21</v>
      </c>
      <c r="C5" s="61" t="s">
        <v>19</v>
      </c>
      <c r="D5" s="62">
        <v>43831</v>
      </c>
      <c r="E5" s="63">
        <v>43862</v>
      </c>
      <c r="F5" s="63">
        <v>43891</v>
      </c>
      <c r="G5" s="64">
        <v>43922</v>
      </c>
      <c r="H5" s="62">
        <v>43952</v>
      </c>
      <c r="I5" s="63">
        <v>43983</v>
      </c>
      <c r="J5" s="63">
        <v>44013</v>
      </c>
      <c r="K5" s="64">
        <v>44044</v>
      </c>
      <c r="L5" s="62">
        <v>44075</v>
      </c>
      <c r="M5" s="63">
        <v>44105</v>
      </c>
      <c r="N5" s="63">
        <v>44136</v>
      </c>
      <c r="O5" s="64">
        <v>44166</v>
      </c>
    </row>
    <row r="6" spans="2:15" ht="18.75" customHeight="1" x14ac:dyDescent="0.3">
      <c r="B6" s="65" t="s">
        <v>14</v>
      </c>
      <c r="C6" s="66" t="s">
        <v>0</v>
      </c>
      <c r="D6" s="8">
        <v>8304345</v>
      </c>
      <c r="E6" s="2">
        <v>7856000</v>
      </c>
      <c r="F6" s="2">
        <v>7933500</v>
      </c>
      <c r="G6" s="4">
        <v>9409500</v>
      </c>
      <c r="H6" s="8">
        <v>8856000</v>
      </c>
      <c r="I6" s="2">
        <v>9594000</v>
      </c>
      <c r="J6" s="2">
        <v>6409500</v>
      </c>
      <c r="K6" s="4">
        <v>7564500</v>
      </c>
      <c r="L6" s="2">
        <v>9594000</v>
      </c>
      <c r="M6" s="2">
        <v>7564480</v>
      </c>
      <c r="N6" s="2">
        <v>8856000</v>
      </c>
      <c r="O6" s="27">
        <v>10533125</v>
      </c>
    </row>
    <row r="7" spans="2:15" ht="18.75" customHeight="1" x14ac:dyDescent="0.3">
      <c r="B7" s="67"/>
      <c r="C7" s="68" t="s">
        <v>1</v>
      </c>
      <c r="D7" s="8">
        <v>2200000</v>
      </c>
      <c r="E7" s="2">
        <v>2015840</v>
      </c>
      <c r="F7" s="2">
        <v>2008800</v>
      </c>
      <c r="G7" s="4">
        <v>2003520</v>
      </c>
      <c r="H7" s="8">
        <v>1173600</v>
      </c>
      <c r="I7" s="2">
        <v>2185920</v>
      </c>
      <c r="J7" s="2">
        <v>3157760</v>
      </c>
      <c r="K7" s="4">
        <v>2177120</v>
      </c>
      <c r="L7" s="2">
        <v>2221120</v>
      </c>
      <c r="M7" s="2">
        <v>3113760</v>
      </c>
      <c r="N7" s="2">
        <v>2175360</v>
      </c>
      <c r="O7" s="4">
        <v>2154240</v>
      </c>
    </row>
    <row r="8" spans="2:15" ht="18.75" customHeight="1" x14ac:dyDescent="0.3">
      <c r="B8" s="67"/>
      <c r="C8" s="68" t="s">
        <v>2</v>
      </c>
      <c r="D8" s="8">
        <f t="shared" ref="D8:O8" si="0">D6-D7</f>
        <v>6104345</v>
      </c>
      <c r="E8" s="2">
        <f t="shared" si="0"/>
        <v>5840160</v>
      </c>
      <c r="F8" s="2">
        <f t="shared" si="0"/>
        <v>5924700</v>
      </c>
      <c r="G8" s="4">
        <f t="shared" si="0"/>
        <v>7405980</v>
      </c>
      <c r="H8" s="8">
        <f t="shared" si="0"/>
        <v>7682400</v>
      </c>
      <c r="I8" s="2">
        <f t="shared" si="0"/>
        <v>7408080</v>
      </c>
      <c r="J8" s="2">
        <f t="shared" si="0"/>
        <v>3251740</v>
      </c>
      <c r="K8" s="4">
        <f t="shared" si="0"/>
        <v>5387380</v>
      </c>
      <c r="L8" s="2">
        <f t="shared" si="0"/>
        <v>7372880</v>
      </c>
      <c r="M8" s="2">
        <f t="shared" si="0"/>
        <v>4450720</v>
      </c>
      <c r="N8" s="2">
        <f t="shared" si="0"/>
        <v>6680640</v>
      </c>
      <c r="O8" s="4">
        <f t="shared" si="0"/>
        <v>8378885</v>
      </c>
    </row>
    <row r="9" spans="2:15" ht="18.75" customHeight="1" x14ac:dyDescent="0.3">
      <c r="B9" s="67"/>
      <c r="C9" s="68" t="s">
        <v>3</v>
      </c>
      <c r="D9" s="8">
        <v>2976700</v>
      </c>
      <c r="E9" s="2">
        <v>3060000</v>
      </c>
      <c r="F9" s="2">
        <v>3034500</v>
      </c>
      <c r="G9" s="4">
        <v>2927400</v>
      </c>
      <c r="H9" s="8">
        <v>2964800</v>
      </c>
      <c r="I9" s="2">
        <v>2976700</v>
      </c>
      <c r="J9" s="2">
        <v>3049800</v>
      </c>
      <c r="K9" s="4">
        <v>3145000</v>
      </c>
      <c r="L9" s="2">
        <v>3403400</v>
      </c>
      <c r="M9" s="2">
        <v>2954600</v>
      </c>
      <c r="N9" s="2">
        <v>2648600</v>
      </c>
      <c r="O9" s="4">
        <v>2454800</v>
      </c>
    </row>
    <row r="10" spans="2:15" ht="18.75" customHeight="1" x14ac:dyDescent="0.3">
      <c r="B10" s="67"/>
      <c r="C10" s="68" t="s">
        <v>4</v>
      </c>
      <c r="D10" s="8">
        <f t="shared" ref="D10:O10" si="1">D7+D9</f>
        <v>5176700</v>
      </c>
      <c r="E10" s="2">
        <f t="shared" si="1"/>
        <v>5075840</v>
      </c>
      <c r="F10" s="2">
        <f t="shared" si="1"/>
        <v>5043300</v>
      </c>
      <c r="G10" s="4">
        <f t="shared" si="1"/>
        <v>4930920</v>
      </c>
      <c r="H10" s="8">
        <f t="shared" si="1"/>
        <v>4138400</v>
      </c>
      <c r="I10" s="2">
        <f t="shared" si="1"/>
        <v>5162620</v>
      </c>
      <c r="J10" s="2">
        <f t="shared" si="1"/>
        <v>6207560</v>
      </c>
      <c r="K10" s="4">
        <f t="shared" si="1"/>
        <v>5322120</v>
      </c>
      <c r="L10" s="2">
        <f t="shared" si="1"/>
        <v>5624520</v>
      </c>
      <c r="M10" s="2">
        <f t="shared" si="1"/>
        <v>6068360</v>
      </c>
      <c r="N10" s="2">
        <f t="shared" si="1"/>
        <v>4823960</v>
      </c>
      <c r="O10" s="4">
        <f t="shared" si="1"/>
        <v>4609040</v>
      </c>
    </row>
    <row r="11" spans="2:15" ht="18.75" customHeight="1" x14ac:dyDescent="0.3">
      <c r="B11" s="67"/>
      <c r="C11" s="68" t="s">
        <v>15</v>
      </c>
      <c r="D11" s="8">
        <f>D8-D9</f>
        <v>3127645</v>
      </c>
      <c r="E11" s="2">
        <f t="shared" ref="E11:O11" si="2">E8-E9</f>
        <v>2780160</v>
      </c>
      <c r="F11" s="2">
        <f t="shared" si="2"/>
        <v>2890200</v>
      </c>
      <c r="G11" s="4">
        <f t="shared" si="2"/>
        <v>4478580</v>
      </c>
      <c r="H11" s="8">
        <f t="shared" si="2"/>
        <v>4717600</v>
      </c>
      <c r="I11" s="2">
        <f t="shared" si="2"/>
        <v>4431380</v>
      </c>
      <c r="J11" s="2">
        <f t="shared" si="2"/>
        <v>201940</v>
      </c>
      <c r="K11" s="4">
        <f t="shared" si="2"/>
        <v>2242380</v>
      </c>
      <c r="L11" s="2">
        <f t="shared" si="2"/>
        <v>3969480</v>
      </c>
      <c r="M11" s="2">
        <f t="shared" si="2"/>
        <v>1496120</v>
      </c>
      <c r="N11" s="2">
        <f t="shared" si="2"/>
        <v>4032040</v>
      </c>
      <c r="O11" s="4">
        <f t="shared" si="2"/>
        <v>5924085</v>
      </c>
    </row>
    <row r="12" spans="2:15" ht="18.75" customHeight="1" x14ac:dyDescent="0.3">
      <c r="B12" s="67"/>
      <c r="C12" s="68" t="s">
        <v>16</v>
      </c>
      <c r="D12" s="8">
        <f>D11*15%</f>
        <v>469146.75</v>
      </c>
      <c r="E12" s="2">
        <f t="shared" ref="E12:O12" si="3">E11*15%</f>
        <v>417024</v>
      </c>
      <c r="F12" s="2">
        <f t="shared" si="3"/>
        <v>433530</v>
      </c>
      <c r="G12" s="4">
        <f t="shared" si="3"/>
        <v>671787</v>
      </c>
      <c r="H12" s="8">
        <f t="shared" si="3"/>
        <v>707640</v>
      </c>
      <c r="I12" s="2">
        <f t="shared" si="3"/>
        <v>664707</v>
      </c>
      <c r="J12" s="2">
        <f t="shared" si="3"/>
        <v>30291</v>
      </c>
      <c r="K12" s="4">
        <f t="shared" si="3"/>
        <v>336357</v>
      </c>
      <c r="L12" s="2">
        <f t="shared" si="3"/>
        <v>595422</v>
      </c>
      <c r="M12" s="2">
        <f t="shared" si="3"/>
        <v>224418</v>
      </c>
      <c r="N12" s="2">
        <f t="shared" si="3"/>
        <v>604806</v>
      </c>
      <c r="O12" s="4">
        <f t="shared" si="3"/>
        <v>888612.75</v>
      </c>
    </row>
    <row r="13" spans="2:15" ht="18.75" customHeight="1" thickBot="1" x14ac:dyDescent="0.35">
      <c r="B13" s="69"/>
      <c r="C13" s="70" t="s">
        <v>5</v>
      </c>
      <c r="D13" s="8">
        <f>D11-D12</f>
        <v>2658498.25</v>
      </c>
      <c r="E13" s="2">
        <f t="shared" ref="E13:O13" si="4">E11-E12</f>
        <v>2363136</v>
      </c>
      <c r="F13" s="2">
        <f t="shared" si="4"/>
        <v>2456670</v>
      </c>
      <c r="G13" s="4">
        <f t="shared" si="4"/>
        <v>3806793</v>
      </c>
      <c r="H13" s="8">
        <f t="shared" si="4"/>
        <v>4009960</v>
      </c>
      <c r="I13" s="2">
        <f t="shared" si="4"/>
        <v>3766673</v>
      </c>
      <c r="J13" s="2">
        <f t="shared" si="4"/>
        <v>171649</v>
      </c>
      <c r="K13" s="4">
        <f t="shared" si="4"/>
        <v>1906023</v>
      </c>
      <c r="L13" s="2">
        <f t="shared" si="4"/>
        <v>3374058</v>
      </c>
      <c r="M13" s="2">
        <f t="shared" si="4"/>
        <v>1271702</v>
      </c>
      <c r="N13" s="2">
        <f t="shared" si="4"/>
        <v>3427234</v>
      </c>
      <c r="O13" s="4">
        <f t="shared" si="4"/>
        <v>5035472.25</v>
      </c>
    </row>
    <row r="14" spans="2:15" ht="18.75" customHeight="1" x14ac:dyDescent="0.3">
      <c r="B14" s="67" t="s">
        <v>20</v>
      </c>
      <c r="C14" s="71" t="s">
        <v>6</v>
      </c>
      <c r="D14" s="11">
        <v>3.2000000000000001E-2</v>
      </c>
      <c r="E14" s="12">
        <v>4.1000000000000002E-2</v>
      </c>
      <c r="F14" s="12">
        <v>2.9000000000000001E-2</v>
      </c>
      <c r="G14" s="13">
        <v>5.1999999999999998E-2</v>
      </c>
      <c r="H14" s="11">
        <v>4.5999999999999999E-2</v>
      </c>
      <c r="I14" s="12">
        <v>6.3E-2</v>
      </c>
      <c r="J14" s="12">
        <v>3.2000000000000001E-2</v>
      </c>
      <c r="K14" s="13">
        <v>4.4999999999999998E-2</v>
      </c>
      <c r="L14" s="11">
        <v>7.5999999999999998E-2</v>
      </c>
      <c r="M14" s="12">
        <v>6.7000000000000004E-2</v>
      </c>
      <c r="N14" s="12">
        <v>3.5000000000000003E-2</v>
      </c>
      <c r="O14" s="13">
        <v>5.2999999999999999E-2</v>
      </c>
    </row>
    <row r="15" spans="2:15" ht="18.75" customHeight="1" x14ac:dyDescent="0.3">
      <c r="B15" s="67"/>
      <c r="C15" s="72" t="s">
        <v>18</v>
      </c>
      <c r="D15" s="20">
        <f t="shared" ref="D15:O15" si="5">D13/D6</f>
        <v>0.32013340606634239</v>
      </c>
      <c r="E15" s="21">
        <f t="shared" si="5"/>
        <v>0.30080651731160896</v>
      </c>
      <c r="F15" s="21">
        <f t="shared" si="5"/>
        <v>0.3096577802987332</v>
      </c>
      <c r="G15" s="22">
        <f t="shared" si="5"/>
        <v>0.40456910569105692</v>
      </c>
      <c r="H15" s="20">
        <f t="shared" si="5"/>
        <v>0.45279584462511291</v>
      </c>
      <c r="I15" s="21">
        <f t="shared" si="5"/>
        <v>0.39260715030227228</v>
      </c>
      <c r="J15" s="21">
        <f t="shared" si="5"/>
        <v>2.6780404087682348E-2</v>
      </c>
      <c r="K15" s="22">
        <f t="shared" si="5"/>
        <v>0.25196946262145548</v>
      </c>
      <c r="L15" s="20">
        <f t="shared" si="5"/>
        <v>0.3516841776110069</v>
      </c>
      <c r="M15" s="21">
        <f t="shared" si="5"/>
        <v>0.1681149266043403</v>
      </c>
      <c r="N15" s="21">
        <f t="shared" si="5"/>
        <v>0.38699570912375791</v>
      </c>
      <c r="O15" s="22">
        <f t="shared" si="5"/>
        <v>0.47806061828754526</v>
      </c>
    </row>
    <row r="16" spans="2:15" ht="18.75" customHeight="1" thickBot="1" x14ac:dyDescent="0.35">
      <c r="B16" s="67"/>
      <c r="C16" s="73" t="s">
        <v>10</v>
      </c>
      <c r="D16" s="23">
        <v>1.0666666666666666E-2</v>
      </c>
      <c r="E16" s="24">
        <v>1.3666666666666667E-2</v>
      </c>
      <c r="F16" s="24">
        <v>1.2999999999999999E-2</v>
      </c>
      <c r="G16" s="25">
        <v>1.7333333333333333E-2</v>
      </c>
      <c r="H16" s="23">
        <v>1.5333333333333332E-2</v>
      </c>
      <c r="I16" s="24">
        <v>2.1000000000000001E-2</v>
      </c>
      <c r="J16" s="24">
        <v>2.3000000000000003E-2</v>
      </c>
      <c r="K16" s="25">
        <v>1.4999999999999999E-2</v>
      </c>
      <c r="L16" s="23">
        <v>2.2666666666666668E-2</v>
      </c>
      <c r="M16" s="24">
        <v>2.2333333333333334E-2</v>
      </c>
      <c r="N16" s="24">
        <v>1.6999999999999998E-2</v>
      </c>
      <c r="O16" s="25">
        <v>1.7666666666666667E-2</v>
      </c>
    </row>
    <row r="17" spans="2:15" ht="18.75" customHeight="1" x14ac:dyDescent="0.3">
      <c r="B17" s="67"/>
      <c r="C17" s="68" t="s">
        <v>7</v>
      </c>
      <c r="D17" s="14">
        <v>1.4630000000000003</v>
      </c>
      <c r="E17" s="15">
        <v>1.617</v>
      </c>
      <c r="F17" s="15">
        <v>2.0790000000000002</v>
      </c>
      <c r="G17" s="16">
        <v>2.3210000000000002</v>
      </c>
      <c r="H17" s="14">
        <v>2.1339999999999999</v>
      </c>
      <c r="I17" s="15">
        <v>1.8480000000000001</v>
      </c>
      <c r="J17" s="15">
        <v>1.595</v>
      </c>
      <c r="K17" s="16">
        <v>1.3420000000000001</v>
      </c>
      <c r="L17" s="15">
        <v>1.2210000000000003</v>
      </c>
      <c r="M17" s="15">
        <v>1.7050000000000003</v>
      </c>
      <c r="N17" s="15">
        <v>1.9360000000000002</v>
      </c>
      <c r="O17" s="16">
        <v>1.4630000000000003</v>
      </c>
    </row>
    <row r="18" spans="2:15" ht="18.75" customHeight="1" x14ac:dyDescent="0.3">
      <c r="B18" s="67"/>
      <c r="C18" s="68" t="s">
        <v>8</v>
      </c>
      <c r="D18" s="14">
        <v>4.5210000000000008</v>
      </c>
      <c r="E18" s="15">
        <v>4.0260000000000007</v>
      </c>
      <c r="F18" s="15">
        <v>4.4110000000000005</v>
      </c>
      <c r="G18" s="16">
        <v>4.4880000000000004</v>
      </c>
      <c r="H18" s="14">
        <v>4.5210000000000008</v>
      </c>
      <c r="I18" s="15">
        <v>3.2890000000000006</v>
      </c>
      <c r="J18" s="15">
        <v>3.5420000000000007</v>
      </c>
      <c r="K18" s="16">
        <v>4.0260000000000007</v>
      </c>
      <c r="L18" s="15">
        <v>3.4320000000000004</v>
      </c>
      <c r="M18" s="15">
        <v>3.9050000000000002</v>
      </c>
      <c r="N18" s="15">
        <v>4.2679999999999998</v>
      </c>
      <c r="O18" s="16">
        <v>4.3890000000000002</v>
      </c>
    </row>
    <row r="19" spans="2:15" ht="18.75" customHeight="1" x14ac:dyDescent="0.3">
      <c r="B19" s="67"/>
      <c r="C19" s="74" t="s">
        <v>9</v>
      </c>
      <c r="D19" s="17">
        <v>5.1205000000000007</v>
      </c>
      <c r="E19" s="18">
        <v>5.6594999999999995</v>
      </c>
      <c r="F19" s="18">
        <v>7.2765000000000004</v>
      </c>
      <c r="G19" s="19">
        <v>8.1234999999999999</v>
      </c>
      <c r="H19" s="17">
        <v>7.4689999999999994</v>
      </c>
      <c r="I19" s="18">
        <v>6.468</v>
      </c>
      <c r="J19" s="18">
        <v>5.5824999999999996</v>
      </c>
      <c r="K19" s="19">
        <v>4.6970000000000001</v>
      </c>
      <c r="L19" s="18">
        <v>4.2735000000000012</v>
      </c>
      <c r="M19" s="18">
        <v>5.9675000000000011</v>
      </c>
      <c r="N19" s="18">
        <v>6.7760000000000007</v>
      </c>
      <c r="O19" s="19">
        <v>5.1205000000000007</v>
      </c>
    </row>
    <row r="20" spans="2:15" ht="18.75" customHeight="1" x14ac:dyDescent="0.3">
      <c r="B20" s="67"/>
      <c r="C20" s="68" t="s">
        <v>11</v>
      </c>
      <c r="D20" s="8">
        <v>8492400</v>
      </c>
      <c r="E20" s="2">
        <v>9199800</v>
      </c>
      <c r="F20" s="2">
        <v>8798400</v>
      </c>
      <c r="G20" s="4">
        <v>9360000</v>
      </c>
      <c r="H20" s="8">
        <v>9399600</v>
      </c>
      <c r="I20" s="2">
        <v>9518400</v>
      </c>
      <c r="J20" s="2">
        <v>9559800</v>
      </c>
      <c r="K20" s="4">
        <v>8998200</v>
      </c>
      <c r="L20" s="2">
        <v>9698400</v>
      </c>
      <c r="M20" s="2">
        <v>9878400</v>
      </c>
      <c r="N20" s="2">
        <v>9900000</v>
      </c>
      <c r="O20" s="4">
        <v>8998200</v>
      </c>
    </row>
    <row r="21" spans="2:15" ht="18.75" customHeight="1" x14ac:dyDescent="0.3">
      <c r="B21" s="67"/>
      <c r="C21" s="68" t="s">
        <v>17</v>
      </c>
      <c r="D21" s="9">
        <f t="shared" ref="D21:O21" si="6">IFERROR(IF(D20="","",D6/D20),0)</f>
        <v>0.97785608308605343</v>
      </c>
      <c r="E21" s="3">
        <f t="shared" si="6"/>
        <v>0.85393160720885242</v>
      </c>
      <c r="F21" s="3">
        <f t="shared" si="6"/>
        <v>0.90169803600654663</v>
      </c>
      <c r="G21" s="5">
        <f t="shared" si="6"/>
        <v>1.0052884615384616</v>
      </c>
      <c r="H21" s="9">
        <f t="shared" si="6"/>
        <v>0.9421677518192263</v>
      </c>
      <c r="I21" s="3">
        <f t="shared" si="6"/>
        <v>1.0079425113464449</v>
      </c>
      <c r="J21" s="3">
        <f t="shared" si="6"/>
        <v>0.67046381723467019</v>
      </c>
      <c r="K21" s="5">
        <f t="shared" si="6"/>
        <v>0.84066813362672532</v>
      </c>
      <c r="L21" s="3">
        <f t="shared" si="6"/>
        <v>0.98923533778767636</v>
      </c>
      <c r="M21" s="3">
        <f t="shared" si="6"/>
        <v>0.76575963718820861</v>
      </c>
      <c r="N21" s="3">
        <f t="shared" si="6"/>
        <v>0.89454545454545453</v>
      </c>
      <c r="O21" s="5">
        <f t="shared" si="6"/>
        <v>1.1705813384899202</v>
      </c>
    </row>
    <row r="22" spans="2:15" ht="18.75" customHeight="1" x14ac:dyDescent="0.3">
      <c r="B22" s="67"/>
      <c r="C22" s="68" t="s">
        <v>12</v>
      </c>
      <c r="D22" s="8">
        <v>6225400</v>
      </c>
      <c r="E22" s="2">
        <v>6245800</v>
      </c>
      <c r="F22" s="2">
        <v>6065600</v>
      </c>
      <c r="G22" s="4">
        <v>6205000</v>
      </c>
      <c r="H22" s="8">
        <v>6065600</v>
      </c>
      <c r="I22" s="2">
        <v>6111500</v>
      </c>
      <c r="J22" s="2">
        <v>5975500</v>
      </c>
      <c r="K22" s="4">
        <v>6053700</v>
      </c>
      <c r="L22" s="2">
        <v>6048600</v>
      </c>
      <c r="M22" s="2">
        <v>6001000</v>
      </c>
      <c r="N22" s="2">
        <v>6106400</v>
      </c>
      <c r="O22" s="4">
        <v>6045200</v>
      </c>
    </row>
    <row r="23" spans="2:15" ht="18.75" customHeight="1" thickBot="1" x14ac:dyDescent="0.35">
      <c r="B23" s="69"/>
      <c r="C23" s="70" t="s">
        <v>13</v>
      </c>
      <c r="D23" s="10">
        <f t="shared" ref="D23:O23" si="7">IFERROR(IF(D22="","",D10/D22),0)</f>
        <v>0.83154496096636366</v>
      </c>
      <c r="E23" s="6">
        <f t="shared" si="7"/>
        <v>0.81268052131032054</v>
      </c>
      <c r="F23" s="6">
        <f t="shared" si="7"/>
        <v>0.83145937747296228</v>
      </c>
      <c r="G23" s="7">
        <f t="shared" si="7"/>
        <v>0.79466881547139401</v>
      </c>
      <c r="H23" s="10">
        <f t="shared" si="7"/>
        <v>0.68227380638353996</v>
      </c>
      <c r="I23" s="6">
        <f t="shared" si="7"/>
        <v>0.84473860754315633</v>
      </c>
      <c r="J23" s="6">
        <f t="shared" si="7"/>
        <v>1.0388352439126434</v>
      </c>
      <c r="K23" s="7">
        <f t="shared" si="7"/>
        <v>0.87915159324049752</v>
      </c>
      <c r="L23" s="6">
        <f t="shared" si="7"/>
        <v>0.92988790794564036</v>
      </c>
      <c r="M23" s="6">
        <f t="shared" si="7"/>
        <v>1.0112247958673555</v>
      </c>
      <c r="N23" s="6">
        <f t="shared" si="7"/>
        <v>0.78998427878946675</v>
      </c>
      <c r="O23" s="7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conditionalFormatting sqref="D6:O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O1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{55E5B870-5AD8-4404-96D4-67B13CB2788E}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D17:O2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5B870-5AD8-4404-96D4-67B13CB278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D14:O16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F3AB-BC4E-48D3-B840-E4AE585F9065}">
  <dimension ref="B1:O48"/>
  <sheetViews>
    <sheetView topLeftCell="A16" zoomScale="90" zoomScaleNormal="90" workbookViewId="0">
      <selection activeCell="B4" sqref="B4:O4"/>
    </sheetView>
  </sheetViews>
  <sheetFormatPr defaultColWidth="11.44140625" defaultRowHeight="14.4" x14ac:dyDescent="0.3"/>
  <cols>
    <col min="1" max="1" width="2.33203125" customWidth="1"/>
    <col min="2" max="2" width="4.109375" customWidth="1"/>
    <col min="3" max="3" width="26.33203125" style="1" customWidth="1"/>
    <col min="4" max="4" width="14.5546875" style="1" customWidth="1"/>
    <col min="5" max="5" width="18.109375" style="1" customWidth="1"/>
    <col min="6" max="6" width="14.5546875" style="1" customWidth="1"/>
    <col min="7" max="7" width="23.88671875" style="1" customWidth="1"/>
    <col min="8" max="8" width="24.109375" style="1" customWidth="1"/>
    <col min="9" max="15" width="14.5546875" style="1" customWidth="1"/>
  </cols>
  <sheetData>
    <row r="1" spans="2:15" ht="15" thickBot="1" x14ac:dyDescent="0.35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ht="26.25" customHeight="1" x14ac:dyDescent="0.3">
      <c r="B2" s="34" t="s">
        <v>14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2:15" ht="18" customHeight="1" x14ac:dyDescent="0.3">
      <c r="B3" s="28" t="s">
        <v>22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5" ht="18" customHeight="1" thickBot="1" x14ac:dyDescent="0.35">
      <c r="B4" s="31" t="s">
        <v>39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ht="33" customHeight="1" thickBot="1" x14ac:dyDescent="0.35">
      <c r="B5" s="37" t="s">
        <v>21</v>
      </c>
      <c r="C5" s="38" t="s">
        <v>19</v>
      </c>
      <c r="D5" s="39">
        <v>43831</v>
      </c>
      <c r="E5" s="40">
        <v>43862</v>
      </c>
      <c r="F5" s="40">
        <v>43891</v>
      </c>
      <c r="G5" s="41">
        <v>43922</v>
      </c>
      <c r="H5" s="39">
        <v>43952</v>
      </c>
      <c r="I5" s="40">
        <v>43983</v>
      </c>
      <c r="J5" s="40">
        <v>44013</v>
      </c>
      <c r="K5" s="41">
        <v>44044</v>
      </c>
      <c r="L5" s="39">
        <v>44075</v>
      </c>
      <c r="M5" s="40">
        <v>44105</v>
      </c>
      <c r="N5" s="40">
        <v>44136</v>
      </c>
      <c r="O5" s="41">
        <v>44166</v>
      </c>
    </row>
    <row r="6" spans="2:15" ht="18.75" customHeight="1" x14ac:dyDescent="0.3">
      <c r="B6" s="42" t="s">
        <v>14</v>
      </c>
      <c r="C6" s="43" t="s">
        <v>0</v>
      </c>
      <c r="D6" s="8">
        <v>8304345</v>
      </c>
      <c r="E6" s="2">
        <v>7856000</v>
      </c>
      <c r="F6" s="2">
        <v>7933500</v>
      </c>
      <c r="G6" s="4">
        <v>9409500</v>
      </c>
      <c r="H6" s="8">
        <v>8856000</v>
      </c>
      <c r="I6" s="2">
        <v>9594000</v>
      </c>
      <c r="J6" s="2">
        <v>6409500</v>
      </c>
      <c r="K6" s="4">
        <v>7564500</v>
      </c>
      <c r="L6" s="2">
        <v>9594000</v>
      </c>
      <c r="M6" s="2">
        <v>7564480</v>
      </c>
      <c r="N6" s="2">
        <v>8856000</v>
      </c>
      <c r="O6" s="27">
        <v>10533125</v>
      </c>
    </row>
    <row r="7" spans="2:15" ht="18.75" customHeight="1" x14ac:dyDescent="0.3">
      <c r="B7" s="44"/>
      <c r="C7" s="45" t="s">
        <v>1</v>
      </c>
      <c r="D7" s="8">
        <v>2200000</v>
      </c>
      <c r="E7" s="2">
        <v>2015840</v>
      </c>
      <c r="F7" s="2">
        <v>2008800</v>
      </c>
      <c r="G7" s="4">
        <v>2003520</v>
      </c>
      <c r="H7" s="8">
        <v>1173600</v>
      </c>
      <c r="I7" s="2">
        <v>2185920</v>
      </c>
      <c r="J7" s="2">
        <v>3157760</v>
      </c>
      <c r="K7" s="4">
        <v>2177120</v>
      </c>
      <c r="L7" s="2">
        <v>2221120</v>
      </c>
      <c r="M7" s="2">
        <v>3113760</v>
      </c>
      <c r="N7" s="2">
        <v>2175360</v>
      </c>
      <c r="O7" s="4">
        <v>2154240</v>
      </c>
    </row>
    <row r="8" spans="2:15" ht="18.75" customHeight="1" x14ac:dyDescent="0.3">
      <c r="B8" s="44"/>
      <c r="C8" s="45" t="s">
        <v>2</v>
      </c>
      <c r="D8" s="8">
        <f t="shared" ref="D8:O8" si="0">D6-D7</f>
        <v>6104345</v>
      </c>
      <c r="E8" s="2">
        <f t="shared" si="0"/>
        <v>5840160</v>
      </c>
      <c r="F8" s="2">
        <f t="shared" si="0"/>
        <v>5924700</v>
      </c>
      <c r="G8" s="4">
        <f t="shared" si="0"/>
        <v>7405980</v>
      </c>
      <c r="H8" s="8">
        <f t="shared" si="0"/>
        <v>7682400</v>
      </c>
      <c r="I8" s="2">
        <f t="shared" si="0"/>
        <v>7408080</v>
      </c>
      <c r="J8" s="2">
        <f t="shared" si="0"/>
        <v>3251740</v>
      </c>
      <c r="K8" s="4">
        <f t="shared" si="0"/>
        <v>5387380</v>
      </c>
      <c r="L8" s="2">
        <f t="shared" si="0"/>
        <v>7372880</v>
      </c>
      <c r="M8" s="2">
        <f t="shared" si="0"/>
        <v>4450720</v>
      </c>
      <c r="N8" s="2">
        <f t="shared" si="0"/>
        <v>6680640</v>
      </c>
      <c r="O8" s="4">
        <f t="shared" si="0"/>
        <v>8378885</v>
      </c>
    </row>
    <row r="9" spans="2:15" ht="18.75" customHeight="1" x14ac:dyDescent="0.3">
      <c r="B9" s="44"/>
      <c r="C9" s="45" t="s">
        <v>3</v>
      </c>
      <c r="D9" s="8">
        <v>2976700</v>
      </c>
      <c r="E9" s="2">
        <v>3060000</v>
      </c>
      <c r="F9" s="2">
        <v>3034500</v>
      </c>
      <c r="G9" s="4">
        <v>2927400</v>
      </c>
      <c r="H9" s="8">
        <v>2964800</v>
      </c>
      <c r="I9" s="2">
        <v>2976700</v>
      </c>
      <c r="J9" s="2">
        <v>3049800</v>
      </c>
      <c r="K9" s="4">
        <v>3145000</v>
      </c>
      <c r="L9" s="2">
        <v>3403400</v>
      </c>
      <c r="M9" s="2">
        <v>2954600</v>
      </c>
      <c r="N9" s="2">
        <v>2648600</v>
      </c>
      <c r="O9" s="4">
        <v>2454800</v>
      </c>
    </row>
    <row r="10" spans="2:15" ht="18.75" customHeight="1" x14ac:dyDescent="0.3">
      <c r="B10" s="44"/>
      <c r="C10" s="45" t="s">
        <v>4</v>
      </c>
      <c r="D10" s="8">
        <f t="shared" ref="D10:O10" si="1">D7+D9</f>
        <v>5176700</v>
      </c>
      <c r="E10" s="2">
        <f t="shared" si="1"/>
        <v>5075840</v>
      </c>
      <c r="F10" s="2">
        <f t="shared" si="1"/>
        <v>5043300</v>
      </c>
      <c r="G10" s="4">
        <f t="shared" si="1"/>
        <v>4930920</v>
      </c>
      <c r="H10" s="8">
        <f t="shared" si="1"/>
        <v>4138400</v>
      </c>
      <c r="I10" s="2">
        <f t="shared" si="1"/>
        <v>5162620</v>
      </c>
      <c r="J10" s="2">
        <f t="shared" si="1"/>
        <v>6207560</v>
      </c>
      <c r="K10" s="4">
        <f t="shared" si="1"/>
        <v>5322120</v>
      </c>
      <c r="L10" s="2">
        <f t="shared" si="1"/>
        <v>5624520</v>
      </c>
      <c r="M10" s="2">
        <f t="shared" si="1"/>
        <v>6068360</v>
      </c>
      <c r="N10" s="2">
        <f t="shared" si="1"/>
        <v>4823960</v>
      </c>
      <c r="O10" s="4">
        <f t="shared" si="1"/>
        <v>4609040</v>
      </c>
    </row>
    <row r="11" spans="2:15" ht="18.75" customHeight="1" x14ac:dyDescent="0.3">
      <c r="B11" s="44"/>
      <c r="C11" s="45" t="s">
        <v>15</v>
      </c>
      <c r="D11" s="8">
        <f>D8-D9</f>
        <v>3127645</v>
      </c>
      <c r="E11" s="2">
        <f t="shared" ref="E11:O11" si="2">E8-E9</f>
        <v>2780160</v>
      </c>
      <c r="F11" s="2">
        <f t="shared" si="2"/>
        <v>2890200</v>
      </c>
      <c r="G11" s="4">
        <f t="shared" si="2"/>
        <v>4478580</v>
      </c>
      <c r="H11" s="8">
        <f t="shared" si="2"/>
        <v>4717600</v>
      </c>
      <c r="I11" s="2">
        <f t="shared" si="2"/>
        <v>4431380</v>
      </c>
      <c r="J11" s="2">
        <f t="shared" si="2"/>
        <v>201940</v>
      </c>
      <c r="K11" s="4">
        <f t="shared" si="2"/>
        <v>2242380</v>
      </c>
      <c r="L11" s="2">
        <f t="shared" si="2"/>
        <v>3969480</v>
      </c>
      <c r="M11" s="2">
        <f t="shared" si="2"/>
        <v>1496120</v>
      </c>
      <c r="N11" s="2">
        <f t="shared" si="2"/>
        <v>4032040</v>
      </c>
      <c r="O11" s="4">
        <f t="shared" si="2"/>
        <v>5924085</v>
      </c>
    </row>
    <row r="12" spans="2:15" ht="18.75" customHeight="1" x14ac:dyDescent="0.3">
      <c r="B12" s="44"/>
      <c r="C12" s="45" t="s">
        <v>16</v>
      </c>
      <c r="D12" s="8">
        <f>D11*15%</f>
        <v>469146.75</v>
      </c>
      <c r="E12" s="2">
        <f t="shared" ref="E12:O12" si="3">E11*15%</f>
        <v>417024</v>
      </c>
      <c r="F12" s="2">
        <f t="shared" si="3"/>
        <v>433530</v>
      </c>
      <c r="G12" s="4">
        <f t="shared" si="3"/>
        <v>671787</v>
      </c>
      <c r="H12" s="8">
        <f t="shared" si="3"/>
        <v>707640</v>
      </c>
      <c r="I12" s="2">
        <f t="shared" si="3"/>
        <v>664707</v>
      </c>
      <c r="J12" s="2">
        <f t="shared" si="3"/>
        <v>30291</v>
      </c>
      <c r="K12" s="4">
        <f t="shared" si="3"/>
        <v>336357</v>
      </c>
      <c r="L12" s="2">
        <f t="shared" si="3"/>
        <v>595422</v>
      </c>
      <c r="M12" s="2">
        <f t="shared" si="3"/>
        <v>224418</v>
      </c>
      <c r="N12" s="2">
        <f t="shared" si="3"/>
        <v>604806</v>
      </c>
      <c r="O12" s="4">
        <f t="shared" si="3"/>
        <v>888612.75</v>
      </c>
    </row>
    <row r="13" spans="2:15" ht="18.75" customHeight="1" thickBot="1" x14ac:dyDescent="0.35">
      <c r="B13" s="46"/>
      <c r="C13" s="47" t="s">
        <v>5</v>
      </c>
      <c r="D13" s="8">
        <f>D11-D12</f>
        <v>2658498.25</v>
      </c>
      <c r="E13" s="2">
        <f t="shared" ref="E13:O13" si="4">E11-E12</f>
        <v>2363136</v>
      </c>
      <c r="F13" s="2">
        <f t="shared" si="4"/>
        <v>2456670</v>
      </c>
      <c r="G13" s="4">
        <f t="shared" si="4"/>
        <v>3806793</v>
      </c>
      <c r="H13" s="8">
        <f t="shared" si="4"/>
        <v>4009960</v>
      </c>
      <c r="I13" s="2">
        <f t="shared" si="4"/>
        <v>3766673</v>
      </c>
      <c r="J13" s="2">
        <f t="shared" si="4"/>
        <v>171649</v>
      </c>
      <c r="K13" s="4">
        <f t="shared" si="4"/>
        <v>1906023</v>
      </c>
      <c r="L13" s="2">
        <f t="shared" si="4"/>
        <v>3374058</v>
      </c>
      <c r="M13" s="2">
        <f t="shared" si="4"/>
        <v>1271702</v>
      </c>
      <c r="N13" s="2">
        <f t="shared" si="4"/>
        <v>3427234</v>
      </c>
      <c r="O13" s="4">
        <f t="shared" si="4"/>
        <v>5035472.25</v>
      </c>
    </row>
    <row r="14" spans="2:15" ht="18.75" customHeight="1" x14ac:dyDescent="0.3">
      <c r="B14" s="44" t="s">
        <v>20</v>
      </c>
      <c r="C14" s="48" t="s">
        <v>6</v>
      </c>
      <c r="D14" s="11">
        <v>3.2000000000000001E-2</v>
      </c>
      <c r="E14" s="12">
        <v>4.1000000000000002E-2</v>
      </c>
      <c r="F14" s="12">
        <v>2.9000000000000001E-2</v>
      </c>
      <c r="G14" s="13">
        <v>5.1999999999999998E-2</v>
      </c>
      <c r="H14" s="11">
        <v>4.5999999999999999E-2</v>
      </c>
      <c r="I14" s="12">
        <v>6.3E-2</v>
      </c>
      <c r="J14" s="12">
        <v>3.2000000000000001E-2</v>
      </c>
      <c r="K14" s="13">
        <v>4.4999999999999998E-2</v>
      </c>
      <c r="L14" s="11">
        <v>7.5999999999999998E-2</v>
      </c>
      <c r="M14" s="12">
        <v>6.7000000000000004E-2</v>
      </c>
      <c r="N14" s="12">
        <v>3.5000000000000003E-2</v>
      </c>
      <c r="O14" s="13">
        <v>5.2999999999999999E-2</v>
      </c>
    </row>
    <row r="15" spans="2:15" ht="18.75" customHeight="1" x14ac:dyDescent="0.3">
      <c r="B15" s="44"/>
      <c r="C15" s="49" t="s">
        <v>18</v>
      </c>
      <c r="D15" s="20">
        <f t="shared" ref="D15:O15" si="5">D13/D6</f>
        <v>0.32013340606634239</v>
      </c>
      <c r="E15" s="21">
        <f t="shared" si="5"/>
        <v>0.30080651731160896</v>
      </c>
      <c r="F15" s="21">
        <f t="shared" si="5"/>
        <v>0.3096577802987332</v>
      </c>
      <c r="G15" s="22">
        <f t="shared" si="5"/>
        <v>0.40456910569105692</v>
      </c>
      <c r="H15" s="20">
        <f t="shared" si="5"/>
        <v>0.45279584462511291</v>
      </c>
      <c r="I15" s="21">
        <f t="shared" si="5"/>
        <v>0.39260715030227228</v>
      </c>
      <c r="J15" s="21">
        <f t="shared" si="5"/>
        <v>2.6780404087682348E-2</v>
      </c>
      <c r="K15" s="22">
        <f t="shared" si="5"/>
        <v>0.25196946262145548</v>
      </c>
      <c r="L15" s="20">
        <f t="shared" si="5"/>
        <v>0.3516841776110069</v>
      </c>
      <c r="M15" s="21">
        <f t="shared" si="5"/>
        <v>0.1681149266043403</v>
      </c>
      <c r="N15" s="21">
        <f t="shared" si="5"/>
        <v>0.38699570912375791</v>
      </c>
      <c r="O15" s="22">
        <f t="shared" si="5"/>
        <v>0.47806061828754526</v>
      </c>
    </row>
    <row r="16" spans="2:15" ht="18.75" customHeight="1" thickBot="1" x14ac:dyDescent="0.35">
      <c r="B16" s="44"/>
      <c r="C16" s="50" t="s">
        <v>10</v>
      </c>
      <c r="D16" s="23">
        <v>1.0666666666666666E-2</v>
      </c>
      <c r="E16" s="24">
        <v>1.3666666666666667E-2</v>
      </c>
      <c r="F16" s="24">
        <v>1.2999999999999999E-2</v>
      </c>
      <c r="G16" s="25">
        <v>1.7333333333333333E-2</v>
      </c>
      <c r="H16" s="23">
        <v>1.5333333333333332E-2</v>
      </c>
      <c r="I16" s="24">
        <v>2.1000000000000001E-2</v>
      </c>
      <c r="J16" s="24">
        <v>2.3000000000000003E-2</v>
      </c>
      <c r="K16" s="25">
        <v>1.4999999999999999E-2</v>
      </c>
      <c r="L16" s="23">
        <v>2.2666666666666668E-2</v>
      </c>
      <c r="M16" s="24">
        <v>2.2333333333333334E-2</v>
      </c>
      <c r="N16" s="24">
        <v>1.6999999999999998E-2</v>
      </c>
      <c r="O16" s="25">
        <v>1.7666666666666667E-2</v>
      </c>
    </row>
    <row r="17" spans="2:15" ht="18.75" customHeight="1" x14ac:dyDescent="0.3">
      <c r="B17" s="44"/>
      <c r="C17" s="45" t="s">
        <v>7</v>
      </c>
      <c r="D17" s="14">
        <v>1.4630000000000003</v>
      </c>
      <c r="E17" s="15">
        <v>1.617</v>
      </c>
      <c r="F17" s="15">
        <v>2.0790000000000002</v>
      </c>
      <c r="G17" s="16">
        <v>2.3210000000000002</v>
      </c>
      <c r="H17" s="14">
        <v>2.1339999999999999</v>
      </c>
      <c r="I17" s="15">
        <v>1.8480000000000001</v>
      </c>
      <c r="J17" s="15">
        <v>1.595</v>
      </c>
      <c r="K17" s="16">
        <v>1.3420000000000001</v>
      </c>
      <c r="L17" s="15">
        <v>1.2210000000000003</v>
      </c>
      <c r="M17" s="15">
        <v>1.7050000000000003</v>
      </c>
      <c r="N17" s="15">
        <v>1.9360000000000002</v>
      </c>
      <c r="O17" s="16">
        <v>1.4630000000000003</v>
      </c>
    </row>
    <row r="18" spans="2:15" ht="18.75" customHeight="1" x14ac:dyDescent="0.3">
      <c r="B18" s="44"/>
      <c r="C18" s="45" t="s">
        <v>8</v>
      </c>
      <c r="D18" s="14">
        <v>4.5210000000000008</v>
      </c>
      <c r="E18" s="15">
        <v>4.0260000000000007</v>
      </c>
      <c r="F18" s="15">
        <v>4.4110000000000005</v>
      </c>
      <c r="G18" s="16">
        <v>4.4880000000000004</v>
      </c>
      <c r="H18" s="14">
        <v>4.5210000000000008</v>
      </c>
      <c r="I18" s="15">
        <v>3.2890000000000006</v>
      </c>
      <c r="J18" s="15">
        <v>3.5420000000000007</v>
      </c>
      <c r="K18" s="16">
        <v>4.0260000000000007</v>
      </c>
      <c r="L18" s="15">
        <v>3.4320000000000004</v>
      </c>
      <c r="M18" s="15">
        <v>3.9050000000000002</v>
      </c>
      <c r="N18" s="15">
        <v>4.2679999999999998</v>
      </c>
      <c r="O18" s="16">
        <v>4.3890000000000002</v>
      </c>
    </row>
    <row r="19" spans="2:15" ht="18.75" customHeight="1" x14ac:dyDescent="0.3">
      <c r="B19" s="44"/>
      <c r="C19" s="51" t="s">
        <v>9</v>
      </c>
      <c r="D19" s="17">
        <v>5.1205000000000007</v>
      </c>
      <c r="E19" s="18">
        <v>5.6594999999999995</v>
      </c>
      <c r="F19" s="18">
        <v>7.2765000000000004</v>
      </c>
      <c r="G19" s="19">
        <v>8.1234999999999999</v>
      </c>
      <c r="H19" s="17">
        <v>7.4689999999999994</v>
      </c>
      <c r="I19" s="18">
        <v>6.468</v>
      </c>
      <c r="J19" s="18">
        <v>5.5824999999999996</v>
      </c>
      <c r="K19" s="19">
        <v>4.6970000000000001</v>
      </c>
      <c r="L19" s="18">
        <v>4.2735000000000012</v>
      </c>
      <c r="M19" s="18">
        <v>5.9675000000000011</v>
      </c>
      <c r="N19" s="18">
        <v>6.7760000000000007</v>
      </c>
      <c r="O19" s="19">
        <v>5.1205000000000007</v>
      </c>
    </row>
    <row r="20" spans="2:15" ht="18.75" customHeight="1" x14ac:dyDescent="0.3">
      <c r="B20" s="44"/>
      <c r="C20" s="45" t="s">
        <v>11</v>
      </c>
      <c r="D20" s="8">
        <v>8492400</v>
      </c>
      <c r="E20" s="2">
        <v>9199800</v>
      </c>
      <c r="F20" s="2">
        <v>8798400</v>
      </c>
      <c r="G20" s="4">
        <v>9360000</v>
      </c>
      <c r="H20" s="8">
        <v>9399600</v>
      </c>
      <c r="I20" s="2">
        <v>9518400</v>
      </c>
      <c r="J20" s="2">
        <v>9559800</v>
      </c>
      <c r="K20" s="4">
        <v>8998200</v>
      </c>
      <c r="L20" s="2">
        <v>9698400</v>
      </c>
      <c r="M20" s="2">
        <v>9878400</v>
      </c>
      <c r="N20" s="2">
        <v>9900000</v>
      </c>
      <c r="O20" s="4">
        <v>8998200</v>
      </c>
    </row>
    <row r="21" spans="2:15" ht="18.75" customHeight="1" x14ac:dyDescent="0.3">
      <c r="B21" s="44"/>
      <c r="C21" s="45" t="s">
        <v>17</v>
      </c>
      <c r="D21" s="9">
        <f t="shared" ref="D21:O21" si="6">IFERROR(IF(D20="","",D6/D20),0)</f>
        <v>0.97785608308605343</v>
      </c>
      <c r="E21" s="3">
        <f t="shared" si="6"/>
        <v>0.85393160720885242</v>
      </c>
      <c r="F21" s="3">
        <f t="shared" si="6"/>
        <v>0.90169803600654663</v>
      </c>
      <c r="G21" s="5">
        <f t="shared" si="6"/>
        <v>1.0052884615384616</v>
      </c>
      <c r="H21" s="9">
        <f t="shared" si="6"/>
        <v>0.9421677518192263</v>
      </c>
      <c r="I21" s="3">
        <f t="shared" si="6"/>
        <v>1.0079425113464449</v>
      </c>
      <c r="J21" s="3">
        <f t="shared" si="6"/>
        <v>0.67046381723467019</v>
      </c>
      <c r="K21" s="5">
        <f t="shared" si="6"/>
        <v>0.84066813362672532</v>
      </c>
      <c r="L21" s="3">
        <f t="shared" si="6"/>
        <v>0.98923533778767636</v>
      </c>
      <c r="M21" s="3">
        <f t="shared" si="6"/>
        <v>0.76575963718820861</v>
      </c>
      <c r="N21" s="3">
        <f t="shared" si="6"/>
        <v>0.89454545454545453</v>
      </c>
      <c r="O21" s="5">
        <f t="shared" si="6"/>
        <v>1.1705813384899202</v>
      </c>
    </row>
    <row r="22" spans="2:15" ht="18.75" customHeight="1" x14ac:dyDescent="0.3">
      <c r="B22" s="44"/>
      <c r="C22" s="45" t="s">
        <v>12</v>
      </c>
      <c r="D22" s="8">
        <v>6225400</v>
      </c>
      <c r="E22" s="2">
        <v>6245800</v>
      </c>
      <c r="F22" s="2">
        <v>6065600</v>
      </c>
      <c r="G22" s="4">
        <v>6205000</v>
      </c>
      <c r="H22" s="8">
        <v>6065600</v>
      </c>
      <c r="I22" s="2">
        <v>6111500</v>
      </c>
      <c r="J22" s="2">
        <v>5975500</v>
      </c>
      <c r="K22" s="4">
        <v>6053700</v>
      </c>
      <c r="L22" s="2">
        <v>6048600</v>
      </c>
      <c r="M22" s="2">
        <v>6001000</v>
      </c>
      <c r="N22" s="2">
        <v>6106400</v>
      </c>
      <c r="O22" s="4">
        <v>6045200</v>
      </c>
    </row>
    <row r="23" spans="2:15" ht="18.75" customHeight="1" thickBot="1" x14ac:dyDescent="0.35">
      <c r="B23" s="46"/>
      <c r="C23" s="47" t="s">
        <v>13</v>
      </c>
      <c r="D23" s="10">
        <f t="shared" ref="D23:O23" si="7">IFERROR(IF(D22="","",D10/D22),0)</f>
        <v>0.83154496096636366</v>
      </c>
      <c r="E23" s="6">
        <f t="shared" si="7"/>
        <v>0.81268052131032054</v>
      </c>
      <c r="F23" s="6">
        <f t="shared" si="7"/>
        <v>0.83145937747296228</v>
      </c>
      <c r="G23" s="7">
        <f t="shared" si="7"/>
        <v>0.79466881547139401</v>
      </c>
      <c r="H23" s="10">
        <f t="shared" si="7"/>
        <v>0.68227380638353996</v>
      </c>
      <c r="I23" s="6">
        <f t="shared" si="7"/>
        <v>0.84473860754315633</v>
      </c>
      <c r="J23" s="6">
        <f t="shared" si="7"/>
        <v>1.0388352439126434</v>
      </c>
      <c r="K23" s="7">
        <f t="shared" si="7"/>
        <v>0.87915159324049752</v>
      </c>
      <c r="L23" s="6">
        <f t="shared" si="7"/>
        <v>0.92988790794564036</v>
      </c>
      <c r="M23" s="6">
        <f t="shared" si="7"/>
        <v>1.0112247958673555</v>
      </c>
      <c r="N23" s="6">
        <f t="shared" si="7"/>
        <v>0.78998427878946675</v>
      </c>
      <c r="O23" s="7">
        <f t="shared" si="7"/>
        <v>0.76242969628796398</v>
      </c>
    </row>
    <row r="30" spans="2:15" x14ac:dyDescent="0.3">
      <c r="C30" s="54" t="s">
        <v>19</v>
      </c>
      <c r="D30" s="54">
        <v>6</v>
      </c>
      <c r="E30" s="54"/>
      <c r="I30" s="1" t="s">
        <v>23</v>
      </c>
    </row>
    <row r="31" spans="2:15" x14ac:dyDescent="0.3">
      <c r="C31" s="53" t="str">
        <f>C6</f>
        <v>Income</v>
      </c>
      <c r="D31" s="53">
        <f>INDEX($D$6:$O$23,MATCH(C31,$C$6:$C$23,0),D30)</f>
        <v>9594000</v>
      </c>
      <c r="E31" s="56">
        <f>MAX($D$6:$O$6)*1.25</f>
        <v>13166406.25</v>
      </c>
      <c r="I31" s="1" t="s">
        <v>24</v>
      </c>
    </row>
    <row r="32" spans="2:15" x14ac:dyDescent="0.3">
      <c r="C32" s="53" t="str">
        <f t="shared" ref="C32:C48" si="8">C7</f>
        <v>Cost of Goods Sold</v>
      </c>
      <c r="D32" s="53">
        <f>INDEX($D$6:$O$23,MATCH(C32,$C$6:$C$23,0),D30)</f>
        <v>2185920</v>
      </c>
      <c r="E32" s="56">
        <f>MAX($D$7:$O$7)*1.25</f>
        <v>3947200</v>
      </c>
      <c r="G32" s="1" t="str">
        <f>C31</f>
        <v>Income</v>
      </c>
      <c r="H32" s="1">
        <f>D31</f>
        <v>9594000</v>
      </c>
      <c r="I32" s="1" t="s">
        <v>25</v>
      </c>
    </row>
    <row r="33" spans="3:9" x14ac:dyDescent="0.3">
      <c r="C33" s="53" t="str">
        <f t="shared" si="8"/>
        <v xml:space="preserve">Gross Profit </v>
      </c>
      <c r="D33" s="53">
        <f>INDEX($D$6:$O$23,MATCH(C33,$C$6:$C$23,0),D30)</f>
        <v>7408080</v>
      </c>
      <c r="E33" s="56">
        <f>MAX($D$8:$O$8)*1.25</f>
        <v>10473606.25</v>
      </c>
      <c r="G33" s="1" t="s">
        <v>38</v>
      </c>
      <c r="H33" s="1">
        <f>D32</f>
        <v>2185920</v>
      </c>
      <c r="I33" s="1" t="s">
        <v>26</v>
      </c>
    </row>
    <row r="34" spans="3:9" x14ac:dyDescent="0.3">
      <c r="C34" s="53" t="str">
        <f t="shared" si="8"/>
        <v xml:space="preserve">Total Operating Expenses  </v>
      </c>
      <c r="D34" s="53">
        <f>INDEX($D$6:$O$23,MATCH(C34,$C$6:$C$23,0),D30)</f>
        <v>2976700</v>
      </c>
      <c r="E34" s="56">
        <f>MAX($D$9:$O$9)*1.25</f>
        <v>4254250</v>
      </c>
      <c r="G34" s="1" t="s">
        <v>37</v>
      </c>
      <c r="H34" s="1">
        <f>D34</f>
        <v>2976700</v>
      </c>
      <c r="I34" s="1" t="s">
        <v>27</v>
      </c>
    </row>
    <row r="35" spans="3:9" x14ac:dyDescent="0.3">
      <c r="C35" s="53" t="str">
        <f t="shared" si="8"/>
        <v>Total Expenses</v>
      </c>
      <c r="D35" s="53">
        <f>INDEX($D$6:$O$23,MATCH(C35,$C$6:$C$23,0),D30)</f>
        <v>5162620</v>
      </c>
      <c r="E35" s="56">
        <f>MAX($D$10:$O$10)*1.25</f>
        <v>7759450</v>
      </c>
      <c r="G35" s="1" t="str">
        <f>C37</f>
        <v>Tax</v>
      </c>
      <c r="H35" s="1">
        <f>D37</f>
        <v>664707</v>
      </c>
      <c r="I35" s="1" t="s">
        <v>28</v>
      </c>
    </row>
    <row r="36" spans="3:9" x14ac:dyDescent="0.3">
      <c r="C36" s="53" t="str">
        <f t="shared" si="8"/>
        <v>EBIT</v>
      </c>
      <c r="D36" s="53">
        <f>INDEX($D$6:$O$23,MATCH(C36,$C$6:$C$23,0),D30)</f>
        <v>4431380</v>
      </c>
      <c r="E36" s="56">
        <f>MAX($D$11:$O$11)*1.25</f>
        <v>7405106.25</v>
      </c>
      <c r="G36" s="1" t="str">
        <f>C38</f>
        <v xml:space="preserve">Net Profit   </v>
      </c>
      <c r="H36" s="1">
        <f>D38</f>
        <v>3766673</v>
      </c>
      <c r="I36" s="1" t="s">
        <v>29</v>
      </c>
    </row>
    <row r="37" spans="3:9" x14ac:dyDescent="0.3">
      <c r="C37" s="53" t="str">
        <f t="shared" si="8"/>
        <v>Tax</v>
      </c>
      <c r="D37" s="53">
        <f>INDEX($D$6:$O$23,MATCH(C37,$C$6:$C$23,0),D30)</f>
        <v>664707</v>
      </c>
      <c r="E37" s="56">
        <f>MAX($D$12:$O$12)*1.25</f>
        <v>1110765.9375</v>
      </c>
      <c r="G37" s="1" t="s">
        <v>36</v>
      </c>
      <c r="H37" s="1">
        <f>SUM(H32:H36)</f>
        <v>19188000</v>
      </c>
      <c r="I37" s="1" t="s">
        <v>30</v>
      </c>
    </row>
    <row r="38" spans="3:9" x14ac:dyDescent="0.3">
      <c r="C38" s="53" t="str">
        <f t="shared" si="8"/>
        <v xml:space="preserve">Net Profit   </v>
      </c>
      <c r="D38" s="53">
        <f>INDEX($D$6:$O$23,MATCH(C38,$C$6:$C$23,0),D30)</f>
        <v>3766673</v>
      </c>
      <c r="E38" s="56">
        <f>MAX($D$13:$O$13)*1.25</f>
        <v>6294340.3125</v>
      </c>
      <c r="I38" s="1" t="s">
        <v>31</v>
      </c>
    </row>
    <row r="39" spans="3:9" x14ac:dyDescent="0.3">
      <c r="C39" s="53" t="str">
        <f t="shared" si="8"/>
        <v>ROI</v>
      </c>
      <c r="D39" s="55">
        <f>INDEX($D$6:$O$23,MATCH(C39,$C$6:$C$23,0),D30)</f>
        <v>6.3E-2</v>
      </c>
      <c r="E39" s="55">
        <f>MAX($D$14:$O$14)*1.25</f>
        <v>9.5000000000000001E-2</v>
      </c>
      <c r="I39" s="1" t="s">
        <v>32</v>
      </c>
    </row>
    <row r="40" spans="3:9" x14ac:dyDescent="0.3">
      <c r="C40" s="53" t="str">
        <f t="shared" si="8"/>
        <v>Net Profit Margin Ratio(NPM)</v>
      </c>
      <c r="D40" s="55">
        <f t="shared" ref="D40:D47" si="9">INDEX($D$6:$O$23,MATCH(C40,$C$6:$C$23,0),D39)</f>
        <v>0.32013340606634239</v>
      </c>
      <c r="E40" s="55">
        <f>MAX($D$15:$O$15)*1.25</f>
        <v>0.59757577285943153</v>
      </c>
      <c r="I40" s="1" t="s">
        <v>33</v>
      </c>
    </row>
    <row r="41" spans="3:9" x14ac:dyDescent="0.3">
      <c r="C41" s="53" t="str">
        <f t="shared" si="8"/>
        <v>ROA</v>
      </c>
      <c r="D41" s="55">
        <f t="shared" si="9"/>
        <v>1.0666666666666666E-2</v>
      </c>
      <c r="E41" s="55">
        <f>MAX($D$16:$O$16)*1.25</f>
        <v>2.8750000000000005E-2</v>
      </c>
      <c r="I41" s="1" t="s">
        <v>34</v>
      </c>
    </row>
    <row r="42" spans="3:9" x14ac:dyDescent="0.3">
      <c r="C42" s="53" t="str">
        <f t="shared" si="8"/>
        <v>Quick Ratio</v>
      </c>
      <c r="D42" s="53">
        <f t="shared" si="9"/>
        <v>1.4630000000000003</v>
      </c>
      <c r="E42" s="53">
        <f>MAX($D$17:$O$17)*1.25</f>
        <v>2.9012500000000001</v>
      </c>
    </row>
    <row r="43" spans="3:9" x14ac:dyDescent="0.3">
      <c r="C43" s="53" t="str">
        <f t="shared" si="8"/>
        <v>Current Ratio</v>
      </c>
      <c r="D43" s="53">
        <f t="shared" si="9"/>
        <v>4.5210000000000008</v>
      </c>
      <c r="E43" s="53">
        <f>MAX($D$18:$O$18)*1.25</f>
        <v>5.651250000000001</v>
      </c>
    </row>
    <row r="44" spans="3:9" x14ac:dyDescent="0.3">
      <c r="C44" s="53" t="str">
        <f t="shared" si="8"/>
        <v>EPS</v>
      </c>
      <c r="D44" s="53">
        <f t="shared" si="9"/>
        <v>8.1234999999999999</v>
      </c>
      <c r="E44" s="56">
        <f>MAX($D$19:$O$19)*1.25</f>
        <v>10.154375</v>
      </c>
      <c r="G44" s="1" t="s">
        <v>0</v>
      </c>
      <c r="H44" s="1" t="s">
        <v>35</v>
      </c>
    </row>
    <row r="45" spans="3:9" x14ac:dyDescent="0.3">
      <c r="C45" s="53" t="str">
        <f>C20</f>
        <v>Target Income</v>
      </c>
      <c r="D45" s="53">
        <f t="shared" si="9"/>
        <v>8998200</v>
      </c>
      <c r="E45" s="56">
        <f>MAX($D$20:$O$20)*1.25</f>
        <v>12375000</v>
      </c>
      <c r="G45" s="1">
        <f>D31</f>
        <v>9594000</v>
      </c>
      <c r="H45" s="1">
        <f>D35</f>
        <v>5162620</v>
      </c>
    </row>
    <row r="46" spans="3:9" x14ac:dyDescent="0.3">
      <c r="C46" s="53" t="str">
        <f t="shared" si="8"/>
        <v>Target Income Achieved</v>
      </c>
      <c r="D46" s="55">
        <f>INDEX($D$6:$O$23,MATCH(C46,$C$6:$C$23,0),D30)</f>
        <v>1.0079425113464449</v>
      </c>
      <c r="E46" s="55">
        <f>MAX($D$21:$O$21)*1.25</f>
        <v>1.4632266731124002</v>
      </c>
    </row>
    <row r="47" spans="3:9" x14ac:dyDescent="0.3">
      <c r="C47" s="53" t="str">
        <f>C22</f>
        <v>Target Expenses</v>
      </c>
      <c r="D47" s="53">
        <f t="shared" si="9"/>
        <v>6225400</v>
      </c>
      <c r="E47" s="56">
        <f>MAX($D$22:$O$22)*1.25</f>
        <v>7807250</v>
      </c>
    </row>
    <row r="48" spans="3:9" x14ac:dyDescent="0.3">
      <c r="C48" s="53" t="str">
        <f t="shared" si="8"/>
        <v>Expenses Reached</v>
      </c>
      <c r="D48" s="55">
        <f>INDEX($D$6:$O$23,MATCH(C48,$C$6:$C$23,0),D30)</f>
        <v>0.84473860754315633</v>
      </c>
      <c r="E48" s="55">
        <f>MAX($D$23:$O$23)*1.25</f>
        <v>1.2985440548908043</v>
      </c>
    </row>
  </sheetData>
  <mergeCells count="5">
    <mergeCell ref="B2:O2"/>
    <mergeCell ref="B3:O3"/>
    <mergeCell ref="B4:O4"/>
    <mergeCell ref="B6:B13"/>
    <mergeCell ref="B14:B23"/>
  </mergeCells>
  <phoneticPr fontId="10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6</xdr:col>
                    <xdr:colOff>160020</xdr:colOff>
                    <xdr:row>29</xdr:row>
                    <xdr:rowOff>22860</xdr:rowOff>
                  </from>
                  <to>
                    <xdr:col>6</xdr:col>
                    <xdr:colOff>914400</xdr:colOff>
                    <xdr:row>29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7F12-3981-4DF0-A2BF-6337A4E03248}">
  <dimension ref="A1"/>
  <sheetViews>
    <sheetView showGridLines="0" workbookViewId="0">
      <selection activeCell="B15" sqref="B15"/>
    </sheetView>
  </sheetViews>
  <sheetFormatPr defaultRowHeight="14.4" x14ac:dyDescent="0.3"/>
  <cols>
    <col min="1" max="16384" width="8.88671875" style="52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3" name="Drop Down 5">
              <controlPr defaultSize="0" autoLine="0" autoPict="0">
                <anchor moveWithCells="1">
                  <from>
                    <xdr:col>17</xdr:col>
                    <xdr:colOff>228600</xdr:colOff>
                    <xdr:row>2</xdr:row>
                    <xdr:rowOff>38100</xdr:rowOff>
                  </from>
                  <to>
                    <xdr:col>21</xdr:col>
                    <xdr:colOff>342900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Detailed Report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RAHUL RAJAN</cp:lastModifiedBy>
  <dcterms:created xsi:type="dcterms:W3CDTF">2015-06-05T18:17:20Z</dcterms:created>
  <dcterms:modified xsi:type="dcterms:W3CDTF">2023-07-12T14:59:15Z</dcterms:modified>
</cp:coreProperties>
</file>