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dmin/Documents/GitHub/Fiscal-Analysis/Benefit-Incidence-Research/data/"/>
    </mc:Choice>
  </mc:AlternateContent>
  <bookViews>
    <workbookView xWindow="29940" yWindow="460" windowWidth="32100" windowHeight="19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9" i="1" l="1"/>
  <c r="Q40" i="1"/>
  <c r="Q41" i="1"/>
  <c r="Q42" i="1"/>
  <c r="Q43" i="1"/>
  <c r="F44" i="1"/>
  <c r="G44" i="1"/>
  <c r="H44" i="1"/>
  <c r="I44" i="1"/>
  <c r="O44" i="1"/>
  <c r="P44" i="1"/>
  <c r="Q44" i="1"/>
  <c r="Q45" i="1"/>
  <c r="Q38" i="1"/>
  <c r="P39" i="1"/>
  <c r="P40" i="1"/>
  <c r="P41" i="1"/>
  <c r="P42" i="1"/>
  <c r="P43" i="1"/>
  <c r="P45" i="1"/>
  <c r="P38" i="1"/>
  <c r="K38" i="1"/>
  <c r="L38" i="1"/>
  <c r="E39" i="1"/>
  <c r="O39" i="1"/>
  <c r="E19" i="1"/>
  <c r="E20" i="1"/>
  <c r="E40" i="1"/>
  <c r="F19" i="1"/>
  <c r="F20" i="1"/>
  <c r="F40" i="1"/>
  <c r="G19" i="1"/>
  <c r="G20" i="1"/>
  <c r="G40" i="1"/>
  <c r="H19" i="1"/>
  <c r="H20" i="1"/>
  <c r="H40" i="1"/>
  <c r="I19" i="1"/>
  <c r="I20" i="1"/>
  <c r="I40" i="1"/>
  <c r="O40" i="1"/>
  <c r="N40" i="1"/>
  <c r="K40" i="1"/>
  <c r="E17" i="1"/>
  <c r="E21" i="1"/>
  <c r="D21" i="1"/>
  <c r="E22" i="1"/>
  <c r="E41" i="1"/>
  <c r="F17" i="1"/>
  <c r="F21" i="1"/>
  <c r="F22" i="1"/>
  <c r="F41" i="1"/>
  <c r="G17" i="1"/>
  <c r="G21" i="1"/>
  <c r="G22" i="1"/>
  <c r="G41" i="1"/>
  <c r="H17" i="1"/>
  <c r="H21" i="1"/>
  <c r="H22" i="1"/>
  <c r="H41" i="1"/>
  <c r="I17" i="1"/>
  <c r="I21" i="1"/>
  <c r="I22" i="1"/>
  <c r="I41" i="1"/>
  <c r="O41" i="1"/>
  <c r="N41" i="1"/>
  <c r="K41" i="1"/>
  <c r="E24" i="1"/>
  <c r="E25" i="1"/>
  <c r="E42" i="1"/>
  <c r="F24" i="1"/>
  <c r="F25" i="1"/>
  <c r="F42" i="1"/>
  <c r="G24" i="1"/>
  <c r="G25" i="1"/>
  <c r="G42" i="1"/>
  <c r="H24" i="1"/>
  <c r="H25" i="1"/>
  <c r="H42" i="1"/>
  <c r="I24" i="1"/>
  <c r="I25" i="1"/>
  <c r="I42" i="1"/>
  <c r="O42" i="1"/>
  <c r="N42" i="1"/>
  <c r="K42" i="1"/>
  <c r="E26" i="1"/>
  <c r="E27" i="1"/>
  <c r="E43" i="1"/>
  <c r="F26" i="1"/>
  <c r="F27" i="1"/>
  <c r="F43" i="1"/>
  <c r="G26" i="1"/>
  <c r="G27" i="1"/>
  <c r="G43" i="1"/>
  <c r="H26" i="1"/>
  <c r="H27" i="1"/>
  <c r="H43" i="1"/>
  <c r="I26" i="1"/>
  <c r="I27" i="1"/>
  <c r="I43" i="1"/>
  <c r="O43" i="1"/>
  <c r="N43" i="1"/>
  <c r="K43" i="1"/>
  <c r="E28" i="1"/>
  <c r="D28" i="1"/>
  <c r="E29" i="1"/>
  <c r="E44" i="1"/>
  <c r="F28" i="1"/>
  <c r="F29" i="1"/>
  <c r="G28" i="1"/>
  <c r="G29" i="1"/>
  <c r="H28" i="1"/>
  <c r="H29" i="1"/>
  <c r="I28" i="1"/>
  <c r="I29" i="1"/>
  <c r="N44" i="1"/>
  <c r="K44" i="1"/>
  <c r="E30" i="1"/>
  <c r="D30" i="1"/>
  <c r="E31" i="1"/>
  <c r="E45" i="1"/>
  <c r="F30" i="1"/>
  <c r="F31" i="1"/>
  <c r="F45" i="1"/>
  <c r="G30" i="1"/>
  <c r="G31" i="1"/>
  <c r="G45" i="1"/>
  <c r="H30" i="1"/>
  <c r="H31" i="1"/>
  <c r="H45" i="1"/>
  <c r="I30" i="1"/>
  <c r="I31" i="1"/>
  <c r="I45" i="1"/>
  <c r="O45" i="1"/>
  <c r="N45" i="1"/>
  <c r="K45" i="1"/>
  <c r="E18" i="1"/>
  <c r="F18" i="1"/>
  <c r="F39" i="1"/>
  <c r="G18" i="1"/>
  <c r="G39" i="1"/>
  <c r="H18" i="1"/>
  <c r="H39" i="1"/>
  <c r="I18" i="1"/>
  <c r="I39" i="1"/>
  <c r="N39" i="1"/>
  <c r="K39" i="1"/>
  <c r="J31" i="1"/>
  <c r="J45" i="1"/>
  <c r="J29" i="1"/>
  <c r="J44" i="1"/>
  <c r="J27" i="1"/>
  <c r="J43" i="1"/>
  <c r="J25" i="1"/>
  <c r="J42" i="1"/>
  <c r="J22" i="1"/>
  <c r="J41" i="1"/>
  <c r="J20" i="1"/>
  <c r="J40" i="1"/>
  <c r="J18" i="1"/>
  <c r="J39" i="1"/>
  <c r="O38" i="1"/>
  <c r="N38" i="1"/>
  <c r="J38" i="1"/>
  <c r="J24" i="1"/>
  <c r="J26" i="1"/>
  <c r="J28" i="1"/>
  <c r="J30" i="1"/>
  <c r="J21" i="1"/>
  <c r="J19" i="1"/>
  <c r="J17" i="1"/>
  <c r="P9" i="1"/>
  <c r="O9" i="1"/>
  <c r="N9" i="1"/>
  <c r="M9" i="1"/>
  <c r="L9" i="1"/>
  <c r="K9" i="1"/>
  <c r="J9" i="1"/>
  <c r="I9" i="1"/>
  <c r="H9" i="1"/>
  <c r="F9" i="1"/>
  <c r="G4" i="1"/>
  <c r="G5" i="1"/>
  <c r="G6" i="1"/>
  <c r="G7" i="1"/>
  <c r="G8" i="1"/>
  <c r="G9" i="1"/>
  <c r="D9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<sst xmlns="http://schemas.openxmlformats.org/spreadsheetml/2006/main" count="68" uniqueCount="46">
  <si>
    <t>Income Class</t>
  </si>
  <si>
    <t>Amount of household</t>
  </si>
  <si>
    <t>% of household</t>
  </si>
  <si>
    <t>Income per month (avg)</t>
  </si>
  <si>
    <t>% of Income</t>
  </si>
  <si>
    <t>Lowest Income</t>
  </si>
  <si>
    <t>Low Income</t>
  </si>
  <si>
    <t>Middle Income</t>
  </si>
  <si>
    <t>High Income</t>
  </si>
  <si>
    <t>Highest Income</t>
  </si>
  <si>
    <t>Total</t>
  </si>
  <si>
    <t>Proportion of income received from pension and social security compensation</t>
  </si>
  <si>
    <t>Proportion of income received from government welfare assitance</t>
  </si>
  <si>
    <t>Proportion of nuber of population received public medical service</t>
  </si>
  <si>
    <t>Proportion of number of household work in agriculural sector</t>
  </si>
  <si>
    <t>Proportion of income spent on food</t>
  </si>
  <si>
    <t>Proportion of income spent on transportation</t>
  </si>
  <si>
    <t>Proportion of number of students enrolled in basic education</t>
  </si>
  <si>
    <t>Proportion of number of students enrolled in higher education</t>
  </si>
  <si>
    <t>Proportion of income spent on general consumption</t>
  </si>
  <si>
    <t>Table 1&amp;2: Household Income Distribution</t>
  </si>
  <si>
    <t>Table 3: distributional effects of public spending</t>
  </si>
  <si>
    <t>Type of expenditure</t>
  </si>
  <si>
    <t>Total Amount (Year 2010) / Million</t>
  </si>
  <si>
    <t>Income class</t>
  </si>
  <si>
    <t>Education</t>
  </si>
  <si>
    <t>Primary and Secondary</t>
  </si>
  <si>
    <t>(percentage)</t>
  </si>
  <si>
    <t>Tertiary</t>
  </si>
  <si>
    <t>Health</t>
  </si>
  <si>
    <t xml:space="preserve">Primary  </t>
  </si>
  <si>
    <t>Secondary</t>
  </si>
  <si>
    <t>Table 4: Income distribution before and after expenditure</t>
  </si>
  <si>
    <t>Gini coefficient</t>
  </si>
  <si>
    <t>PS-EDU</t>
  </si>
  <si>
    <t>T-EDU</t>
  </si>
  <si>
    <t>Total-EDU</t>
  </si>
  <si>
    <t>P-HA</t>
  </si>
  <si>
    <t>S-HA</t>
  </si>
  <si>
    <t>Total-HA</t>
  </si>
  <si>
    <t>All</t>
  </si>
  <si>
    <t>(1+1/5)</t>
  </si>
  <si>
    <t>sum tuple</t>
  </si>
  <si>
    <t>GINI</t>
  </si>
  <si>
    <t>Pre-Expenditure</t>
  </si>
  <si>
    <t>Post-Expenditure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</si>
</sst>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/>
    <xf numFmtId="0" fontId="0" fillId="0" borderId="6" xfId="0" applyBorder="1" applyAlignment="1"/>
    <xf numFmtId="2" fontId="0" fillId="0" borderId="9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2" fontId="0" fillId="0" borderId="24" xfId="0" applyNumberFormat="1" applyBorder="1"/>
    <xf numFmtId="2" fontId="0" fillId="0" borderId="15" xfId="0" applyNumberFormat="1" applyBorder="1"/>
    <xf numFmtId="2" fontId="0" fillId="0" borderId="25" xfId="0" applyNumberFormat="1" applyBorder="1"/>
    <xf numFmtId="2" fontId="0" fillId="0" borderId="10" xfId="0" applyNumberFormat="1" applyBorder="1"/>
    <xf numFmtId="0" fontId="0" fillId="0" borderId="17" xfId="0" applyBorder="1" applyAlignment="1">
      <alignment horizontal="center"/>
    </xf>
    <xf numFmtId="167" fontId="0" fillId="0" borderId="16" xfId="0" applyNumberFormat="1" applyBorder="1"/>
    <xf numFmtId="167" fontId="0" fillId="0" borderId="18" xfId="0" applyNumberFormat="1" applyBorder="1"/>
    <xf numFmtId="167" fontId="0" fillId="0" borderId="17" xfId="0" applyNumberFormat="1" applyBorder="1"/>
    <xf numFmtId="0" fontId="0" fillId="0" borderId="13" xfId="0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0" xfId="0" applyAlignment="1">
      <alignment horizontal="right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DIstribution</a:t>
            </a:r>
            <a:r>
              <a:rPr lang="en-US" baseline="0"/>
              <a:t> before and after expenditure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Sheet1!$D$41</c:f>
              <c:strCache>
                <c:ptCount val="1"/>
                <c:pt idx="0">
                  <c:v>Total-EDU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Sheet1!$E$41:$I$41</c:f>
              <c:numCache>
                <c:formatCode>0.00</c:formatCode>
                <c:ptCount val="5"/>
                <c:pt idx="0">
                  <c:v>18.42749959841318</c:v>
                </c:pt>
                <c:pt idx="1">
                  <c:v>18.51249961299168</c:v>
                </c:pt>
                <c:pt idx="2">
                  <c:v>16.11999971995718</c:v>
                </c:pt>
                <c:pt idx="3">
                  <c:v>17.79250000966249</c:v>
                </c:pt>
                <c:pt idx="4">
                  <c:v>29.14750105897546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Sheet1!$D$44</c:f>
              <c:strCache>
                <c:ptCount val="1"/>
                <c:pt idx="0">
                  <c:v>Total-HA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Sheet1!$E$44:$I$44</c:f>
              <c:numCache>
                <c:formatCode>0.00</c:formatCode>
                <c:ptCount val="5"/>
                <c:pt idx="0">
                  <c:v>8.527999999999998</c:v>
                </c:pt>
                <c:pt idx="1">
                  <c:v>11.544</c:v>
                </c:pt>
                <c:pt idx="2">
                  <c:v>15.512</c:v>
                </c:pt>
                <c:pt idx="3">
                  <c:v>19.96</c:v>
                </c:pt>
                <c:pt idx="4">
                  <c:v>44.456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Sheet1!$D$45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Sheet1!$E$45:$I$45</c:f>
              <c:numCache>
                <c:formatCode>0.00</c:formatCode>
                <c:ptCount val="5"/>
                <c:pt idx="0">
                  <c:v>15.87925296098877</c:v>
                </c:pt>
                <c:pt idx="1">
                  <c:v>16.7187265510133</c:v>
                </c:pt>
                <c:pt idx="2">
                  <c:v>15.96349350198792</c:v>
                </c:pt>
                <c:pt idx="3">
                  <c:v>18.35043978299006</c:v>
                </c:pt>
                <c:pt idx="4">
                  <c:v>33.08808720301995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Sheet1!$C$38</c:f>
              <c:strCache>
                <c:ptCount val="1"/>
                <c:pt idx="0">
                  <c:v>Pre-Expenditure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Sheet1!$E$38:$I$38</c:f>
              <c:numCache>
                <c:formatCode>General</c:formatCode>
                <c:ptCount val="5"/>
                <c:pt idx="0">
                  <c:v>8.16</c:v>
                </c:pt>
                <c:pt idx="1">
                  <c:v>12.17</c:v>
                </c:pt>
                <c:pt idx="2">
                  <c:v>16.26</c:v>
                </c:pt>
                <c:pt idx="3">
                  <c:v>21.93</c:v>
                </c:pt>
                <c:pt idx="4">
                  <c:v>41.48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67632"/>
        <c:axId val="904095536"/>
      </c:lineChart>
      <c:catAx>
        <c:axId val="92136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95536"/>
        <c:crosses val="autoZero"/>
        <c:auto val="1"/>
        <c:lblAlgn val="ctr"/>
        <c:lblOffset val="100"/>
        <c:noMultiLvlLbl val="0"/>
      </c:catAx>
      <c:valAx>
        <c:axId val="9040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52</xdr:row>
      <xdr:rowOff>114300</xdr:rowOff>
    </xdr:from>
    <xdr:to>
      <xdr:col>11</xdr:col>
      <xdr:colOff>571500</xdr:colOff>
      <xdr:row>75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abSelected="1" workbookViewId="0">
      <selection activeCell="N22" sqref="N22"/>
    </sheetView>
  </sheetViews>
  <sheetFormatPr baseColWidth="10" defaultRowHeight="16" x14ac:dyDescent="0.2"/>
  <cols>
    <col min="1" max="1" width="12" customWidth="1"/>
    <col min="2" max="2" width="3.33203125" customWidth="1"/>
    <col min="3" max="3" width="19.6640625" customWidth="1"/>
    <col min="4" max="4" width="16.33203125" customWidth="1"/>
    <col min="5" max="5" width="13.5" customWidth="1"/>
    <col min="6" max="6" width="16.33203125" customWidth="1"/>
    <col min="7" max="7" width="15.33203125" customWidth="1"/>
    <col min="8" max="10" width="20.83203125" customWidth="1"/>
    <col min="11" max="11" width="18.1640625" customWidth="1"/>
    <col min="12" max="13" width="16.1640625" customWidth="1"/>
    <col min="14" max="14" width="19.1640625" customWidth="1"/>
    <col min="15" max="15" width="18.6640625" customWidth="1"/>
    <col min="16" max="16" width="15.83203125" customWidth="1"/>
  </cols>
  <sheetData>
    <row r="1" spans="2:16" x14ac:dyDescent="0.2">
      <c r="C1" t="s">
        <v>20</v>
      </c>
    </row>
    <row r="3" spans="2:16" ht="68" customHeight="1" x14ac:dyDescent="0.2">
      <c r="C3" t="s">
        <v>0</v>
      </c>
      <c r="D3" t="s">
        <v>1</v>
      </c>
      <c r="E3" t="s">
        <v>2</v>
      </c>
      <c r="F3" s="4" t="s">
        <v>3</v>
      </c>
      <c r="G3" s="5" t="s">
        <v>4</v>
      </c>
      <c r="H3" s="4" t="s">
        <v>14</v>
      </c>
      <c r="I3" s="4" t="s">
        <v>11</v>
      </c>
      <c r="J3" s="4" t="s">
        <v>12</v>
      </c>
      <c r="K3" s="4" t="s">
        <v>13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</row>
    <row r="4" spans="2:16" x14ac:dyDescent="0.2">
      <c r="B4">
        <v>1</v>
      </c>
      <c r="C4" t="s">
        <v>5</v>
      </c>
      <c r="D4" s="1">
        <v>3160000</v>
      </c>
      <c r="E4">
        <f>D4/D$9*100</f>
        <v>20</v>
      </c>
      <c r="F4" s="1">
        <v>4197</v>
      </c>
      <c r="G4" s="2">
        <f>F4/F$9*100</f>
        <v>8.1599720029552429</v>
      </c>
      <c r="H4">
        <v>41.48</v>
      </c>
      <c r="I4">
        <v>12.62</v>
      </c>
      <c r="J4">
        <v>32.65</v>
      </c>
      <c r="K4">
        <v>5.66</v>
      </c>
      <c r="L4">
        <v>12.55</v>
      </c>
      <c r="M4">
        <v>0.21</v>
      </c>
      <c r="N4">
        <v>24.35</v>
      </c>
      <c r="O4">
        <v>0.66</v>
      </c>
      <c r="P4">
        <v>10.17</v>
      </c>
    </row>
    <row r="5" spans="2:16" x14ac:dyDescent="0.2">
      <c r="B5">
        <v>2</v>
      </c>
      <c r="C5" t="s">
        <v>6</v>
      </c>
      <c r="D5" s="1">
        <v>3160000</v>
      </c>
      <c r="E5">
        <f t="shared" ref="E5:E8" si="0">D5/D$9*100</f>
        <v>20</v>
      </c>
      <c r="F5" s="1">
        <v>6259</v>
      </c>
      <c r="G5" s="2">
        <f t="shared" ref="G5:G8" si="1">F5/F$9*100</f>
        <v>12.168993272932301</v>
      </c>
      <c r="H5">
        <v>21.93</v>
      </c>
      <c r="I5">
        <v>16.29</v>
      </c>
      <c r="J5">
        <v>34.43</v>
      </c>
      <c r="K5">
        <v>9.43</v>
      </c>
      <c r="L5">
        <v>15.25</v>
      </c>
      <c r="M5">
        <v>0.48</v>
      </c>
      <c r="N5">
        <v>24.22</v>
      </c>
      <c r="O5">
        <v>1.39</v>
      </c>
      <c r="P5">
        <v>13.18</v>
      </c>
    </row>
    <row r="6" spans="2:16" x14ac:dyDescent="0.2">
      <c r="B6">
        <v>3</v>
      </c>
      <c r="C6" t="s">
        <v>7</v>
      </c>
      <c r="D6" s="1">
        <v>3160000</v>
      </c>
      <c r="E6">
        <f t="shared" si="0"/>
        <v>20</v>
      </c>
      <c r="F6" s="1">
        <v>8364</v>
      </c>
      <c r="G6" s="2">
        <f t="shared" si="1"/>
        <v>16.261616829334681</v>
      </c>
      <c r="H6">
        <v>16.260000000000002</v>
      </c>
      <c r="I6">
        <v>19.79</v>
      </c>
      <c r="J6">
        <v>19.29</v>
      </c>
      <c r="K6">
        <v>14.39</v>
      </c>
      <c r="L6">
        <v>18.16</v>
      </c>
      <c r="M6">
        <v>0.77</v>
      </c>
      <c r="N6">
        <v>20.25</v>
      </c>
      <c r="O6">
        <v>3.73</v>
      </c>
      <c r="P6">
        <v>18.739999999999998</v>
      </c>
    </row>
    <row r="7" spans="2:16" x14ac:dyDescent="0.2">
      <c r="B7">
        <v>4</v>
      </c>
      <c r="C7" t="s">
        <v>8</v>
      </c>
      <c r="D7" s="1">
        <v>3160000</v>
      </c>
      <c r="E7">
        <f t="shared" si="0"/>
        <v>20</v>
      </c>
      <c r="F7" s="1">
        <v>11279</v>
      </c>
      <c r="G7" s="2">
        <f t="shared" si="1"/>
        <v>21.929074153283821</v>
      </c>
      <c r="H7">
        <v>12.17</v>
      </c>
      <c r="I7">
        <v>23.16</v>
      </c>
      <c r="J7">
        <v>10.210000000000001</v>
      </c>
      <c r="K7">
        <v>19.95</v>
      </c>
      <c r="L7">
        <v>22.99</v>
      </c>
      <c r="M7">
        <v>17.61</v>
      </c>
      <c r="N7">
        <v>17.649999999999999</v>
      </c>
      <c r="O7">
        <v>18.22</v>
      </c>
      <c r="P7">
        <v>20.25</v>
      </c>
    </row>
    <row r="8" spans="2:16" x14ac:dyDescent="0.2">
      <c r="B8">
        <v>5</v>
      </c>
      <c r="C8" t="s">
        <v>9</v>
      </c>
      <c r="D8" s="1">
        <v>3160000</v>
      </c>
      <c r="E8">
        <f t="shared" si="0"/>
        <v>20</v>
      </c>
      <c r="F8" s="1">
        <v>21335</v>
      </c>
      <c r="G8" s="2">
        <f t="shared" si="1"/>
        <v>41.480343741493954</v>
      </c>
      <c r="H8">
        <v>8.16</v>
      </c>
      <c r="I8">
        <v>28.14</v>
      </c>
      <c r="J8">
        <v>3.42</v>
      </c>
      <c r="K8">
        <v>50.57</v>
      </c>
      <c r="L8">
        <v>31.05</v>
      </c>
      <c r="M8">
        <v>80.930000000000007</v>
      </c>
      <c r="N8">
        <v>13.53</v>
      </c>
      <c r="O8">
        <v>76</v>
      </c>
      <c r="P8">
        <v>37.659999999999997</v>
      </c>
    </row>
    <row r="9" spans="2:16" x14ac:dyDescent="0.2">
      <c r="C9" t="s">
        <v>10</v>
      </c>
      <c r="D9" s="3">
        <f>SUM(D4:D8)</f>
        <v>15800000</v>
      </c>
      <c r="E9">
        <f>SUM(E4:E8)</f>
        <v>100</v>
      </c>
      <c r="F9" s="3">
        <f>SUM(F4:F8)</f>
        <v>51434</v>
      </c>
      <c r="G9" s="2">
        <f>SUM(G4:G8)</f>
        <v>100</v>
      </c>
      <c r="H9" s="2">
        <f>SUM(H4:H8)</f>
        <v>100</v>
      </c>
      <c r="I9" s="2">
        <f>SUM(I4:I8)</f>
        <v>100</v>
      </c>
      <c r="J9" s="2">
        <f>SUM(J4:J8)</f>
        <v>100.00000000000001</v>
      </c>
      <c r="K9" s="2">
        <f>SUM(K4:K8)</f>
        <v>100</v>
      </c>
      <c r="L9" s="2">
        <f>SUM(L4:L8)</f>
        <v>100</v>
      </c>
      <c r="M9" s="2">
        <f>SUM(M4:M8)</f>
        <v>100</v>
      </c>
      <c r="N9" s="2">
        <f>SUM(N4:N8)</f>
        <v>100</v>
      </c>
      <c r="O9" s="2">
        <f>SUM(O4:O8)</f>
        <v>100</v>
      </c>
      <c r="P9" s="2">
        <f>SUM(P4:P8)</f>
        <v>100</v>
      </c>
    </row>
    <row r="12" spans="2:16" x14ac:dyDescent="0.2">
      <c r="C12" t="s">
        <v>21</v>
      </c>
    </row>
    <row r="14" spans="2:16" ht="54" customHeight="1" x14ac:dyDescent="0.2">
      <c r="C14" s="6" t="s">
        <v>22</v>
      </c>
      <c r="D14" s="7" t="s">
        <v>23</v>
      </c>
      <c r="E14" s="8" t="s">
        <v>24</v>
      </c>
      <c r="F14" s="8"/>
      <c r="G14" s="8"/>
      <c r="H14" s="8"/>
      <c r="I14" s="8"/>
    </row>
    <row r="15" spans="2:16" x14ac:dyDescent="0.2">
      <c r="C15" s="6"/>
      <c r="D15" s="6"/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</row>
    <row r="16" spans="2:16" x14ac:dyDescent="0.2">
      <c r="B16">
        <v>1</v>
      </c>
      <c r="C16" t="s">
        <v>25</v>
      </c>
    </row>
    <row r="17" spans="2:10" x14ac:dyDescent="0.2">
      <c r="C17" t="s">
        <v>26</v>
      </c>
      <c r="D17" s="9">
        <v>221216.17</v>
      </c>
      <c r="E17" s="10">
        <f>$D17*$N4/100</f>
        <v>53866.137395000012</v>
      </c>
      <c r="F17" s="10">
        <f>$D17*$N5/100</f>
        <v>53578.556374000007</v>
      </c>
      <c r="G17" s="10">
        <f>$D17*$N6/100</f>
        <v>44796.274424999996</v>
      </c>
      <c r="H17" s="10">
        <f>$D17*$N7/100</f>
        <v>39044.654004999997</v>
      </c>
      <c r="I17" s="10">
        <f>$D17*$N8/100</f>
        <v>29930.547801000001</v>
      </c>
      <c r="J17" s="11">
        <f>SUM(E17:I17)</f>
        <v>221216.17</v>
      </c>
    </row>
    <row r="18" spans="2:10" x14ac:dyDescent="0.2">
      <c r="C18" t="s">
        <v>27</v>
      </c>
      <c r="D18">
        <v>100</v>
      </c>
      <c r="E18" s="12">
        <f>E17/$D17</f>
        <v>0.24350000000000005</v>
      </c>
      <c r="F18" s="12">
        <f t="shared" ref="F18:I18" si="2">F17/$D17</f>
        <v>0.24220000000000003</v>
      </c>
      <c r="G18" s="12">
        <f t="shared" si="2"/>
        <v>0.20249999999999996</v>
      </c>
      <c r="H18" s="12">
        <f t="shared" si="2"/>
        <v>0.17649999999999996</v>
      </c>
      <c r="I18" s="12">
        <f t="shared" si="2"/>
        <v>0.1353</v>
      </c>
      <c r="J18" s="12">
        <f t="shared" ref="J18:J31" si="3">SUM(E18:I18)</f>
        <v>1</v>
      </c>
    </row>
    <row r="19" spans="2:10" x14ac:dyDescent="0.2">
      <c r="C19" t="s">
        <v>28</v>
      </c>
      <c r="D19" s="9">
        <v>73738.73</v>
      </c>
      <c r="E19" s="10">
        <f>$D19*$O4/100</f>
        <v>486.67561800000004</v>
      </c>
      <c r="F19" s="10">
        <f>$D19*$O5/100</f>
        <v>1024.968347</v>
      </c>
      <c r="G19" s="10">
        <f>$D19*$O6/100</f>
        <v>2750.4546289999998</v>
      </c>
      <c r="H19" s="10">
        <f>$D19*$O7/100</f>
        <v>13435.196605999998</v>
      </c>
      <c r="I19" s="10">
        <f>$D19*$O8/100</f>
        <v>56041.434799999995</v>
      </c>
      <c r="J19" s="11">
        <f t="shared" si="3"/>
        <v>73738.73</v>
      </c>
    </row>
    <row r="20" spans="2:10" x14ac:dyDescent="0.2">
      <c r="C20" t="s">
        <v>27</v>
      </c>
      <c r="D20">
        <v>100</v>
      </c>
      <c r="E20" s="13">
        <f>E19/$D19</f>
        <v>6.6000000000000008E-3</v>
      </c>
      <c r="F20" s="13">
        <f t="shared" ref="F20:I20" si="4">F19/$D19</f>
        <v>1.3900000000000001E-2</v>
      </c>
      <c r="G20" s="13">
        <f t="shared" si="4"/>
        <v>3.73E-2</v>
      </c>
      <c r="H20" s="13">
        <f t="shared" si="4"/>
        <v>0.18219999999999997</v>
      </c>
      <c r="I20" s="13">
        <f t="shared" si="4"/>
        <v>0.76</v>
      </c>
      <c r="J20" s="12">
        <f t="shared" si="3"/>
        <v>1</v>
      </c>
    </row>
    <row r="21" spans="2:10" x14ac:dyDescent="0.2">
      <c r="C21" t="s">
        <v>10</v>
      </c>
      <c r="D21" s="9">
        <f>SUM(D17+D19)</f>
        <v>294954.90000000002</v>
      </c>
      <c r="E21" s="11">
        <f>SUM(E17+E19)</f>
        <v>54352.813013000014</v>
      </c>
      <c r="F21" s="11">
        <f t="shared" ref="F21:I21" si="5">SUM(F17+F19)</f>
        <v>54603.524721000009</v>
      </c>
      <c r="G21" s="11">
        <f t="shared" si="5"/>
        <v>47546.729053999996</v>
      </c>
      <c r="H21" s="11">
        <f t="shared" si="5"/>
        <v>52479.850610999994</v>
      </c>
      <c r="I21" s="11">
        <f t="shared" si="5"/>
        <v>85971.982600999996</v>
      </c>
      <c r="J21" s="10">
        <f t="shared" si="3"/>
        <v>294954.90000000002</v>
      </c>
    </row>
    <row r="22" spans="2:10" x14ac:dyDescent="0.2">
      <c r="C22" t="s">
        <v>27</v>
      </c>
      <c r="D22">
        <v>100</v>
      </c>
      <c r="E22" s="12">
        <f>E21/$D21</f>
        <v>0.18427499598413186</v>
      </c>
      <c r="F22" s="12">
        <f t="shared" ref="F22:I22" si="6">F21/$D21</f>
        <v>0.18512499612991681</v>
      </c>
      <c r="G22" s="12">
        <f t="shared" si="6"/>
        <v>0.16119999719957184</v>
      </c>
      <c r="H22" s="12">
        <f t="shared" si="6"/>
        <v>0.1779250000966249</v>
      </c>
      <c r="I22" s="12">
        <f t="shared" si="6"/>
        <v>0.29147501058975456</v>
      </c>
      <c r="J22" s="12">
        <f t="shared" si="3"/>
        <v>1</v>
      </c>
    </row>
    <row r="23" spans="2:10" x14ac:dyDescent="0.2">
      <c r="B23">
        <v>2</v>
      </c>
      <c r="C23" t="s">
        <v>29</v>
      </c>
      <c r="J23" s="12"/>
    </row>
    <row r="24" spans="2:10" x14ac:dyDescent="0.2">
      <c r="C24" t="s">
        <v>30</v>
      </c>
      <c r="D24" s="9">
        <v>20448.7</v>
      </c>
      <c r="E24" s="10">
        <f>$D24*0.2</f>
        <v>4089.7400000000002</v>
      </c>
      <c r="F24" s="10">
        <f t="shared" ref="F24:I24" si="7">$D24*0.2</f>
        <v>4089.7400000000002</v>
      </c>
      <c r="G24" s="10">
        <f t="shared" si="7"/>
        <v>4089.7400000000002</v>
      </c>
      <c r="H24" s="10">
        <f t="shared" si="7"/>
        <v>4089.7400000000002</v>
      </c>
      <c r="I24" s="10">
        <f t="shared" si="7"/>
        <v>4089.7400000000002</v>
      </c>
      <c r="J24" s="10">
        <f t="shared" si="3"/>
        <v>20448.7</v>
      </c>
    </row>
    <row r="25" spans="2:10" x14ac:dyDescent="0.2">
      <c r="C25" t="s">
        <v>27</v>
      </c>
      <c r="D25">
        <v>100</v>
      </c>
      <c r="E25" s="12">
        <f>E24/$D24</f>
        <v>0.2</v>
      </c>
      <c r="F25" s="12">
        <f t="shared" ref="F25:I25" si="8">F24/$D24</f>
        <v>0.2</v>
      </c>
      <c r="G25" s="12">
        <f t="shared" si="8"/>
        <v>0.2</v>
      </c>
      <c r="H25" s="12">
        <f t="shared" si="8"/>
        <v>0.2</v>
      </c>
      <c r="I25" s="12">
        <f t="shared" si="8"/>
        <v>0.2</v>
      </c>
      <c r="J25" s="12">
        <f t="shared" si="3"/>
        <v>1</v>
      </c>
    </row>
    <row r="26" spans="2:10" x14ac:dyDescent="0.2">
      <c r="C26" t="s">
        <v>31</v>
      </c>
      <c r="D26" s="9">
        <v>81794.8</v>
      </c>
      <c r="E26" s="10">
        <f>$D26*$K4/100</f>
        <v>4629.5856800000001</v>
      </c>
      <c r="F26" s="10">
        <f>$D26*$K5/100</f>
        <v>7713.24964</v>
      </c>
      <c r="G26" s="10">
        <f>$D26*$K6/100</f>
        <v>11770.271720000001</v>
      </c>
      <c r="H26" s="10">
        <f>$D26*$K7/100</f>
        <v>16318.062599999999</v>
      </c>
      <c r="I26" s="10">
        <f>$D26*$K8/100</f>
        <v>41363.630360000003</v>
      </c>
      <c r="J26" s="9">
        <f t="shared" si="3"/>
        <v>81794.8</v>
      </c>
    </row>
    <row r="27" spans="2:10" x14ac:dyDescent="0.2">
      <c r="C27" t="s">
        <v>27</v>
      </c>
      <c r="D27">
        <v>100</v>
      </c>
      <c r="E27" s="12">
        <f>E26/$D26</f>
        <v>5.6599999999999998E-2</v>
      </c>
      <c r="F27" s="12">
        <f t="shared" ref="F27:I27" si="9">F26/$D26</f>
        <v>9.4299999999999995E-2</v>
      </c>
      <c r="G27" s="12">
        <f t="shared" si="9"/>
        <v>0.1439</v>
      </c>
      <c r="H27" s="12">
        <f t="shared" si="9"/>
        <v>0.19949999999999998</v>
      </c>
      <c r="I27" s="12">
        <f t="shared" si="9"/>
        <v>0.50570000000000004</v>
      </c>
      <c r="J27" s="12">
        <f t="shared" si="3"/>
        <v>1</v>
      </c>
    </row>
    <row r="28" spans="2:10" x14ac:dyDescent="0.2">
      <c r="C28" t="s">
        <v>10</v>
      </c>
      <c r="D28" s="9">
        <f>SUM(D24+D26)</f>
        <v>102243.5</v>
      </c>
      <c r="E28" s="11">
        <f>SUM(E24+E26)</f>
        <v>8719.3256799999999</v>
      </c>
      <c r="F28" s="11">
        <f t="shared" ref="F28:I28" si="10">SUM(F24+F26)</f>
        <v>11802.98964</v>
      </c>
      <c r="G28" s="11">
        <f t="shared" si="10"/>
        <v>15860.01172</v>
      </c>
      <c r="H28" s="11">
        <f t="shared" si="10"/>
        <v>20407.802599999999</v>
      </c>
      <c r="I28" s="11">
        <f t="shared" si="10"/>
        <v>45453.370360000001</v>
      </c>
      <c r="J28" s="9">
        <f t="shared" si="3"/>
        <v>102243.5</v>
      </c>
    </row>
    <row r="29" spans="2:10" x14ac:dyDescent="0.2">
      <c r="C29" t="s">
        <v>27</v>
      </c>
      <c r="D29">
        <v>100</v>
      </c>
      <c r="E29" s="12">
        <f>E28/$D28</f>
        <v>8.5279999999999995E-2</v>
      </c>
      <c r="F29" s="12">
        <f t="shared" ref="F29:I29" si="11">F28/$D28</f>
        <v>0.11544</v>
      </c>
      <c r="G29" s="12">
        <f t="shared" si="11"/>
        <v>0.15512000000000001</v>
      </c>
      <c r="H29" s="12">
        <f t="shared" si="11"/>
        <v>0.1996</v>
      </c>
      <c r="I29" s="12">
        <f t="shared" si="11"/>
        <v>0.44456000000000001</v>
      </c>
      <c r="J29" s="12">
        <f t="shared" si="3"/>
        <v>1</v>
      </c>
    </row>
    <row r="30" spans="2:10" x14ac:dyDescent="0.2">
      <c r="B30">
        <v>3</v>
      </c>
      <c r="C30" t="s">
        <v>10</v>
      </c>
      <c r="D30" s="9">
        <f>SUM(D21+D28)</f>
        <v>397198.4</v>
      </c>
      <c r="E30" s="11">
        <f>SUM(E21+E28)</f>
        <v>63072.138693000015</v>
      </c>
      <c r="F30" s="11">
        <f t="shared" ref="F30:I30" si="12">SUM(F21+F28)</f>
        <v>66406.514361000009</v>
      </c>
      <c r="G30" s="11">
        <f t="shared" si="12"/>
        <v>63406.740773999998</v>
      </c>
      <c r="H30" s="11">
        <f t="shared" si="12"/>
        <v>72887.653210999997</v>
      </c>
      <c r="I30" s="11">
        <f t="shared" si="12"/>
        <v>131425.352961</v>
      </c>
      <c r="J30" s="9">
        <f t="shared" si="3"/>
        <v>397198.4</v>
      </c>
    </row>
    <row r="31" spans="2:10" x14ac:dyDescent="0.2">
      <c r="C31" t="s">
        <v>27</v>
      </c>
      <c r="D31">
        <v>100</v>
      </c>
      <c r="E31" s="12">
        <f>E30/$D30</f>
        <v>0.15879252960988768</v>
      </c>
      <c r="F31" s="12">
        <f t="shared" ref="F31:I31" si="13">F30/$D30</f>
        <v>0.16718726551013299</v>
      </c>
      <c r="G31" s="12">
        <f t="shared" si="13"/>
        <v>0.15963493501987921</v>
      </c>
      <c r="H31" s="12">
        <f t="shared" si="13"/>
        <v>0.18350439782990061</v>
      </c>
      <c r="I31" s="12">
        <f t="shared" si="13"/>
        <v>0.3308808720301995</v>
      </c>
      <c r="J31" s="12">
        <f t="shared" si="3"/>
        <v>1</v>
      </c>
    </row>
    <row r="32" spans="2:10" x14ac:dyDescent="0.2">
      <c r="J32" s="12"/>
    </row>
    <row r="35" spans="2:17" ht="17" thickBot="1" x14ac:dyDescent="0.25">
      <c r="C35" t="s">
        <v>32</v>
      </c>
    </row>
    <row r="36" spans="2:17" x14ac:dyDescent="0.2">
      <c r="C36" s="16" t="s">
        <v>22</v>
      </c>
      <c r="D36" s="31"/>
      <c r="E36" s="34" t="s">
        <v>0</v>
      </c>
      <c r="F36" s="17"/>
      <c r="G36" s="17"/>
      <c r="H36" s="17"/>
      <c r="I36" s="35"/>
      <c r="J36" s="23"/>
      <c r="K36" s="31"/>
      <c r="N36" s="51" t="s">
        <v>41</v>
      </c>
      <c r="O36" s="51" t="s">
        <v>42</v>
      </c>
      <c r="P36" s="51"/>
      <c r="Q36" s="51" t="s">
        <v>43</v>
      </c>
    </row>
    <row r="37" spans="2:17" ht="17" thickBot="1" x14ac:dyDescent="0.25">
      <c r="C37" s="20"/>
      <c r="D37" s="32"/>
      <c r="E37" s="36" t="s">
        <v>5</v>
      </c>
      <c r="F37" s="21" t="s">
        <v>6</v>
      </c>
      <c r="G37" s="21" t="s">
        <v>7</v>
      </c>
      <c r="H37" s="22" t="s">
        <v>8</v>
      </c>
      <c r="I37" s="37" t="s">
        <v>9</v>
      </c>
      <c r="J37" s="47" t="s">
        <v>10</v>
      </c>
      <c r="K37" s="43" t="s">
        <v>33</v>
      </c>
      <c r="N37">
        <v>5</v>
      </c>
    </row>
    <row r="38" spans="2:17" x14ac:dyDescent="0.2">
      <c r="B38" s="23">
        <v>1</v>
      </c>
      <c r="C38" s="26" t="s">
        <v>44</v>
      </c>
      <c r="D38" s="31"/>
      <c r="E38" s="38">
        <v>8.16</v>
      </c>
      <c r="F38" s="18">
        <v>12.17</v>
      </c>
      <c r="G38" s="18">
        <v>16.260000000000002</v>
      </c>
      <c r="H38" s="18">
        <v>21.93</v>
      </c>
      <c r="I38" s="19">
        <v>41.48</v>
      </c>
      <c r="J38" s="48">
        <f>SUM(E38:I38)</f>
        <v>100</v>
      </c>
      <c r="K38" s="44">
        <f>Q38</f>
        <v>0.30559999999999998</v>
      </c>
      <c r="L38">
        <f>0.3058</f>
        <v>0.30580000000000002</v>
      </c>
      <c r="N38">
        <f>(1+(1/$N$37))</f>
        <v>1.2</v>
      </c>
      <c r="O38" s="14">
        <f>((5*E38)+(4*F38)+(3*G38)+(2*H38)+I38)</f>
        <v>223.6</v>
      </c>
      <c r="P38" s="14">
        <f>2*(O38/(5*100))</f>
        <v>0.89439999999999997</v>
      </c>
      <c r="Q38" s="14">
        <f>N38-P38</f>
        <v>0.30559999999999998</v>
      </c>
    </row>
    <row r="39" spans="2:17" x14ac:dyDescent="0.2">
      <c r="B39" s="24">
        <v>2</v>
      </c>
      <c r="C39" s="27" t="s">
        <v>45</v>
      </c>
      <c r="D39" s="33" t="s">
        <v>34</v>
      </c>
      <c r="E39" s="39">
        <f>E18*100</f>
        <v>24.350000000000005</v>
      </c>
      <c r="F39" s="15">
        <f t="shared" ref="F39:J39" si="14">F18*100</f>
        <v>24.220000000000002</v>
      </c>
      <c r="G39" s="15">
        <f t="shared" si="14"/>
        <v>20.249999999999996</v>
      </c>
      <c r="H39" s="15">
        <f t="shared" si="14"/>
        <v>17.649999999999995</v>
      </c>
      <c r="I39" s="40">
        <f t="shared" si="14"/>
        <v>13.530000000000001</v>
      </c>
      <c r="J39" s="49">
        <f t="shared" si="14"/>
        <v>100</v>
      </c>
      <c r="K39" s="45">
        <f>Q39</f>
        <v>-0.11284000000000027</v>
      </c>
      <c r="N39">
        <f>(1+(1/$N$37))</f>
        <v>1.2</v>
      </c>
      <c r="O39" s="14">
        <f>((5*E39)+(4*F39)+(3*G39)+(2*H39)+I39)</f>
        <v>328.21000000000004</v>
      </c>
      <c r="P39" s="14">
        <f t="shared" ref="P39:P45" si="15">2*(O39/(5*100))</f>
        <v>1.3128400000000002</v>
      </c>
      <c r="Q39" s="14">
        <f t="shared" ref="Q39:Q45" si="16">N39-P39</f>
        <v>-0.11284000000000027</v>
      </c>
    </row>
    <row r="40" spans="2:17" x14ac:dyDescent="0.2">
      <c r="B40" s="24">
        <v>3</v>
      </c>
      <c r="C40" s="28"/>
      <c r="D40" s="33" t="s">
        <v>35</v>
      </c>
      <c r="E40" s="39">
        <f>E20*100</f>
        <v>0.66</v>
      </c>
      <c r="F40" s="15">
        <f t="shared" ref="F40:J40" si="17">F20*100</f>
        <v>1.3900000000000001</v>
      </c>
      <c r="G40" s="15">
        <f t="shared" si="17"/>
        <v>3.73</v>
      </c>
      <c r="H40" s="15">
        <f t="shared" si="17"/>
        <v>18.22</v>
      </c>
      <c r="I40" s="40">
        <f t="shared" si="17"/>
        <v>76</v>
      </c>
      <c r="J40" s="49">
        <f t="shared" si="17"/>
        <v>100</v>
      </c>
      <c r="K40" s="45">
        <f>Q40</f>
        <v>0.67003999999999997</v>
      </c>
      <c r="N40">
        <f>(1+(1/$N$37))</f>
        <v>1.2</v>
      </c>
      <c r="O40" s="14">
        <f>((5*E40)+(4*F40)+(3*G40)+(2*H40)+I40)</f>
        <v>132.49</v>
      </c>
      <c r="P40" s="14">
        <f t="shared" si="15"/>
        <v>0.52995999999999999</v>
      </c>
      <c r="Q40" s="14">
        <f t="shared" si="16"/>
        <v>0.67003999999999997</v>
      </c>
    </row>
    <row r="41" spans="2:17" x14ac:dyDescent="0.2">
      <c r="B41" s="24">
        <v>4</v>
      </c>
      <c r="C41" s="28"/>
      <c r="D41" s="33" t="s">
        <v>36</v>
      </c>
      <c r="E41" s="39">
        <f>E22*100</f>
        <v>18.427499598413185</v>
      </c>
      <c r="F41" s="15">
        <f t="shared" ref="F41:J41" si="18">F22*100</f>
        <v>18.512499612991682</v>
      </c>
      <c r="G41" s="15">
        <f t="shared" si="18"/>
        <v>16.119999719957185</v>
      </c>
      <c r="H41" s="15">
        <f t="shared" si="18"/>
        <v>17.79250000966249</v>
      </c>
      <c r="I41" s="40">
        <f t="shared" si="18"/>
        <v>29.147501058975458</v>
      </c>
      <c r="J41" s="49">
        <f t="shared" si="18"/>
        <v>100</v>
      </c>
      <c r="K41" s="45">
        <f>Q41</f>
        <v>8.288001327118133E-2</v>
      </c>
      <c r="N41">
        <f>(1+(1/$N$37))</f>
        <v>1.2</v>
      </c>
      <c r="O41" s="14">
        <f>((5*E41)+(4*F41)+(3*G41)+(2*H41)+I41)</f>
        <v>279.27999668220468</v>
      </c>
      <c r="P41" s="14">
        <f t="shared" si="15"/>
        <v>1.1171199867288186</v>
      </c>
      <c r="Q41" s="14">
        <f t="shared" si="16"/>
        <v>8.288001327118133E-2</v>
      </c>
    </row>
    <row r="42" spans="2:17" x14ac:dyDescent="0.2">
      <c r="B42" s="24">
        <v>5</v>
      </c>
      <c r="C42" s="28"/>
      <c r="D42" s="33" t="s">
        <v>37</v>
      </c>
      <c r="E42" s="39">
        <f>E25*100</f>
        <v>20</v>
      </c>
      <c r="F42" s="15">
        <f t="shared" ref="F42:J42" si="19">F25*100</f>
        <v>20</v>
      </c>
      <c r="G42" s="15">
        <f t="shared" si="19"/>
        <v>20</v>
      </c>
      <c r="H42" s="15">
        <f t="shared" si="19"/>
        <v>20</v>
      </c>
      <c r="I42" s="40">
        <f t="shared" si="19"/>
        <v>20</v>
      </c>
      <c r="J42" s="49">
        <f t="shared" si="19"/>
        <v>100</v>
      </c>
      <c r="K42" s="45">
        <f>Q42</f>
        <v>0</v>
      </c>
      <c r="N42">
        <f>(1+(1/$N$37))</f>
        <v>1.2</v>
      </c>
      <c r="O42" s="14">
        <f>((5*E42)+(4*F42)+(3*G42)+(2*H42)+I42)</f>
        <v>300</v>
      </c>
      <c r="P42" s="14">
        <f t="shared" si="15"/>
        <v>1.2</v>
      </c>
      <c r="Q42" s="14">
        <f t="shared" si="16"/>
        <v>0</v>
      </c>
    </row>
    <row r="43" spans="2:17" x14ac:dyDescent="0.2">
      <c r="B43" s="24">
        <v>6</v>
      </c>
      <c r="C43" s="28"/>
      <c r="D43" s="33" t="s">
        <v>38</v>
      </c>
      <c r="E43" s="39">
        <f>E27*100</f>
        <v>5.66</v>
      </c>
      <c r="F43" s="15">
        <f t="shared" ref="F43:J43" si="20">F27*100</f>
        <v>9.43</v>
      </c>
      <c r="G43" s="15">
        <f t="shared" si="20"/>
        <v>14.39</v>
      </c>
      <c r="H43" s="15">
        <f t="shared" si="20"/>
        <v>19.95</v>
      </c>
      <c r="I43" s="40">
        <f t="shared" si="20"/>
        <v>50.570000000000007</v>
      </c>
      <c r="J43" s="49">
        <f t="shared" si="20"/>
        <v>100</v>
      </c>
      <c r="K43" s="45">
        <f>Q43</f>
        <v>0.40135999999999983</v>
      </c>
      <c r="N43">
        <f>(1+(1/$N$37))</f>
        <v>1.2</v>
      </c>
      <c r="O43" s="14">
        <f>((5*E43)+(4*F43)+(3*G43)+(2*H43)+I43)</f>
        <v>199.66000000000003</v>
      </c>
      <c r="P43" s="14">
        <f t="shared" si="15"/>
        <v>0.79864000000000013</v>
      </c>
      <c r="Q43" s="14">
        <f t="shared" si="16"/>
        <v>0.40135999999999983</v>
      </c>
    </row>
    <row r="44" spans="2:17" x14ac:dyDescent="0.2">
      <c r="B44" s="24">
        <v>7</v>
      </c>
      <c r="C44" s="28"/>
      <c r="D44" s="33" t="s">
        <v>39</v>
      </c>
      <c r="E44" s="39">
        <f>E29*100</f>
        <v>8.5279999999999987</v>
      </c>
      <c r="F44" s="15">
        <f t="shared" ref="F44:J44" si="21">F29*100</f>
        <v>11.544</v>
      </c>
      <c r="G44" s="15">
        <f t="shared" si="21"/>
        <v>15.512</v>
      </c>
      <c r="H44" s="15">
        <f t="shared" si="21"/>
        <v>19.96</v>
      </c>
      <c r="I44" s="40">
        <f t="shared" si="21"/>
        <v>44.456000000000003</v>
      </c>
      <c r="J44" s="49">
        <f t="shared" si="21"/>
        <v>100</v>
      </c>
      <c r="K44" s="45">
        <f>Q44</f>
        <v>0.32108799999999993</v>
      </c>
      <c r="N44">
        <f>(1+(1/$N$37))</f>
        <v>1.2</v>
      </c>
      <c r="O44" s="14">
        <f>((5*E44)+(4*F44)+(3*G44)+(2*H44)+I44)</f>
        <v>219.72800000000001</v>
      </c>
      <c r="P44" s="14">
        <f t="shared" si="15"/>
        <v>0.87891200000000003</v>
      </c>
      <c r="Q44" s="14">
        <f t="shared" si="16"/>
        <v>0.32108799999999993</v>
      </c>
    </row>
    <row r="45" spans="2:17" ht="17" thickBot="1" x14ac:dyDescent="0.25">
      <c r="B45" s="25">
        <v>8</v>
      </c>
      <c r="C45" s="29"/>
      <c r="D45" s="32" t="s">
        <v>40</v>
      </c>
      <c r="E45" s="41">
        <f>E31*100</f>
        <v>15.879252960988769</v>
      </c>
      <c r="F45" s="30">
        <f t="shared" ref="F45:J45" si="22">F31*100</f>
        <v>16.718726551013301</v>
      </c>
      <c r="G45" s="30">
        <f t="shared" si="22"/>
        <v>15.963493501987921</v>
      </c>
      <c r="H45" s="30">
        <f t="shared" si="22"/>
        <v>18.350439782990062</v>
      </c>
      <c r="I45" s="42">
        <f t="shared" si="22"/>
        <v>33.088087203019953</v>
      </c>
      <c r="J45" s="50">
        <f t="shared" si="22"/>
        <v>100</v>
      </c>
      <c r="K45" s="46">
        <f>Q45</f>
        <v>0.14419752686415643</v>
      </c>
      <c r="N45">
        <f>(1+(1/$N$37))</f>
        <v>1.2</v>
      </c>
      <c r="O45" s="14">
        <f>((5*E45)+(4*F45)+(3*G45)+(2*H45)+I45)</f>
        <v>263.95061828396086</v>
      </c>
      <c r="P45" s="14">
        <f t="shared" si="15"/>
        <v>1.0558024731358435</v>
      </c>
      <c r="Q45" s="14">
        <f t="shared" si="16"/>
        <v>0.14419752686415643</v>
      </c>
    </row>
  </sheetData>
  <mergeCells count="6">
    <mergeCell ref="C39:C45"/>
    <mergeCell ref="C14:C15"/>
    <mergeCell ref="D14:D15"/>
    <mergeCell ref="E14:I14"/>
    <mergeCell ref="E36:I36"/>
    <mergeCell ref="C36:C3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2021-05-20T07:19:35Z</dcterms:created>
  <dcterms:modified xsi:type="dcterms:W3CDTF">2021-05-20T13:35:15Z</dcterms:modified>
</cp:coreProperties>
</file>