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dmin/Documents/GitHub/blockchain_analysis/data/"/>
    </mc:Choice>
  </mc:AlternateContent>
  <bookViews>
    <workbookView xWindow="0" yWindow="460" windowWidth="27320" windowHeight="13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" i="1"/>
  <c r="D23" i="1"/>
  <c r="D25" i="1"/>
  <c r="E23" i="1"/>
  <c r="E25" i="1"/>
  <c r="F25" i="1"/>
  <c r="G25" i="1"/>
  <c r="H25" i="1"/>
  <c r="I23" i="1"/>
  <c r="I25" i="1"/>
  <c r="C23" i="1"/>
  <c r="C25" i="1"/>
  <c r="D5" i="1"/>
  <c r="D9" i="1"/>
  <c r="D11" i="1"/>
  <c r="D13" i="1"/>
  <c r="D15" i="1"/>
  <c r="D17" i="1"/>
  <c r="D19" i="1"/>
  <c r="D21" i="1"/>
  <c r="D28" i="1"/>
  <c r="E5" i="1"/>
  <c r="E9" i="1"/>
  <c r="E11" i="1"/>
  <c r="E13" i="1"/>
  <c r="E15" i="1"/>
  <c r="E17" i="1"/>
  <c r="E19" i="1"/>
  <c r="E21" i="1"/>
  <c r="E28" i="1"/>
  <c r="F5" i="1"/>
  <c r="F9" i="1"/>
  <c r="F11" i="1"/>
  <c r="F13" i="1"/>
  <c r="F15" i="1"/>
  <c r="F17" i="1"/>
  <c r="F19" i="1"/>
  <c r="F21" i="1"/>
  <c r="F28" i="1"/>
  <c r="G5" i="1"/>
  <c r="G9" i="1"/>
  <c r="G13" i="1"/>
  <c r="G17" i="1"/>
  <c r="G21" i="1"/>
  <c r="G28" i="1"/>
  <c r="H5" i="1"/>
  <c r="H9" i="1"/>
  <c r="H13" i="1"/>
  <c r="H17" i="1"/>
  <c r="H21" i="1"/>
  <c r="H28" i="1"/>
  <c r="I5" i="1"/>
  <c r="I9" i="1"/>
  <c r="I11" i="1"/>
  <c r="I13" i="1"/>
  <c r="I15" i="1"/>
  <c r="I17" i="1"/>
  <c r="I19" i="1"/>
  <c r="I21" i="1"/>
  <c r="I28" i="1"/>
  <c r="C5" i="1"/>
  <c r="C9" i="1"/>
  <c r="C13" i="1"/>
  <c r="C15" i="1"/>
  <c r="C17" i="1"/>
  <c r="C19" i="1"/>
  <c r="C21" i="1"/>
  <c r="C28" i="1"/>
</calcChain>
</file>

<file path=xl/sharedStrings.xml><?xml version="1.0" encoding="utf-8"?>
<sst xmlns="http://schemas.openxmlformats.org/spreadsheetml/2006/main" count="22" uniqueCount="17">
  <si>
    <t>BTC</t>
  </si>
  <si>
    <t>ETH</t>
  </si>
  <si>
    <t>ADA</t>
  </si>
  <si>
    <t>DOGE</t>
  </si>
  <si>
    <t>DOGEBTC</t>
  </si>
  <si>
    <t>day1</t>
  </si>
  <si>
    <t>day30</t>
  </si>
  <si>
    <t>day10</t>
  </si>
  <si>
    <t>day15</t>
  </si>
  <si>
    <t>day20</t>
  </si>
  <si>
    <t>day25</t>
  </si>
  <si>
    <t>day5</t>
  </si>
  <si>
    <t>ETHBTC</t>
  </si>
  <si>
    <t>ADABTC</t>
  </si>
  <si>
    <t>ArbDoge</t>
  </si>
  <si>
    <t>ArbADA</t>
  </si>
  <si>
    <t>ArbETH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</si>
</sst>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.0000_);_(* \(#,##0.0000\);_(* &quot;-&quot;??_);_(@_)"/>
    <numFmt numFmtId="165" formatCode="_(* #,##0.000000000_);_(* \(#,##0.000000000\);_(* &quot;-&quot;??_);_(@_)"/>
    <numFmt numFmtId="166" formatCode="0.00000000"/>
    <numFmt numFmtId="167" formatCode="#,##0.00_)%;[Red]\(#,##0.00\)%"/>
    <numFmt numFmtId="170" formatCode="_(* #,##0.00000_);_(* \(#,##0.00000\);_(* &quot;-&quot;??_);_(@_)"/>
    <numFmt numFmtId="171" formatCode="0.0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Lucida Grande"/>
    </font>
    <font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166" fontId="2" fillId="0" borderId="0" xfId="0" applyNumberFormat="1" applyFont="1"/>
    <xf numFmtId="167" fontId="0" fillId="0" borderId="0" xfId="0" applyNumberFormat="1"/>
    <xf numFmtId="0" fontId="0" fillId="0" borderId="1" xfId="0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166" fontId="0" fillId="0" borderId="4" xfId="1" applyNumberFormat="1" applyFont="1" applyBorder="1"/>
    <xf numFmtId="166" fontId="3" fillId="0" borderId="5" xfId="0" applyNumberFormat="1" applyFont="1" applyBorder="1"/>
    <xf numFmtId="167" fontId="0" fillId="0" borderId="5" xfId="0" applyNumberFormat="1" applyBorder="1"/>
    <xf numFmtId="166" fontId="3" fillId="0" borderId="5" xfId="0" applyNumberFormat="1" applyFont="1" applyBorder="1" applyAlignment="1">
      <alignment wrapText="1"/>
    </xf>
    <xf numFmtId="166" fontId="3" fillId="0" borderId="5" xfId="0" applyNumberFormat="1" applyFont="1" applyBorder="1" applyAlignment="1">
      <alignment vertical="center"/>
    </xf>
    <xf numFmtId="0" fontId="0" fillId="0" borderId="6" xfId="0" applyBorder="1"/>
    <xf numFmtId="43" fontId="0" fillId="0" borderId="9" xfId="1" applyFont="1" applyBorder="1"/>
    <xf numFmtId="43" fontId="0" fillId="0" borderId="10" xfId="1" applyFont="1" applyBorder="1"/>
    <xf numFmtId="167" fontId="0" fillId="0" borderId="10" xfId="0" applyNumberFormat="1" applyBorder="1"/>
    <xf numFmtId="43" fontId="3" fillId="0" borderId="10" xfId="0" applyNumberFormat="1" applyFont="1" applyBorder="1"/>
    <xf numFmtId="167" fontId="3" fillId="0" borderId="10" xfId="0" applyNumberFormat="1" applyFont="1" applyBorder="1"/>
    <xf numFmtId="0" fontId="0" fillId="0" borderId="11" xfId="0" applyBorder="1"/>
    <xf numFmtId="43" fontId="0" fillId="0" borderId="13" xfId="1" applyFont="1" applyBorder="1"/>
    <xf numFmtId="43" fontId="0" fillId="0" borderId="14" xfId="1" applyFont="1" applyBorder="1"/>
    <xf numFmtId="167" fontId="0" fillId="0" borderId="14" xfId="0" applyNumberFormat="1" applyBorder="1"/>
    <xf numFmtId="43" fontId="3" fillId="0" borderId="14" xfId="0" applyNumberFormat="1" applyFont="1" applyBorder="1" applyAlignment="1">
      <alignment wrapText="1"/>
    </xf>
    <xf numFmtId="43" fontId="3" fillId="0" borderId="14" xfId="0" applyNumberFormat="1" applyFont="1" applyBorder="1"/>
    <xf numFmtId="0" fontId="0" fillId="0" borderId="15" xfId="0" applyBorder="1"/>
    <xf numFmtId="164" fontId="0" fillId="0" borderId="13" xfId="1" applyNumberFormat="1" applyFont="1" applyBorder="1"/>
    <xf numFmtId="164" fontId="0" fillId="0" borderId="14" xfId="1" applyNumberFormat="1" applyFont="1" applyBorder="1"/>
    <xf numFmtId="164" fontId="3" fillId="0" borderId="14" xfId="0" applyNumberFormat="1" applyFont="1" applyBorder="1" applyAlignment="1">
      <alignment wrapText="1"/>
    </xf>
    <xf numFmtId="164" fontId="3" fillId="0" borderId="14" xfId="0" applyNumberFormat="1" applyFont="1" applyBorder="1"/>
    <xf numFmtId="164" fontId="0" fillId="0" borderId="17" xfId="1" applyNumberFormat="1" applyFont="1" applyBorder="1"/>
    <xf numFmtId="164" fontId="0" fillId="0" borderId="18" xfId="1" applyNumberFormat="1" applyFont="1" applyBorder="1"/>
    <xf numFmtId="167" fontId="0" fillId="0" borderId="18" xfId="0" applyNumberFormat="1" applyBorder="1"/>
    <xf numFmtId="164" fontId="3" fillId="0" borderId="18" xfId="0" applyNumberFormat="1" applyFont="1" applyBorder="1"/>
    <xf numFmtId="0" fontId="0" fillId="0" borderId="19" xfId="0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164" fontId="3" fillId="0" borderId="10" xfId="0" applyNumberFormat="1" applyFont="1" applyBorder="1"/>
    <xf numFmtId="165" fontId="0" fillId="0" borderId="13" xfId="1" applyNumberFormat="1" applyFont="1" applyBorder="1"/>
    <xf numFmtId="165" fontId="0" fillId="0" borderId="14" xfId="1" applyNumberFormat="1" applyFont="1" applyBorder="1"/>
    <xf numFmtId="0" fontId="2" fillId="0" borderId="14" xfId="0" applyNumberFormat="1" applyFont="1" applyBorder="1"/>
    <xf numFmtId="165" fontId="3" fillId="0" borderId="14" xfId="0" applyNumberFormat="1" applyFont="1" applyBorder="1"/>
    <xf numFmtId="0" fontId="2" fillId="0" borderId="14" xfId="0" applyFont="1" applyBorder="1"/>
    <xf numFmtId="0" fontId="0" fillId="2" borderId="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20" xfId="0" applyBorder="1"/>
    <xf numFmtId="167" fontId="0" fillId="0" borderId="21" xfId="0" applyNumberFormat="1" applyBorder="1"/>
    <xf numFmtId="167" fontId="0" fillId="0" borderId="22" xfId="0" applyNumberFormat="1" applyBorder="1"/>
    <xf numFmtId="167" fontId="0" fillId="0" borderId="23" xfId="0" applyNumberFormat="1" applyBorder="1"/>
    <xf numFmtId="167" fontId="0" fillId="0" borderId="24" xfId="0" applyNumberFormat="1" applyBorder="1"/>
    <xf numFmtId="0" fontId="0" fillId="0" borderId="25" xfId="0" applyBorder="1"/>
    <xf numFmtId="43" fontId="0" fillId="0" borderId="26" xfId="1" applyFont="1" applyBorder="1"/>
    <xf numFmtId="43" fontId="0" fillId="0" borderId="27" xfId="1" applyFont="1" applyBorder="1"/>
    <xf numFmtId="164" fontId="0" fillId="0" borderId="27" xfId="1" applyNumberFormat="1" applyFont="1" applyBorder="1"/>
    <xf numFmtId="164" fontId="0" fillId="0" borderId="28" xfId="1" applyNumberFormat="1" applyFont="1" applyBorder="1"/>
    <xf numFmtId="164" fontId="0" fillId="0" borderId="26" xfId="1" applyNumberFormat="1" applyFont="1" applyBorder="1"/>
    <xf numFmtId="165" fontId="0" fillId="0" borderId="27" xfId="1" applyNumberFormat="1" applyFont="1" applyBorder="1"/>
    <xf numFmtId="166" fontId="0" fillId="0" borderId="29" xfId="1" applyNumberFormat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43" fontId="0" fillId="0" borderId="27" xfId="1" applyFont="1" applyBorder="1" applyAlignment="1">
      <alignment wrapText="1"/>
    </xf>
    <xf numFmtId="167" fontId="3" fillId="0" borderId="2" xfId="0" applyNumberFormat="1" applyFont="1" applyBorder="1"/>
    <xf numFmtId="170" fontId="0" fillId="0" borderId="0" xfId="0" applyNumberFormat="1"/>
    <xf numFmtId="171" fontId="0" fillId="0" borderId="0" xfId="0" applyNumberFormat="1"/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tabSelected="1" zoomScale="112" workbookViewId="0">
      <selection activeCell="N20" sqref="N20"/>
    </sheetView>
  </sheetViews>
  <sheetFormatPr baseColWidth="10" defaultRowHeight="16" x14ac:dyDescent="0.2"/>
  <cols>
    <col min="8" max="9" width="13" bestFit="1" customWidth="1"/>
    <col min="10" max="10" width="12.1640625" bestFit="1" customWidth="1"/>
    <col min="12" max="12" width="11.1640625" bestFit="1" customWidth="1"/>
  </cols>
  <sheetData>
    <row r="1" spans="2:13" ht="17" thickBot="1" x14ac:dyDescent="0.25"/>
    <row r="2" spans="2:13" s="1" customFormat="1" ht="17" thickBot="1" x14ac:dyDescent="0.25">
      <c r="C2" s="44" t="s">
        <v>0</v>
      </c>
      <c r="D2" s="45" t="s">
        <v>1</v>
      </c>
      <c r="E2" s="45" t="s">
        <v>2</v>
      </c>
      <c r="F2" s="46" t="s">
        <v>3</v>
      </c>
      <c r="G2" s="44" t="s">
        <v>12</v>
      </c>
      <c r="H2" s="45" t="s">
        <v>13</v>
      </c>
      <c r="I2" s="47" t="s">
        <v>4</v>
      </c>
      <c r="K2" s="1" t="s">
        <v>14</v>
      </c>
      <c r="L2" s="1" t="s">
        <v>15</v>
      </c>
      <c r="M2" s="1" t="s">
        <v>16</v>
      </c>
    </row>
    <row r="3" spans="2:13" x14ac:dyDescent="0.2">
      <c r="B3" s="5" t="s">
        <v>5</v>
      </c>
      <c r="C3" s="15">
        <v>51960.95</v>
      </c>
      <c r="D3" s="21">
        <v>2397.94</v>
      </c>
      <c r="E3" s="27">
        <v>1.1444000000000001</v>
      </c>
      <c r="F3" s="31">
        <v>0.2606</v>
      </c>
      <c r="G3" s="36">
        <v>4.6390000000000001E-2</v>
      </c>
      <c r="H3" s="39">
        <v>2.2140000000000001E-5</v>
      </c>
      <c r="I3" s="9">
        <v>5.04E-6</v>
      </c>
      <c r="J3" s="2"/>
      <c r="K3" s="67">
        <f>I3*C3</f>
        <v>0.26188318799999999</v>
      </c>
      <c r="L3" s="68">
        <f>H3*C3</f>
        <v>1.150415433</v>
      </c>
      <c r="M3">
        <f>G3*C3</f>
        <v>2410.4684705</v>
      </c>
    </row>
    <row r="4" spans="2:13" x14ac:dyDescent="0.2">
      <c r="B4" s="6" t="s">
        <v>6</v>
      </c>
      <c r="C4" s="16">
        <v>37263.35</v>
      </c>
      <c r="D4" s="22">
        <v>2430.98</v>
      </c>
      <c r="E4" s="28">
        <v>1.5492999999999999</v>
      </c>
      <c r="F4" s="32">
        <v>0.35770000000000002</v>
      </c>
      <c r="G4" s="37">
        <v>6.5244999999999997E-2</v>
      </c>
      <c r="H4" s="40">
        <v>4.1569999999999997E-5</v>
      </c>
      <c r="I4" s="10">
        <v>9.6099999999999995E-6</v>
      </c>
      <c r="J4" s="3"/>
      <c r="K4" s="67">
        <f t="shared" ref="K4:K26" si="0">I4*C4</f>
        <v>0.35810079349999996</v>
      </c>
      <c r="L4" s="68">
        <f t="shared" ref="L4:L25" si="1">H4*C4</f>
        <v>1.5490374594999998</v>
      </c>
      <c r="M4">
        <f t="shared" ref="M4:M25" si="2">G4*C4</f>
        <v>2431.2472707499996</v>
      </c>
    </row>
    <row r="5" spans="2:13" x14ac:dyDescent="0.2">
      <c r="B5" s="6"/>
      <c r="C5" s="17">
        <f>(C4-C3)/C3</f>
        <v>-0.2828585697528625</v>
      </c>
      <c r="D5" s="23">
        <f t="shared" ref="D5:F5" si="3">(D4-D3)/D3</f>
        <v>1.3778493206669042E-2</v>
      </c>
      <c r="E5" s="23">
        <f t="shared" si="3"/>
        <v>0.35380985669346365</v>
      </c>
      <c r="F5" s="33">
        <f t="shared" si="3"/>
        <v>0.37260168841135849</v>
      </c>
      <c r="G5" s="17">
        <f t="shared" ref="G5" si="4">(G4-G3)/G3</f>
        <v>0.40644535460228493</v>
      </c>
      <c r="H5" s="23">
        <f t="shared" ref="H5" si="5">(H4-H3)/H3</f>
        <v>0.87759710930442614</v>
      </c>
      <c r="I5" s="11">
        <f>(I4-I3)/I3</f>
        <v>0.90674603174603163</v>
      </c>
      <c r="J5" s="4"/>
      <c r="K5" s="67">
        <f t="shared" si="0"/>
        <v>-0.25648088566876615</v>
      </c>
      <c r="L5" s="68">
        <f t="shared" si="1"/>
        <v>-0.2482358631570965</v>
      </c>
      <c r="M5">
        <f t="shared" si="2"/>
        <v>-0.11496655168549734</v>
      </c>
    </row>
    <row r="6" spans="2:13" x14ac:dyDescent="0.2">
      <c r="B6" s="48"/>
      <c r="C6" s="49"/>
      <c r="D6" s="50"/>
      <c r="E6" s="50"/>
      <c r="F6" s="51"/>
      <c r="G6" s="49"/>
      <c r="H6" s="50"/>
      <c r="I6" s="52"/>
      <c r="J6" s="4"/>
      <c r="K6" s="67">
        <f t="shared" si="0"/>
        <v>0</v>
      </c>
      <c r="L6" s="68">
        <f t="shared" si="1"/>
        <v>0</v>
      </c>
      <c r="M6">
        <f t="shared" si="2"/>
        <v>0</v>
      </c>
    </row>
    <row r="7" spans="2:13" x14ac:dyDescent="0.2">
      <c r="B7" s="53" t="s">
        <v>11</v>
      </c>
      <c r="C7" s="54">
        <v>54001.38</v>
      </c>
      <c r="D7" s="55">
        <v>2532.06</v>
      </c>
      <c r="E7" s="56">
        <v>1.2377</v>
      </c>
      <c r="F7" s="57">
        <v>0.27161000000000002</v>
      </c>
      <c r="G7" s="58">
        <v>4.6896E-2</v>
      </c>
      <c r="H7" s="59">
        <v>2.2920000000000001E-5</v>
      </c>
      <c r="I7" s="60">
        <v>5.0300000000000001E-6</v>
      </c>
      <c r="J7" s="4"/>
      <c r="K7" s="67">
        <f t="shared" si="0"/>
        <v>0.27162694139999999</v>
      </c>
      <c r="L7" s="68">
        <f t="shared" si="1"/>
        <v>1.2377116295999999</v>
      </c>
      <c r="M7">
        <f t="shared" si="2"/>
        <v>2532.4487164799998</v>
      </c>
    </row>
    <row r="8" spans="2:13" x14ac:dyDescent="0.2">
      <c r="B8" s="6" t="s">
        <v>6</v>
      </c>
      <c r="C8" s="16">
        <v>37263.35</v>
      </c>
      <c r="D8" s="22">
        <v>2430.98</v>
      </c>
      <c r="E8" s="28">
        <v>1.5492999999999999</v>
      </c>
      <c r="F8" s="32">
        <v>0.35770000000000002</v>
      </c>
      <c r="G8" s="37">
        <v>6.5244999999999997E-2</v>
      </c>
      <c r="H8" s="41">
        <v>4.1569999999999997E-5</v>
      </c>
      <c r="I8" s="10">
        <v>9.6099999999999995E-6</v>
      </c>
      <c r="J8" s="4"/>
      <c r="K8" s="67">
        <f t="shared" si="0"/>
        <v>0.35810079349999996</v>
      </c>
      <c r="L8" s="68">
        <f t="shared" si="1"/>
        <v>1.5490374594999998</v>
      </c>
      <c r="M8">
        <f t="shared" si="2"/>
        <v>2431.2472707499996</v>
      </c>
    </row>
    <row r="9" spans="2:13" x14ac:dyDescent="0.2">
      <c r="B9" s="6"/>
      <c r="C9" s="17">
        <f>(C8-C7)/C7</f>
        <v>-0.30995559743102863</v>
      </c>
      <c r="D9" s="23">
        <f t="shared" ref="D9" si="6">(D8-D7)/D7</f>
        <v>-3.9920065085345499E-2</v>
      </c>
      <c r="E9" s="23">
        <f t="shared" ref="E9" si="7">(E8-E7)/E7</f>
        <v>0.25175729175082806</v>
      </c>
      <c r="F9" s="33">
        <f t="shared" ref="F9" si="8">(F8-F7)/F7</f>
        <v>0.3169618202569861</v>
      </c>
      <c r="G9" s="17">
        <f t="shared" ref="G9" si="9">(G8-G7)/G7</f>
        <v>0.39127004435346291</v>
      </c>
      <c r="H9" s="23">
        <f t="shared" ref="H9" si="10">(H8-H7)/H7</f>
        <v>0.81369982547993003</v>
      </c>
      <c r="I9" s="11">
        <f>(I8-I7)/I7</f>
        <v>0.91053677932405552</v>
      </c>
      <c r="J9" s="4"/>
      <c r="K9" s="67">
        <f t="shared" si="0"/>
        <v>-0.28222597141831229</v>
      </c>
      <c r="L9" s="68">
        <f t="shared" si="1"/>
        <v>-0.25221081553615543</v>
      </c>
      <c r="M9">
        <f t="shared" si="2"/>
        <v>-0.12127634035444267</v>
      </c>
    </row>
    <row r="10" spans="2:13" x14ac:dyDescent="0.2">
      <c r="B10" s="48"/>
      <c r="C10" s="61"/>
      <c r="D10" s="62"/>
      <c r="E10" s="62"/>
      <c r="F10" s="63"/>
      <c r="G10" s="61"/>
      <c r="H10" s="62"/>
      <c r="I10" s="64"/>
      <c r="K10" s="67">
        <f t="shared" si="0"/>
        <v>0</v>
      </c>
      <c r="L10" s="68">
        <f t="shared" si="1"/>
        <v>0</v>
      </c>
      <c r="M10">
        <f t="shared" si="2"/>
        <v>0</v>
      </c>
    </row>
    <row r="11" spans="2:13" ht="15" customHeight="1" x14ac:dyDescent="0.2">
      <c r="B11" s="53" t="s">
        <v>7</v>
      </c>
      <c r="C11" s="54">
        <v>57797.35</v>
      </c>
      <c r="D11" s="65">
        <f>2944.83</f>
        <v>2944.83</v>
      </c>
      <c r="E11" s="56">
        <f>1.3516</f>
        <v>1.3515999999999999</v>
      </c>
      <c r="F11" s="57">
        <f>0.39086</f>
        <v>0.39085999999999999</v>
      </c>
      <c r="G11" s="58">
        <v>5.0944000000000003E-2</v>
      </c>
      <c r="H11" s="59">
        <v>2.3390000000000001E-5</v>
      </c>
      <c r="I11" s="60">
        <f>0.00000676</f>
        <v>6.7599999999999997E-6</v>
      </c>
      <c r="K11" s="67">
        <f t="shared" si="0"/>
        <v>0.39071008599999996</v>
      </c>
      <c r="L11" s="68">
        <f t="shared" si="1"/>
        <v>1.3518800165</v>
      </c>
      <c r="M11">
        <f t="shared" si="2"/>
        <v>2944.4281983999999</v>
      </c>
    </row>
    <row r="12" spans="2:13" x14ac:dyDescent="0.2">
      <c r="B12" s="6" t="s">
        <v>6</v>
      </c>
      <c r="C12" s="16">
        <v>37263.35</v>
      </c>
      <c r="D12" s="22">
        <v>2430.98</v>
      </c>
      <c r="E12" s="28">
        <v>1.5492999999999999</v>
      </c>
      <c r="F12" s="32">
        <v>0.35770000000000002</v>
      </c>
      <c r="G12" s="37">
        <v>6.5244999999999997E-2</v>
      </c>
      <c r="H12" s="40">
        <v>4.1569999999999997E-5</v>
      </c>
      <c r="I12" s="10">
        <v>9.6099999999999995E-6</v>
      </c>
      <c r="K12" s="67">
        <f t="shared" si="0"/>
        <v>0.35810079349999996</v>
      </c>
      <c r="L12" s="68">
        <f t="shared" si="1"/>
        <v>1.5490374594999998</v>
      </c>
      <c r="M12">
        <f t="shared" si="2"/>
        <v>2431.2472707499996</v>
      </c>
    </row>
    <row r="13" spans="2:13" x14ac:dyDescent="0.2">
      <c r="B13" s="6"/>
      <c r="C13" s="17">
        <f>(C12-C11)/C11</f>
        <v>-0.3552758041674921</v>
      </c>
      <c r="D13" s="23">
        <f t="shared" ref="D13" si="11">(D12-D11)/D11</f>
        <v>-0.17449224573235125</v>
      </c>
      <c r="E13" s="23">
        <f t="shared" ref="E13" si="12">(E12-E11)/E11</f>
        <v>0.14627108612015388</v>
      </c>
      <c r="F13" s="33">
        <f t="shared" ref="F13" si="13">(F12-F11)/F11</f>
        <v>-8.4838561121629144E-2</v>
      </c>
      <c r="G13" s="17">
        <f t="shared" ref="G13" si="14">(G12-G11)/G11</f>
        <v>0.28072000628140692</v>
      </c>
      <c r="H13" s="23">
        <f t="shared" ref="H13" si="15">(H12-H11)/H11</f>
        <v>0.77725523728088908</v>
      </c>
      <c r="I13" s="11">
        <f>(I12-I11)/I11</f>
        <v>0.42159763313609466</v>
      </c>
      <c r="K13" s="67">
        <f t="shared" si="0"/>
        <v>-0.14978343814753733</v>
      </c>
      <c r="L13" s="68">
        <f t="shared" si="1"/>
        <v>-0.27613997946836277</v>
      </c>
      <c r="M13">
        <f t="shared" si="2"/>
        <v>-9.9733025977530282E-2</v>
      </c>
    </row>
    <row r="14" spans="2:13" x14ac:dyDescent="0.2">
      <c r="B14" s="48"/>
      <c r="C14" s="61"/>
      <c r="D14" s="62"/>
      <c r="E14" s="62"/>
      <c r="F14" s="63"/>
      <c r="G14" s="61"/>
      <c r="H14" s="62"/>
      <c r="I14" s="64"/>
      <c r="K14" s="67">
        <f t="shared" si="0"/>
        <v>0</v>
      </c>
      <c r="L14" s="68">
        <f t="shared" si="1"/>
        <v>0</v>
      </c>
      <c r="M14">
        <f t="shared" si="2"/>
        <v>0</v>
      </c>
    </row>
    <row r="15" spans="2:13" x14ac:dyDescent="0.2">
      <c r="B15" s="53" t="s">
        <v>8</v>
      </c>
      <c r="C15" s="54">
        <f>56393.68</f>
        <v>56393.68</v>
      </c>
      <c r="D15" s="65">
        <f>3489.74</f>
        <v>3489.74</v>
      </c>
      <c r="E15" s="56">
        <f>1.6491</f>
        <v>1.6491</v>
      </c>
      <c r="F15" s="57">
        <f>0.58099</f>
        <v>0.58099000000000001</v>
      </c>
      <c r="G15" s="58">
        <v>6.1882E-2</v>
      </c>
      <c r="H15" s="59">
        <v>2.9269999999999999E-5</v>
      </c>
      <c r="I15" s="60">
        <f>0.0000103</f>
        <v>1.03E-5</v>
      </c>
      <c r="K15" s="67">
        <f t="shared" si="0"/>
        <v>0.58085490399999995</v>
      </c>
      <c r="L15" s="68">
        <f t="shared" si="1"/>
        <v>1.6506430135999999</v>
      </c>
      <c r="M15">
        <f t="shared" si="2"/>
        <v>3489.7537057599998</v>
      </c>
    </row>
    <row r="16" spans="2:13" x14ac:dyDescent="0.2">
      <c r="B16" s="6" t="s">
        <v>6</v>
      </c>
      <c r="C16" s="16">
        <v>37263.35</v>
      </c>
      <c r="D16" s="22">
        <v>2430.98</v>
      </c>
      <c r="E16" s="28">
        <v>1.5492999999999999</v>
      </c>
      <c r="F16" s="32">
        <v>0.35770000000000002</v>
      </c>
      <c r="G16" s="37">
        <v>6.5244999999999997E-2</v>
      </c>
      <c r="H16" s="40">
        <v>4.1569999999999997E-5</v>
      </c>
      <c r="I16" s="10">
        <v>9.6099999999999995E-6</v>
      </c>
      <c r="K16" s="67">
        <f t="shared" si="0"/>
        <v>0.35810079349999996</v>
      </c>
      <c r="L16" s="68">
        <f t="shared" si="1"/>
        <v>1.5490374594999998</v>
      </c>
      <c r="M16">
        <f t="shared" si="2"/>
        <v>2431.2472707499996</v>
      </c>
    </row>
    <row r="17" spans="2:13" x14ac:dyDescent="0.2">
      <c r="B17" s="6"/>
      <c r="C17" s="17">
        <f>(C16-C15)/C15</f>
        <v>-0.3392282610391803</v>
      </c>
      <c r="D17" s="23">
        <f t="shared" ref="D17" si="16">(D16-D15)/D15</f>
        <v>-0.30339222979362357</v>
      </c>
      <c r="E17" s="23">
        <f t="shared" ref="E17" si="17">(E16-E15)/E15</f>
        <v>-6.0517858225698933E-2</v>
      </c>
      <c r="F17" s="33">
        <f t="shared" ref="F17" si="18">(F16-F15)/F15</f>
        <v>-0.38432675261192101</v>
      </c>
      <c r="G17" s="17">
        <f t="shared" ref="G17" si="19">(G16-G15)/G15</f>
        <v>5.4345366988785074E-2</v>
      </c>
      <c r="H17" s="23">
        <f t="shared" ref="H17" si="20">(H16-H15)/H15</f>
        <v>0.42022548684660055</v>
      </c>
      <c r="I17" s="11">
        <f>(I16-I15)/I15</f>
        <v>-6.6990291262135945E-2</v>
      </c>
      <c r="K17" s="67">
        <f t="shared" si="0"/>
        <v>2.2725000011362573E-2</v>
      </c>
      <c r="L17" s="68">
        <f t="shared" si="1"/>
        <v>-0.14255236114731523</v>
      </c>
      <c r="M17">
        <f t="shared" si="2"/>
        <v>-1.8435484339141633E-2</v>
      </c>
    </row>
    <row r="18" spans="2:13" x14ac:dyDescent="0.2">
      <c r="B18" s="48"/>
      <c r="C18" s="61"/>
      <c r="D18" s="62"/>
      <c r="E18" s="62"/>
      <c r="F18" s="63"/>
      <c r="G18" s="61"/>
      <c r="H18" s="62"/>
      <c r="I18" s="64"/>
      <c r="K18" s="67">
        <f t="shared" si="0"/>
        <v>0</v>
      </c>
      <c r="L18" s="68">
        <f t="shared" si="1"/>
        <v>0</v>
      </c>
      <c r="M18">
        <f t="shared" si="2"/>
        <v>0</v>
      </c>
    </row>
    <row r="19" spans="2:13" x14ac:dyDescent="0.2">
      <c r="B19" s="53" t="s">
        <v>9</v>
      </c>
      <c r="C19" s="54">
        <f>56670.02</f>
        <v>56670.02</v>
      </c>
      <c r="D19" s="65">
        <f>4173.46</f>
        <v>4173.46</v>
      </c>
      <c r="E19" s="56">
        <f>1.7633</f>
        <v>1.7633000000000001</v>
      </c>
      <c r="F19" s="57">
        <f>0.49353</f>
        <v>0.49353000000000002</v>
      </c>
      <c r="G19" s="58">
        <v>7.3636999999999994E-2</v>
      </c>
      <c r="H19" s="59">
        <v>3.1130000000000002E-5</v>
      </c>
      <c r="I19" s="60">
        <f>0.00000871</f>
        <v>8.7099999999999996E-6</v>
      </c>
      <c r="K19" s="67">
        <f t="shared" si="0"/>
        <v>0.49359587419999995</v>
      </c>
      <c r="L19" s="68">
        <f t="shared" si="1"/>
        <v>1.7641377225999999</v>
      </c>
      <c r="M19">
        <f t="shared" si="2"/>
        <v>4173.0102627399992</v>
      </c>
    </row>
    <row r="20" spans="2:13" x14ac:dyDescent="0.2">
      <c r="B20" s="6" t="s">
        <v>6</v>
      </c>
      <c r="C20" s="16">
        <v>37263.35</v>
      </c>
      <c r="D20" s="22">
        <v>2430.98</v>
      </c>
      <c r="E20" s="28">
        <v>1.5492999999999999</v>
      </c>
      <c r="F20" s="32">
        <v>0.35770000000000002</v>
      </c>
      <c r="G20" s="37">
        <v>6.5244999999999997E-2</v>
      </c>
      <c r="H20" s="40">
        <v>4.1569999999999997E-5</v>
      </c>
      <c r="I20" s="10">
        <v>9.6099999999999995E-6</v>
      </c>
      <c r="K20" s="67">
        <f t="shared" si="0"/>
        <v>0.35810079349999996</v>
      </c>
      <c r="L20" s="68">
        <f t="shared" si="1"/>
        <v>1.5490374594999998</v>
      </c>
      <c r="M20">
        <f t="shared" si="2"/>
        <v>2431.2472707499996</v>
      </c>
    </row>
    <row r="21" spans="2:13" x14ac:dyDescent="0.2">
      <c r="B21" s="6"/>
      <c r="C21" s="17">
        <f>(C20-C19)/C19</f>
        <v>-0.34245038205386197</v>
      </c>
      <c r="D21" s="23">
        <f t="shared" ref="D21" si="21">(D20-D19)/D19</f>
        <v>-0.41751448438465927</v>
      </c>
      <c r="E21" s="23">
        <f t="shared" ref="E21" si="22">(E20-E19)/E19</f>
        <v>-0.12136335280440094</v>
      </c>
      <c r="F21" s="33">
        <f t="shared" ref="F21" si="23">(F20-F19)/F19</f>
        <v>-0.27522136445606143</v>
      </c>
      <c r="G21" s="17">
        <f t="shared" ref="G21" si="24">(G20-G19)/G19</f>
        <v>-0.11396444722082645</v>
      </c>
      <c r="H21" s="23">
        <f t="shared" ref="H21" si="25">(H20-H19)/H19</f>
        <v>0.33536781239961433</v>
      </c>
      <c r="I21" s="11">
        <f>(I20-I19)/I19</f>
        <v>0.10332950631458093</v>
      </c>
      <c r="K21" s="67">
        <f t="shared" si="0"/>
        <v>-3.5385228914865181E-2</v>
      </c>
      <c r="L21" s="68">
        <f t="shared" si="1"/>
        <v>-0.11484683548481583</v>
      </c>
      <c r="M21">
        <f t="shared" si="2"/>
        <v>3.9027168491329207E-2</v>
      </c>
    </row>
    <row r="22" spans="2:13" x14ac:dyDescent="0.2">
      <c r="B22" s="48"/>
      <c r="C22" s="61"/>
      <c r="D22" s="62"/>
      <c r="E22" s="62"/>
      <c r="F22" s="63"/>
      <c r="G22" s="61"/>
      <c r="H22" s="62"/>
      <c r="I22" s="64"/>
      <c r="K22" s="67">
        <f t="shared" si="0"/>
        <v>0</v>
      </c>
      <c r="L22" s="68">
        <f t="shared" si="1"/>
        <v>0</v>
      </c>
      <c r="M22">
        <f t="shared" si="2"/>
        <v>0</v>
      </c>
    </row>
    <row r="23" spans="2:13" ht="15" customHeight="1" x14ac:dyDescent="0.2">
      <c r="B23" s="7" t="s">
        <v>10</v>
      </c>
      <c r="C23" s="18">
        <f>46426.83</f>
        <v>46426.83</v>
      </c>
      <c r="D23" s="24">
        <f>3581.81</f>
        <v>3581.81</v>
      </c>
      <c r="E23" s="29">
        <f>2.3002</f>
        <v>2.3001999999999998</v>
      </c>
      <c r="F23" s="34">
        <v>0.51371</v>
      </c>
      <c r="G23" s="38">
        <v>7.7151999999999998E-2</v>
      </c>
      <c r="H23" s="42">
        <v>4.956E-5</v>
      </c>
      <c r="I23" s="12">
        <f>0.00001106</f>
        <v>1.1060000000000001E-5</v>
      </c>
      <c r="K23" s="67">
        <f t="shared" si="0"/>
        <v>0.51348073980000009</v>
      </c>
      <c r="L23" s="68">
        <f t="shared" si="1"/>
        <v>2.3009136948000002</v>
      </c>
      <c r="M23">
        <f t="shared" si="2"/>
        <v>3581.92278816</v>
      </c>
    </row>
    <row r="24" spans="2:13" x14ac:dyDescent="0.2">
      <c r="B24" s="7" t="s">
        <v>6</v>
      </c>
      <c r="C24" s="18">
        <v>37263.35</v>
      </c>
      <c r="D24" s="25">
        <v>2430.98</v>
      </c>
      <c r="E24" s="30">
        <v>1.5492999999999999</v>
      </c>
      <c r="F24" s="34">
        <v>0.35770000000000002</v>
      </c>
      <c r="G24" s="38">
        <v>6.5244999999999997E-2</v>
      </c>
      <c r="H24" s="43">
        <v>4.1569999999999997E-5</v>
      </c>
      <c r="I24" s="13">
        <v>9.6099999999999995E-6</v>
      </c>
      <c r="K24" s="67">
        <f t="shared" si="0"/>
        <v>0.35810079349999996</v>
      </c>
      <c r="L24" s="68">
        <f t="shared" si="1"/>
        <v>1.5490374594999998</v>
      </c>
      <c r="M24">
        <f t="shared" si="2"/>
        <v>2431.2472707499996</v>
      </c>
    </row>
    <row r="25" spans="2:13" x14ac:dyDescent="0.2">
      <c r="B25" s="7"/>
      <c r="C25" s="19">
        <f>(C24-C23)/C23</f>
        <v>-0.19737466460665101</v>
      </c>
      <c r="D25" s="19">
        <f t="shared" ref="D25:I25" si="26">(D24-D23)/D23</f>
        <v>-0.32129844966650939</v>
      </c>
      <c r="E25" s="19">
        <f t="shared" si="26"/>
        <v>-0.32644987392400659</v>
      </c>
      <c r="F25" s="19">
        <f t="shared" si="26"/>
        <v>-0.30369274493391207</v>
      </c>
      <c r="G25" s="19">
        <f t="shared" si="26"/>
        <v>-0.15433170883450853</v>
      </c>
      <c r="H25" s="19">
        <f t="shared" si="26"/>
        <v>-0.16121872477804688</v>
      </c>
      <c r="I25" s="66">
        <f t="shared" si="26"/>
        <v>-0.13110307414104894</v>
      </c>
      <c r="K25" s="67">
        <f t="shared" si="0"/>
        <v>2.5876425287490436E-2</v>
      </c>
      <c r="L25" s="68">
        <f t="shared" si="1"/>
        <v>3.1820491731378978E-2</v>
      </c>
      <c r="M25">
        <f t="shared" si="2"/>
        <v>3.046116926938244E-2</v>
      </c>
    </row>
    <row r="26" spans="2:13" ht="17" thickBot="1" x14ac:dyDescent="0.25">
      <c r="B26" s="8"/>
      <c r="C26" s="20"/>
      <c r="D26" s="26"/>
      <c r="E26" s="26"/>
      <c r="F26" s="35"/>
      <c r="G26" s="20"/>
      <c r="H26" s="26"/>
      <c r="I26" s="14"/>
      <c r="K26" s="67">
        <f t="shared" si="0"/>
        <v>0</v>
      </c>
    </row>
    <row r="28" spans="2:13" x14ac:dyDescent="0.2">
      <c r="C28">
        <f>SUM(C5+C9+C13+C17+C21+C25)/6</f>
        <v>-0.30452387984184609</v>
      </c>
      <c r="D28">
        <f t="shared" ref="D28:I28" si="27">SUM(D5+D9+D13+D17+D21+D25)/6</f>
        <v>-0.20713983024263669</v>
      </c>
      <c r="E28">
        <f t="shared" si="27"/>
        <v>4.0584524935056543E-2</v>
      </c>
      <c r="F28">
        <f t="shared" si="27"/>
        <v>-5.9752652409196506E-2</v>
      </c>
      <c r="G28">
        <f t="shared" si="27"/>
        <v>0.14408076936176745</v>
      </c>
      <c r="H28">
        <f t="shared" si="27"/>
        <v>0.51048779108890219</v>
      </c>
      <c r="I28">
        <f t="shared" si="27"/>
        <v>0.35735276418626305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2021-05-22T06:13:08Z</dcterms:created>
  <dcterms:modified xsi:type="dcterms:W3CDTF">2021-05-23T16:23:34Z</dcterms:modified>
</cp:coreProperties>
</file>