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35" windowWidth="19155" windowHeight="11310" tabRatio="651"/>
  </bookViews>
  <sheets>
    <sheet name="Input Parameters" sheetId="1" r:id="rId1"/>
    <sheet name="Power Train Components" sheetId="8" r:id="rId2"/>
    <sheet name="Frequency Domain Analysis" sheetId="3" r:id="rId3"/>
    <sheet name="Power Train Calculus" sheetId="2" state="hidden" r:id="rId4"/>
    <sheet name="Compensator Calculus" sheetId="4" state="hidden" r:id="rId5"/>
    <sheet name="Compensated System Calculus" sheetId="6" state="hidden" r:id="rId6"/>
    <sheet name="Drop-down values" sheetId="7" state="hidden" r:id="rId7"/>
    <sheet name="Design Summary" sheetId="9" r:id="rId8"/>
  </sheets>
  <externalReferences>
    <externalReference r:id="rId9"/>
  </externalReferences>
  <definedNames>
    <definedName name="A_Mode">'Power Train Calculus'!$C$23</definedName>
    <definedName name="aon_dc">'Power Train Calculus'!$C$32</definedName>
    <definedName name="C_1">'Frequency Domain Analysis'!$R$64</definedName>
    <definedName name="C_2">'Frequency Domain Analysis'!$R$65</definedName>
    <definedName name="C_3">'Frequency Domain Analysis'!$R$66</definedName>
    <definedName name="Cboot">'Power Train Components'!$F$32</definedName>
    <definedName name="Cin">'Power Train Components'!$F$31</definedName>
    <definedName name="CinESR">'Power Train Components'!$E$54</definedName>
    <definedName name="Co">[1]Data!$C$8</definedName>
    <definedName name="Cout">'Power Train Components'!$F$30</definedName>
    <definedName name="CoutESR">'Power Train Components'!$E$55</definedName>
    <definedName name="E">[1]Data!$C$2</definedName>
    <definedName name="Eff">'Power Train Components'!$K$25</definedName>
    <definedName name="F">[1]Data!$C$13</definedName>
    <definedName name="Fco">'Power Train Components'!$E$20</definedName>
    <definedName name="Fcrossover">'Frequency Domain Analysis'!$G$73</definedName>
    <definedName name="Flc">'Power Train Components'!$E$17</definedName>
    <definedName name="Fs">'Input Parameters'!$E$18</definedName>
    <definedName name="Gain_Margin">'Frequency Domain Analysis'!$G$75</definedName>
    <definedName name="Gd0">'Power Train Components'!$E$19</definedName>
    <definedName name="gs">'Power Train Calculus'!$C$8</definedName>
    <definedName name="ILRMS">'Power Train Components'!$E$21</definedName>
    <definedName name="Ioh">'Input Parameters'!$E$23</definedName>
    <definedName name="Iol">'Input Parameters'!$E$24</definedName>
    <definedName name="Iout">'Input Parameters'!$E$17</definedName>
    <definedName name="IRMSHS">'Power Train Components'!$E$14</definedName>
    <definedName name="IRMSLS">'Power Train Components'!$E$15</definedName>
    <definedName name="K">'Power Train Calculus'!$C$4</definedName>
    <definedName name="L">'Power Train Components'!$F$29</definedName>
    <definedName name="LDCRES">'Power Train Components'!$E$53</definedName>
    <definedName name="M">'Power Train Calculus'!$C$2</definedName>
    <definedName name="ms">'Power Train Calculus'!$C$7</definedName>
    <definedName name="Omega0">'Power Train Components'!$E$12</definedName>
    <definedName name="overshoot">'Input Parameters'!$E$25</definedName>
    <definedName name="Phase_Margin">'Frequency Domain Analysis'!$G$74</definedName>
    <definedName name="Q">'Power Train Components'!$E$13</definedName>
    <definedName name="QRR">'Power Train Components'!$E$51</definedName>
    <definedName name="R_1">'Frequency Domain Analysis'!$R$61</definedName>
    <definedName name="R_2">'Frequency Domain Analysis'!$R$47</definedName>
    <definedName name="R_3">'Frequency Domain Analysis'!$R$62</definedName>
    <definedName name="R_4">'Frequency Domain Analysis'!$R$63</definedName>
    <definedName name="RDSHS">'Power Train Components'!$E$44</definedName>
    <definedName name="RDSLS">'Power Train Components'!$E$48</definedName>
    <definedName name="Ro">[1]Data!$C$11</definedName>
    <definedName name="Rs">[1]Data!$C$15</definedName>
    <definedName name="s">'Power Train Calculus'!$C$42</definedName>
    <definedName name="tBD">'Power Train Components'!$E$50</definedName>
    <definedName name="TotalGateChargeLS">'Power Train Components'!$E$49</definedName>
    <definedName name="TotGateCharge">'Power Train Components'!$E$45</definedName>
    <definedName name="TotGateChargeHS">'Power Train Components'!$E$45</definedName>
    <definedName name="TotGateChargeLS">'Power Train Components'!$E$49</definedName>
    <definedName name="Vf">'Input Parameters'!$E$25</definedName>
    <definedName name="Vin">'Input Parameters'!$E$15</definedName>
    <definedName name="Vout">'Input Parameters'!$E$16</definedName>
    <definedName name="Vref">'Input Parameters'!$E$20</definedName>
    <definedName name="Vrin">'Input Parameters'!$E$19</definedName>
    <definedName name="Vrout">'Input Parameters'!#REF!</definedName>
  </definedNames>
  <calcPr calcId="125725"/>
</workbook>
</file>

<file path=xl/calcChain.xml><?xml version="1.0" encoding="utf-8"?>
<calcChain xmlns="http://schemas.openxmlformats.org/spreadsheetml/2006/main">
  <c r="K16" i="8"/>
  <c r="E13"/>
  <c r="E12"/>
  <c r="R47" i="3"/>
  <c r="O19" i="9"/>
  <c r="O18"/>
  <c r="O17"/>
  <c r="O16"/>
  <c r="O15"/>
  <c r="O13"/>
  <c r="O11"/>
  <c r="O10"/>
  <c r="O9"/>
  <c r="O8"/>
  <c r="R50" i="3"/>
  <c r="R48" s="1"/>
  <c r="K20" i="8" l="1"/>
  <c r="K12"/>
  <c r="E31"/>
  <c r="E30"/>
  <c r="E29"/>
  <c r="E21"/>
  <c r="E18"/>
  <c r="E17"/>
  <c r="E15"/>
  <c r="E14"/>
  <c r="K11" s="1"/>
  <c r="K22"/>
  <c r="K17"/>
  <c r="E32"/>
  <c r="E20"/>
  <c r="E19"/>
  <c r="E16"/>
  <c r="O14" i="9"/>
  <c r="R49" i="3" l="1"/>
  <c r="R51" s="1"/>
  <c r="K21" i="8"/>
  <c r="B9" i="4"/>
  <c r="R52" i="3" l="1"/>
  <c r="C14" i="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C148"/>
  <c r="C150"/>
  <c r="C152"/>
  <c r="C154"/>
  <c r="C156"/>
  <c r="C158"/>
  <c r="C160"/>
  <c r="C162"/>
  <c r="C164"/>
  <c r="C166"/>
  <c r="C168"/>
  <c r="C170"/>
  <c r="C172"/>
  <c r="C174"/>
  <c r="C176"/>
  <c r="C178"/>
  <c r="C180"/>
  <c r="C182"/>
  <c r="C184"/>
  <c r="C186"/>
  <c r="C188"/>
  <c r="C190"/>
  <c r="C192"/>
  <c r="C194"/>
  <c r="C196"/>
  <c r="C198"/>
  <c r="C200"/>
  <c r="C202"/>
  <c r="C204"/>
  <c r="C206"/>
  <c r="C208"/>
  <c r="C210"/>
  <c r="C212"/>
  <c r="C214"/>
  <c r="C216"/>
  <c r="C218"/>
  <c r="C220"/>
  <c r="C222"/>
  <c r="C224"/>
  <c r="C226"/>
  <c r="C228"/>
  <c r="C230"/>
  <c r="C232"/>
  <c r="C234"/>
  <c r="C236"/>
  <c r="C238"/>
  <c r="C240"/>
  <c r="C242"/>
  <c r="C244"/>
  <c r="C246"/>
  <c r="C248"/>
  <c r="C250"/>
  <c r="C252"/>
  <c r="C254"/>
  <c r="C256"/>
  <c r="C258"/>
  <c r="C260"/>
  <c r="C262"/>
  <c r="C264"/>
  <c r="C266"/>
  <c r="C268"/>
  <c r="C270"/>
  <c r="C272"/>
  <c r="C274"/>
  <c r="C276"/>
  <c r="C278"/>
  <c r="C280"/>
  <c r="C282"/>
  <c r="C284"/>
  <c r="C286"/>
  <c r="C288"/>
  <c r="C290"/>
  <c r="C292"/>
  <c r="C294"/>
  <c r="C296"/>
  <c r="C298"/>
  <c r="C300"/>
  <c r="C302"/>
  <c r="C304"/>
  <c r="C306"/>
  <c r="C308"/>
  <c r="C310"/>
  <c r="C312"/>
  <c r="C314"/>
  <c r="C316"/>
  <c r="C318"/>
  <c r="C320"/>
  <c r="C322"/>
  <c r="C324"/>
  <c r="C326"/>
  <c r="C328"/>
  <c r="C330"/>
  <c r="C332"/>
  <c r="C334"/>
  <c r="C336"/>
  <c r="C338"/>
  <c r="C340"/>
  <c r="C342"/>
  <c r="C344"/>
  <c r="C346"/>
  <c r="C348"/>
  <c r="C350"/>
  <c r="C352"/>
  <c r="C354"/>
  <c r="C356"/>
  <c r="C358"/>
  <c r="C360"/>
  <c r="C362"/>
  <c r="C364"/>
  <c r="C366"/>
  <c r="C368"/>
  <c r="C370"/>
  <c r="C372"/>
  <c r="C374"/>
  <c r="C376"/>
  <c r="C378"/>
  <c r="C380"/>
  <c r="C382"/>
  <c r="C384"/>
  <c r="C386"/>
  <c r="C388"/>
  <c r="C390"/>
  <c r="C392"/>
  <c r="C394"/>
  <c r="C396"/>
  <c r="C398"/>
  <c r="C400"/>
  <c r="C402"/>
  <c r="C404"/>
  <c r="C406"/>
  <c r="C408"/>
  <c r="C410"/>
  <c r="C412"/>
  <c r="C414"/>
  <c r="C416"/>
  <c r="C418"/>
  <c r="C420"/>
  <c r="C422"/>
  <c r="C424"/>
  <c r="C426"/>
  <c r="C428"/>
  <c r="C430"/>
  <c r="C432"/>
  <c r="C434"/>
  <c r="C436"/>
  <c r="C438"/>
  <c r="C440"/>
  <c r="C442"/>
  <c r="C444"/>
  <c r="C446"/>
  <c r="C448"/>
  <c r="C450"/>
  <c r="C452"/>
  <c r="C454"/>
  <c r="C456"/>
  <c r="C458"/>
  <c r="C460"/>
  <c r="C462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C103"/>
  <c r="C105"/>
  <c r="C107"/>
  <c r="C109"/>
  <c r="C111"/>
  <c r="C113"/>
  <c r="C115"/>
  <c r="C117"/>
  <c r="C119"/>
  <c r="C121"/>
  <c r="C123"/>
  <c r="C125"/>
  <c r="C127"/>
  <c r="C129"/>
  <c r="C131"/>
  <c r="C133"/>
  <c r="C135"/>
  <c r="C137"/>
  <c r="C139"/>
  <c r="C141"/>
  <c r="C143"/>
  <c r="C145"/>
  <c r="C147"/>
  <c r="C149"/>
  <c r="C151"/>
  <c r="C153"/>
  <c r="C155"/>
  <c r="C157"/>
  <c r="C159"/>
  <c r="C161"/>
  <c r="C163"/>
  <c r="C165"/>
  <c r="C167"/>
  <c r="C169"/>
  <c r="C171"/>
  <c r="C173"/>
  <c r="C175"/>
  <c r="C177"/>
  <c r="C179"/>
  <c r="C181"/>
  <c r="C183"/>
  <c r="C185"/>
  <c r="C187"/>
  <c r="C189"/>
  <c r="C191"/>
  <c r="C193"/>
  <c r="C195"/>
  <c r="C197"/>
  <c r="C199"/>
  <c r="C201"/>
  <c r="C203"/>
  <c r="C205"/>
  <c r="C207"/>
  <c r="C209"/>
  <c r="C211"/>
  <c r="C213"/>
  <c r="C215"/>
  <c r="C217"/>
  <c r="C219"/>
  <c r="C221"/>
  <c r="C223"/>
  <c r="C225"/>
  <c r="C227"/>
  <c r="C229"/>
  <c r="C231"/>
  <c r="C233"/>
  <c r="C235"/>
  <c r="C237"/>
  <c r="C239"/>
  <c r="C241"/>
  <c r="C243"/>
  <c r="C245"/>
  <c r="C247"/>
  <c r="C249"/>
  <c r="C251"/>
  <c r="C253"/>
  <c r="C255"/>
  <c r="C257"/>
  <c r="C259"/>
  <c r="C261"/>
  <c r="C263"/>
  <c r="C265"/>
  <c r="C267"/>
  <c r="C269"/>
  <c r="C271"/>
  <c r="C273"/>
  <c r="C275"/>
  <c r="C277"/>
  <c r="C279"/>
  <c r="C281"/>
  <c r="C283"/>
  <c r="C285"/>
  <c r="C287"/>
  <c r="C289"/>
  <c r="C291"/>
  <c r="C293"/>
  <c r="C295"/>
  <c r="C297"/>
  <c r="C299"/>
  <c r="C301"/>
  <c r="C303"/>
  <c r="C305"/>
  <c r="C307"/>
  <c r="C309"/>
  <c r="C311"/>
  <c r="C313"/>
  <c r="C315"/>
  <c r="C317"/>
  <c r="C319"/>
  <c r="C321"/>
  <c r="C323"/>
  <c r="C325"/>
  <c r="C327"/>
  <c r="C329"/>
  <c r="C331"/>
  <c r="C333"/>
  <c r="C335"/>
  <c r="C337"/>
  <c r="C339"/>
  <c r="C341"/>
  <c r="C343"/>
  <c r="C345"/>
  <c r="C347"/>
  <c r="C349"/>
  <c r="C351"/>
  <c r="C353"/>
  <c r="C355"/>
  <c r="C357"/>
  <c r="C359"/>
  <c r="C361"/>
  <c r="C363"/>
  <c r="C365"/>
  <c r="C367"/>
  <c r="C369"/>
  <c r="C371"/>
  <c r="C373"/>
  <c r="C375"/>
  <c r="C377"/>
  <c r="C379"/>
  <c r="C381"/>
  <c r="C383"/>
  <c r="C385"/>
  <c r="C387"/>
  <c r="C389"/>
  <c r="C391"/>
  <c r="C393"/>
  <c r="C395"/>
  <c r="C397"/>
  <c r="C399"/>
  <c r="C401"/>
  <c r="C403"/>
  <c r="C405"/>
  <c r="C407"/>
  <c r="C409"/>
  <c r="C411"/>
  <c r="C413"/>
  <c r="C415"/>
  <c r="C417"/>
  <c r="C419"/>
  <c r="C421"/>
  <c r="C423"/>
  <c r="C425"/>
  <c r="C427"/>
  <c r="C429"/>
  <c r="C431"/>
  <c r="C433"/>
  <c r="C435"/>
  <c r="C437"/>
  <c r="C439"/>
  <c r="C441"/>
  <c r="C443"/>
  <c r="C445"/>
  <c r="C447"/>
  <c r="C449"/>
  <c r="C451"/>
  <c r="C453"/>
  <c r="C455"/>
  <c r="C457"/>
  <c r="C459"/>
  <c r="C461"/>
  <c r="C463"/>
  <c r="C12"/>
  <c r="D12" s="1"/>
  <c r="A8" i="6"/>
  <c r="A9" s="1"/>
  <c r="B7"/>
  <c r="B6"/>
  <c r="A14" i="4"/>
  <c r="A15" s="1"/>
  <c r="B13"/>
  <c r="B12"/>
  <c r="B5" i="2"/>
  <c r="B4"/>
  <c r="A6"/>
  <c r="A7" s="1"/>
  <c r="B7" s="1"/>
  <c r="K23" i="8" l="1"/>
  <c r="K13"/>
  <c r="K15"/>
  <c r="K18" s="1"/>
  <c r="B6" i="2"/>
  <c r="A10" i="6"/>
  <c r="B9"/>
  <c r="B8"/>
  <c r="A16" i="4"/>
  <c r="B15"/>
  <c r="B14"/>
  <c r="A8" i="2"/>
  <c r="B8" s="1"/>
  <c r="K24" i="8" l="1"/>
  <c r="K25" s="1"/>
  <c r="R27" i="9" s="1"/>
  <c r="C4" i="2"/>
  <c r="C6" i="6" s="1"/>
  <c r="D15" i="4"/>
  <c r="E15"/>
  <c r="E14"/>
  <c r="D14"/>
  <c r="E12"/>
  <c r="D13"/>
  <c r="E13"/>
  <c r="A11" i="6"/>
  <c r="B10"/>
  <c r="A17" i="4"/>
  <c r="B16"/>
  <c r="D16" s="1"/>
  <c r="C6" i="2"/>
  <c r="C8" i="6" s="1"/>
  <c r="C8" i="2"/>
  <c r="C7"/>
  <c r="C9" i="6" s="1"/>
  <c r="C5" i="2"/>
  <c r="C7" i="6" s="1"/>
  <c r="A9" i="2"/>
  <c r="B9" s="1"/>
  <c r="C9" s="1"/>
  <c r="E6" i="6" l="1"/>
  <c r="G6" s="1"/>
  <c r="D6"/>
  <c r="F6" s="1"/>
  <c r="C10"/>
  <c r="D10" s="1"/>
  <c r="F10" s="1"/>
  <c r="E16" i="4"/>
  <c r="E7" i="6"/>
  <c r="G7" s="1"/>
  <c r="D7"/>
  <c r="F7" s="1"/>
  <c r="E9"/>
  <c r="G9" s="1"/>
  <c r="D9"/>
  <c r="F9" s="1"/>
  <c r="E8"/>
  <c r="G8" s="1"/>
  <c r="D8"/>
  <c r="F8" s="1"/>
  <c r="A12"/>
  <c r="B11"/>
  <c r="A18" i="4"/>
  <c r="B17"/>
  <c r="E5" i="2"/>
  <c r="D5"/>
  <c r="E7"/>
  <c r="D7"/>
  <c r="E9"/>
  <c r="D9"/>
  <c r="E6"/>
  <c r="D6"/>
  <c r="E4"/>
  <c r="D4"/>
  <c r="E8"/>
  <c r="D8"/>
  <c r="A10"/>
  <c r="B10" s="1"/>
  <c r="C10" s="1"/>
  <c r="E10" i="6" l="1"/>
  <c r="G10" s="1"/>
  <c r="E17" i="4"/>
  <c r="D17"/>
  <c r="C11" i="6"/>
  <c r="D10" i="2"/>
  <c r="E10"/>
  <c r="A13" i="6"/>
  <c r="B12"/>
  <c r="A19" i="4"/>
  <c r="B18"/>
  <c r="A11" i="2"/>
  <c r="B11" s="1"/>
  <c r="C11" s="1"/>
  <c r="E18" i="4" l="1"/>
  <c r="D18"/>
  <c r="C12" i="6"/>
  <c r="E11"/>
  <c r="G11" s="1"/>
  <c r="D11"/>
  <c r="F11" s="1"/>
  <c r="E11" i="2"/>
  <c r="D11"/>
  <c r="A14" i="6"/>
  <c r="B13"/>
  <c r="A20" i="4"/>
  <c r="B19"/>
  <c r="A12" i="2"/>
  <c r="B12" s="1"/>
  <c r="C12" s="1"/>
  <c r="D19" i="4" l="1"/>
  <c r="E19"/>
  <c r="E12" i="6"/>
  <c r="G12" s="1"/>
  <c r="D12"/>
  <c r="F12" s="1"/>
  <c r="C13"/>
  <c r="D13" s="1"/>
  <c r="F13" s="1"/>
  <c r="E12" i="2"/>
  <c r="D12"/>
  <c r="A15" i="6"/>
  <c r="B14"/>
  <c r="A21" i="4"/>
  <c r="B20"/>
  <c r="A13" i="2"/>
  <c r="B13" s="1"/>
  <c r="C13" s="1"/>
  <c r="E13" i="6" l="1"/>
  <c r="G13" s="1"/>
  <c r="D20" i="4"/>
  <c r="E20"/>
  <c r="C14" i="6"/>
  <c r="E14" s="1"/>
  <c r="G14" s="1"/>
  <c r="E13" i="2"/>
  <c r="D13"/>
  <c r="A16" i="6"/>
  <c r="B15"/>
  <c r="A22" i="4"/>
  <c r="B21"/>
  <c r="A14" i="2"/>
  <c r="B14" s="1"/>
  <c r="C14" s="1"/>
  <c r="D14" i="6" l="1"/>
  <c r="F14" s="1"/>
  <c r="E21" i="4"/>
  <c r="D21"/>
  <c r="C15" i="6"/>
  <c r="D15" s="1"/>
  <c r="F15" s="1"/>
  <c r="E14" i="2"/>
  <c r="D14"/>
  <c r="A17" i="6"/>
  <c r="B16"/>
  <c r="A23" i="4"/>
  <c r="B22"/>
  <c r="A15" i="2"/>
  <c r="B15" s="1"/>
  <c r="C15" s="1"/>
  <c r="E15" i="6" l="1"/>
  <c r="G15" s="1"/>
  <c r="D22" i="4"/>
  <c r="E22"/>
  <c r="C16" i="6"/>
  <c r="D16" s="1"/>
  <c r="F16" s="1"/>
  <c r="E15" i="2"/>
  <c r="D15"/>
  <c r="A18" i="6"/>
  <c r="B17"/>
  <c r="A24" i="4"/>
  <c r="B23"/>
  <c r="A16" i="2"/>
  <c r="B16" s="1"/>
  <c r="C16" s="1"/>
  <c r="E16" i="6" l="1"/>
  <c r="G16" s="1"/>
  <c r="D23" i="4"/>
  <c r="E23"/>
  <c r="C17" i="6"/>
  <c r="D17" s="1"/>
  <c r="F17" s="1"/>
  <c r="E16" i="2"/>
  <c r="D16"/>
  <c r="A19" i="6"/>
  <c r="B18"/>
  <c r="A25" i="4"/>
  <c r="B24"/>
  <c r="A17" i="2"/>
  <c r="B17" s="1"/>
  <c r="C17" s="1"/>
  <c r="E17" i="6" l="1"/>
  <c r="G17" s="1"/>
  <c r="D24" i="4"/>
  <c r="E24"/>
  <c r="C18" i="6"/>
  <c r="D18" s="1"/>
  <c r="F18" s="1"/>
  <c r="D17" i="2"/>
  <c r="E17"/>
  <c r="A20" i="6"/>
  <c r="B19"/>
  <c r="A26" i="4"/>
  <c r="B25"/>
  <c r="A18" i="2"/>
  <c r="B18" s="1"/>
  <c r="C18" s="1"/>
  <c r="E18" i="6" l="1"/>
  <c r="G18" s="1"/>
  <c r="E25" i="4"/>
  <c r="D25"/>
  <c r="C19" i="6"/>
  <c r="E19" s="1"/>
  <c r="G19" s="1"/>
  <c r="D18" i="2"/>
  <c r="E18"/>
  <c r="A21" i="6"/>
  <c r="B20"/>
  <c r="A27" i="4"/>
  <c r="B26"/>
  <c r="A19" i="2"/>
  <c r="B19" s="1"/>
  <c r="C19" s="1"/>
  <c r="D19" i="6" l="1"/>
  <c r="F19" s="1"/>
  <c r="E26" i="4"/>
  <c r="D26"/>
  <c r="C20" i="6"/>
  <c r="E20" s="1"/>
  <c r="G20" s="1"/>
  <c r="E19" i="2"/>
  <c r="D19"/>
  <c r="A22" i="6"/>
  <c r="B21"/>
  <c r="A28" i="4"/>
  <c r="B27"/>
  <c r="A20" i="2"/>
  <c r="B20" s="1"/>
  <c r="C20" s="1"/>
  <c r="D20" i="6" l="1"/>
  <c r="F20" s="1"/>
  <c r="D27" i="4"/>
  <c r="E27"/>
  <c r="C21" i="6"/>
  <c r="D21" s="1"/>
  <c r="F21" s="1"/>
  <c r="E20" i="2"/>
  <c r="D20"/>
  <c r="A23" i="6"/>
  <c r="B22"/>
  <c r="A29" i="4"/>
  <c r="B28"/>
  <c r="C22" i="6" s="1"/>
  <c r="A21" i="2"/>
  <c r="B21" s="1"/>
  <c r="C21" s="1"/>
  <c r="E21" i="6" l="1"/>
  <c r="G21" s="1"/>
  <c r="E28" i="4"/>
  <c r="D28"/>
  <c r="E21" i="2"/>
  <c r="D21"/>
  <c r="D22" i="6"/>
  <c r="F22" s="1"/>
  <c r="E22"/>
  <c r="G22" s="1"/>
  <c r="A24"/>
  <c r="B23"/>
  <c r="A30" i="4"/>
  <c r="B29"/>
  <c r="C23" i="6" s="1"/>
  <c r="A22" i="2"/>
  <c r="B22" s="1"/>
  <c r="C22" s="1"/>
  <c r="E29" i="4" l="1"/>
  <c r="D29"/>
  <c r="E22" i="2"/>
  <c r="D22"/>
  <c r="E23" i="6"/>
  <c r="G23" s="1"/>
  <c r="D23"/>
  <c r="F23" s="1"/>
  <c r="A25"/>
  <c r="B24"/>
  <c r="A31" i="4"/>
  <c r="B30"/>
  <c r="A23" i="2"/>
  <c r="B23" s="1"/>
  <c r="C23" s="1"/>
  <c r="D30" i="4" l="1"/>
  <c r="E30"/>
  <c r="C24" i="6"/>
  <c r="E24" s="1"/>
  <c r="G24" s="1"/>
  <c r="E23" i="2"/>
  <c r="D23"/>
  <c r="A26" i="6"/>
  <c r="B25"/>
  <c r="A32" i="4"/>
  <c r="B31"/>
  <c r="A24" i="2"/>
  <c r="B24" s="1"/>
  <c r="C24" s="1"/>
  <c r="D24" i="6" l="1"/>
  <c r="F24" s="1"/>
  <c r="D31" i="4"/>
  <c r="E31"/>
  <c r="C25" i="6"/>
  <c r="D25" s="1"/>
  <c r="F25" s="1"/>
  <c r="E24" i="2"/>
  <c r="D24"/>
  <c r="A27" i="6"/>
  <c r="B26"/>
  <c r="A33" i="4"/>
  <c r="B32"/>
  <c r="A25" i="2"/>
  <c r="B25" s="1"/>
  <c r="C25" s="1"/>
  <c r="E25" i="6" l="1"/>
  <c r="G25" s="1"/>
  <c r="E32" i="4"/>
  <c r="D32"/>
  <c r="C26" i="6"/>
  <c r="D26" s="1"/>
  <c r="F26" s="1"/>
  <c r="D25" i="2"/>
  <c r="E25"/>
  <c r="A28" i="6"/>
  <c r="B27"/>
  <c r="A34" i="4"/>
  <c r="B33"/>
  <c r="A26" i="2"/>
  <c r="B26" s="1"/>
  <c r="C26" s="1"/>
  <c r="E26" i="6" l="1"/>
  <c r="G26" s="1"/>
  <c r="E33" i="4"/>
  <c r="D33"/>
  <c r="C27" i="6"/>
  <c r="E27" s="1"/>
  <c r="G27" s="1"/>
  <c r="D26" i="2"/>
  <c r="E26"/>
  <c r="A29" i="6"/>
  <c r="B28"/>
  <c r="A35" i="4"/>
  <c r="B34"/>
  <c r="A27" i="2"/>
  <c r="B27" s="1"/>
  <c r="C27" s="1"/>
  <c r="D27" i="6" l="1"/>
  <c r="F27" s="1"/>
  <c r="D34" i="4"/>
  <c r="E34"/>
  <c r="C28" i="6"/>
  <c r="E28" s="1"/>
  <c r="G28" s="1"/>
  <c r="E27" i="2"/>
  <c r="D27"/>
  <c r="A30" i="6"/>
  <c r="B29"/>
  <c r="A36" i="4"/>
  <c r="B35"/>
  <c r="A28" i="2"/>
  <c r="B28" s="1"/>
  <c r="C28" s="1"/>
  <c r="D28" i="6" l="1"/>
  <c r="F28" s="1"/>
  <c r="D35" i="4"/>
  <c r="E35"/>
  <c r="C29" i="6"/>
  <c r="D29" s="1"/>
  <c r="F29" s="1"/>
  <c r="E28" i="2"/>
  <c r="D28"/>
  <c r="A31" i="6"/>
  <c r="B30"/>
  <c r="A37" i="4"/>
  <c r="B36"/>
  <c r="A29" i="2"/>
  <c r="B29" s="1"/>
  <c r="C29" s="1"/>
  <c r="E29" i="6" l="1"/>
  <c r="G29" s="1"/>
  <c r="E36" i="4"/>
  <c r="D36"/>
  <c r="C30" i="6"/>
  <c r="D30" s="1"/>
  <c r="F30" s="1"/>
  <c r="E29" i="2"/>
  <c r="D29"/>
  <c r="A32" i="6"/>
  <c r="B31"/>
  <c r="A38" i="4"/>
  <c r="B37"/>
  <c r="A30" i="2"/>
  <c r="B30" s="1"/>
  <c r="C30" s="1"/>
  <c r="E30" i="6" l="1"/>
  <c r="G30" s="1"/>
  <c r="E37" i="4"/>
  <c r="D37"/>
  <c r="C31" i="6"/>
  <c r="E31" s="1"/>
  <c r="G31" s="1"/>
  <c r="D30" i="2"/>
  <c r="E30"/>
  <c r="A33" i="6"/>
  <c r="B32"/>
  <c r="A39" i="4"/>
  <c r="B38"/>
  <c r="A31" i="2"/>
  <c r="B31" s="1"/>
  <c r="C31" s="1"/>
  <c r="D31" i="6" l="1"/>
  <c r="F31" s="1"/>
  <c r="D38" i="4"/>
  <c r="E38"/>
  <c r="C32" i="6"/>
  <c r="E32" s="1"/>
  <c r="G32" s="1"/>
  <c r="E31" i="2"/>
  <c r="D31"/>
  <c r="A34" i="6"/>
  <c r="B33"/>
  <c r="A40" i="4"/>
  <c r="B39"/>
  <c r="A32" i="2"/>
  <c r="B32" s="1"/>
  <c r="C32" s="1"/>
  <c r="D32" i="6" l="1"/>
  <c r="F32" s="1"/>
  <c r="D39" i="4"/>
  <c r="E39"/>
  <c r="C33" i="6"/>
  <c r="D33" s="1"/>
  <c r="F33" s="1"/>
  <c r="E32" i="2"/>
  <c r="D32"/>
  <c r="A35" i="6"/>
  <c r="B34"/>
  <c r="A41" i="4"/>
  <c r="B40"/>
  <c r="A33" i="2"/>
  <c r="B33" s="1"/>
  <c r="C33" s="1"/>
  <c r="E33" i="6" l="1"/>
  <c r="G33" s="1"/>
  <c r="E40" i="4"/>
  <c r="D40"/>
  <c r="C34" i="6"/>
  <c r="D34" s="1"/>
  <c r="F34" s="1"/>
  <c r="D33" i="2"/>
  <c r="E33"/>
  <c r="A36" i="6"/>
  <c r="B35"/>
  <c r="A42" i="4"/>
  <c r="B41"/>
  <c r="A34" i="2"/>
  <c r="B34" s="1"/>
  <c r="C34" s="1"/>
  <c r="E34" i="6" l="1"/>
  <c r="G34" s="1"/>
  <c r="E41" i="4"/>
  <c r="D41"/>
  <c r="C35" i="6"/>
  <c r="E35" s="1"/>
  <c r="G35" s="1"/>
  <c r="E34" i="2"/>
  <c r="D34"/>
  <c r="A37" i="6"/>
  <c r="B36"/>
  <c r="A43" i="4"/>
  <c r="B42"/>
  <c r="A35" i="2"/>
  <c r="B35" s="1"/>
  <c r="C35" s="1"/>
  <c r="D35" i="6" l="1"/>
  <c r="F35" s="1"/>
  <c r="D42" i="4"/>
  <c r="E42"/>
  <c r="C36" i="6"/>
  <c r="D36" s="1"/>
  <c r="F36" s="1"/>
  <c r="E35" i="2"/>
  <c r="D35"/>
  <c r="A38" i="6"/>
  <c r="B37"/>
  <c r="A44" i="4"/>
  <c r="B43"/>
  <c r="A36" i="2"/>
  <c r="B36" s="1"/>
  <c r="C36" s="1"/>
  <c r="E36" i="6" l="1"/>
  <c r="G36" s="1"/>
  <c r="D43" i="4"/>
  <c r="E43"/>
  <c r="C37" i="6"/>
  <c r="D37" s="1"/>
  <c r="F37" s="1"/>
  <c r="E36" i="2"/>
  <c r="D36"/>
  <c r="A39" i="6"/>
  <c r="B38"/>
  <c r="A45" i="4"/>
  <c r="B44"/>
  <c r="A37" i="2"/>
  <c r="B37" s="1"/>
  <c r="C37" s="1"/>
  <c r="E37" i="6" l="1"/>
  <c r="G37" s="1"/>
  <c r="E44" i="4"/>
  <c r="D44"/>
  <c r="C38" i="6"/>
  <c r="D38" s="1"/>
  <c r="F38" s="1"/>
  <c r="E37" i="2"/>
  <c r="D37"/>
  <c r="A40" i="6"/>
  <c r="B39"/>
  <c r="A46" i="4"/>
  <c r="B45"/>
  <c r="A38" i="2"/>
  <c r="B38" s="1"/>
  <c r="C38" s="1"/>
  <c r="E38" i="6" l="1"/>
  <c r="G38" s="1"/>
  <c r="E45" i="4"/>
  <c r="D45"/>
  <c r="C39" i="6"/>
  <c r="E39" s="1"/>
  <c r="G39" s="1"/>
  <c r="D38" i="2"/>
  <c r="E38"/>
  <c r="A41" i="6"/>
  <c r="B40"/>
  <c r="A47" i="4"/>
  <c r="B46"/>
  <c r="A39" i="2"/>
  <c r="B39" s="1"/>
  <c r="C39" s="1"/>
  <c r="D39" i="6" l="1"/>
  <c r="F39" s="1"/>
  <c r="D46" i="4"/>
  <c r="E46"/>
  <c r="C40" i="6"/>
  <c r="D40" s="1"/>
  <c r="F40" s="1"/>
  <c r="E39" i="2"/>
  <c r="D39"/>
  <c r="A42" i="6"/>
  <c r="B41"/>
  <c r="A48" i="4"/>
  <c r="B47"/>
  <c r="A40" i="2"/>
  <c r="B40" s="1"/>
  <c r="C40" s="1"/>
  <c r="E40" i="6" l="1"/>
  <c r="G40" s="1"/>
  <c r="D47" i="4"/>
  <c r="E47"/>
  <c r="C41" i="6"/>
  <c r="D41" s="1"/>
  <c r="F41" s="1"/>
  <c r="E40" i="2"/>
  <c r="D40"/>
  <c r="A43" i="6"/>
  <c r="B42"/>
  <c r="A49" i="4"/>
  <c r="B48"/>
  <c r="A41" i="2"/>
  <c r="B41" s="1"/>
  <c r="C41" s="1"/>
  <c r="E41" i="6" l="1"/>
  <c r="G41" s="1"/>
  <c r="E48" i="4"/>
  <c r="D48"/>
  <c r="C42" i="6"/>
  <c r="D42" s="1"/>
  <c r="F42" s="1"/>
  <c r="D41" i="2"/>
  <c r="E41"/>
  <c r="A44" i="6"/>
  <c r="B43"/>
  <c r="A50" i="4"/>
  <c r="B49"/>
  <c r="A42" i="2"/>
  <c r="B42" s="1"/>
  <c r="C42" s="1"/>
  <c r="E42" i="6" l="1"/>
  <c r="G42" s="1"/>
  <c r="E49" i="4"/>
  <c r="D49"/>
  <c r="C43" i="6"/>
  <c r="E43" s="1"/>
  <c r="G43" s="1"/>
  <c r="E42" i="2"/>
  <c r="D42"/>
  <c r="A45" i="6"/>
  <c r="B44"/>
  <c r="A51" i="4"/>
  <c r="B50"/>
  <c r="A43" i="2"/>
  <c r="B43" s="1"/>
  <c r="C43" s="1"/>
  <c r="D43" i="6" l="1"/>
  <c r="F43" s="1"/>
  <c r="D50" i="4"/>
  <c r="E50"/>
  <c r="C44" i="6"/>
  <c r="E44" s="1"/>
  <c r="G44" s="1"/>
  <c r="E43" i="2"/>
  <c r="D43"/>
  <c r="A46" i="6"/>
  <c r="B45"/>
  <c r="A52" i="4"/>
  <c r="B51"/>
  <c r="C45" i="6" s="1"/>
  <c r="A44" i="2"/>
  <c r="B44" s="1"/>
  <c r="C44" s="1"/>
  <c r="D44" i="6" l="1"/>
  <c r="F44" s="1"/>
  <c r="D51" i="4"/>
  <c r="E51"/>
  <c r="D45" i="6"/>
  <c r="F45" s="1"/>
  <c r="E45"/>
  <c r="G45" s="1"/>
  <c r="E44" i="2"/>
  <c r="D44"/>
  <c r="A47" i="6"/>
  <c r="B46"/>
  <c r="A53" i="4"/>
  <c r="B52"/>
  <c r="A45" i="2"/>
  <c r="B45" s="1"/>
  <c r="C45" s="1"/>
  <c r="E52" i="4" l="1"/>
  <c r="D52"/>
  <c r="C46" i="6"/>
  <c r="D46" s="1"/>
  <c r="F46" s="1"/>
  <c r="E45" i="2"/>
  <c r="D45"/>
  <c r="A48" i="6"/>
  <c r="B47"/>
  <c r="A54" i="4"/>
  <c r="B53"/>
  <c r="A46" i="2"/>
  <c r="B46" s="1"/>
  <c r="C46" s="1"/>
  <c r="E46" i="6" l="1"/>
  <c r="G46" s="1"/>
  <c r="E53" i="4"/>
  <c r="D53"/>
  <c r="C47" i="6"/>
  <c r="E47" s="1"/>
  <c r="G47" s="1"/>
  <c r="D46" i="2"/>
  <c r="E46"/>
  <c r="A49" i="6"/>
  <c r="B48"/>
  <c r="A55" i="4"/>
  <c r="B54"/>
  <c r="C48" i="6" s="1"/>
  <c r="A47" i="2"/>
  <c r="B47" s="1"/>
  <c r="C47" s="1"/>
  <c r="D47" i="6" l="1"/>
  <c r="F47" s="1"/>
  <c r="D54" i="4"/>
  <c r="E54"/>
  <c r="E48" i="6"/>
  <c r="G48" s="1"/>
  <c r="D48"/>
  <c r="F48" s="1"/>
  <c r="E47" i="2"/>
  <c r="D47"/>
  <c r="A50" i="6"/>
  <c r="B49"/>
  <c r="A56" i="4"/>
  <c r="B55"/>
  <c r="A48" i="2"/>
  <c r="B48" s="1"/>
  <c r="C48" s="1"/>
  <c r="D55" i="4" l="1"/>
  <c r="E55"/>
  <c r="C49" i="6"/>
  <c r="D49" s="1"/>
  <c r="F49" s="1"/>
  <c r="E48" i="2"/>
  <c r="D48"/>
  <c r="A51" i="6"/>
  <c r="B50"/>
  <c r="A57" i="4"/>
  <c r="B56"/>
  <c r="A49" i="2"/>
  <c r="B49" s="1"/>
  <c r="C49" s="1"/>
  <c r="E49" i="6" l="1"/>
  <c r="G49" s="1"/>
  <c r="E56" i="4"/>
  <c r="D56"/>
  <c r="C50" i="6"/>
  <c r="D50" s="1"/>
  <c r="F50" s="1"/>
  <c r="D49" i="2"/>
  <c r="E49"/>
  <c r="A52" i="6"/>
  <c r="B51"/>
  <c r="A58" i="4"/>
  <c r="B57"/>
  <c r="A50" i="2"/>
  <c r="B50" s="1"/>
  <c r="C50" s="1"/>
  <c r="E50" i="6" l="1"/>
  <c r="G50" s="1"/>
  <c r="E57" i="4"/>
  <c r="D57"/>
  <c r="C51" i="6"/>
  <c r="E51" s="1"/>
  <c r="G51" s="1"/>
  <c r="E50" i="2"/>
  <c r="D50"/>
  <c r="A53" i="6"/>
  <c r="B52"/>
  <c r="A59" i="4"/>
  <c r="B58"/>
  <c r="A51" i="2"/>
  <c r="B51" s="1"/>
  <c r="C51" s="1"/>
  <c r="D51" i="6" l="1"/>
  <c r="F51" s="1"/>
  <c r="D58" i="4"/>
  <c r="E58"/>
  <c r="C52" i="6"/>
  <c r="E52" s="1"/>
  <c r="G52" s="1"/>
  <c r="E51" i="2"/>
  <c r="D51"/>
  <c r="A54" i="6"/>
  <c r="B53"/>
  <c r="A60" i="4"/>
  <c r="B59"/>
  <c r="C53" i="6" s="1"/>
  <c r="A52" i="2"/>
  <c r="B52" s="1"/>
  <c r="C52" s="1"/>
  <c r="D52" i="6" l="1"/>
  <c r="F52" s="1"/>
  <c r="D59" i="4"/>
  <c r="E59"/>
  <c r="D53" i="6"/>
  <c r="F53" s="1"/>
  <c r="E53"/>
  <c r="G53" s="1"/>
  <c r="E52" i="2"/>
  <c r="D52"/>
  <c r="A55" i="6"/>
  <c r="B54"/>
  <c r="A61" i="4"/>
  <c r="B60"/>
  <c r="A53" i="2"/>
  <c r="B53" s="1"/>
  <c r="C53" s="1"/>
  <c r="E60" i="4" l="1"/>
  <c r="D60"/>
  <c r="C54" i="6"/>
  <c r="D54" s="1"/>
  <c r="F54" s="1"/>
  <c r="E53" i="2"/>
  <c r="D53"/>
  <c r="A56" i="6"/>
  <c r="B55"/>
  <c r="A62" i="4"/>
  <c r="B61"/>
  <c r="A54" i="2"/>
  <c r="B54" s="1"/>
  <c r="C54" s="1"/>
  <c r="E54" i="6" l="1"/>
  <c r="G54" s="1"/>
  <c r="E61" i="4"/>
  <c r="D61"/>
  <c r="C55" i="6"/>
  <c r="D55" s="1"/>
  <c r="F55" s="1"/>
  <c r="D54" i="2"/>
  <c r="E54"/>
  <c r="A57" i="6"/>
  <c r="B56"/>
  <c r="A63" i="4"/>
  <c r="B62"/>
  <c r="A55" i="2"/>
  <c r="B55" s="1"/>
  <c r="C55" s="1"/>
  <c r="E55" i="6" l="1"/>
  <c r="G55" s="1"/>
  <c r="D62" i="4"/>
  <c r="E62"/>
  <c r="C56" i="6"/>
  <c r="D56" s="1"/>
  <c r="F56" s="1"/>
  <c r="E55" i="2"/>
  <c r="D55"/>
  <c r="A58" i="6"/>
  <c r="B57"/>
  <c r="A64" i="4"/>
  <c r="B63"/>
  <c r="A56" i="2"/>
  <c r="B56" s="1"/>
  <c r="C56" s="1"/>
  <c r="E56" i="6" l="1"/>
  <c r="G56" s="1"/>
  <c r="D63" i="4"/>
  <c r="E63"/>
  <c r="C57" i="6"/>
  <c r="D57" s="1"/>
  <c r="F57" s="1"/>
  <c r="E56" i="2"/>
  <c r="D56"/>
  <c r="A59" i="6"/>
  <c r="B58"/>
  <c r="A65" i="4"/>
  <c r="B64"/>
  <c r="A57" i="2"/>
  <c r="B57" s="1"/>
  <c r="C57" s="1"/>
  <c r="E57" i="6" l="1"/>
  <c r="G57" s="1"/>
  <c r="E64" i="4"/>
  <c r="D64"/>
  <c r="C58" i="6"/>
  <c r="D58" s="1"/>
  <c r="F58" s="1"/>
  <c r="D57" i="2"/>
  <c r="E57"/>
  <c r="A60" i="6"/>
  <c r="B59"/>
  <c r="A66" i="4"/>
  <c r="B65"/>
  <c r="A58" i="2"/>
  <c r="B58" s="1"/>
  <c r="C58" s="1"/>
  <c r="E58" i="6" l="1"/>
  <c r="G58" s="1"/>
  <c r="E65" i="4"/>
  <c r="D65"/>
  <c r="C59" i="6"/>
  <c r="E59" s="1"/>
  <c r="G59" s="1"/>
  <c r="E58" i="2"/>
  <c r="D58"/>
  <c r="A61" i="6"/>
  <c r="B60"/>
  <c r="A67" i="4"/>
  <c r="B66"/>
  <c r="A59" i="2"/>
  <c r="B59" s="1"/>
  <c r="C59" s="1"/>
  <c r="D59" i="6" l="1"/>
  <c r="F59" s="1"/>
  <c r="D66" i="4"/>
  <c r="E66"/>
  <c r="C60" i="6"/>
  <c r="E60" s="1"/>
  <c r="G60" s="1"/>
  <c r="E59" i="2"/>
  <c r="D59"/>
  <c r="A62" i="6"/>
  <c r="B61"/>
  <c r="A68" i="4"/>
  <c r="B67"/>
  <c r="A60" i="2"/>
  <c r="B60" s="1"/>
  <c r="C60" s="1"/>
  <c r="D60" i="6" l="1"/>
  <c r="F60" s="1"/>
  <c r="D67" i="4"/>
  <c r="E67"/>
  <c r="C61" i="6"/>
  <c r="D61" s="1"/>
  <c r="F61" s="1"/>
  <c r="E60" i="2"/>
  <c r="D60"/>
  <c r="A63" i="6"/>
  <c r="B62"/>
  <c r="A69" i="4"/>
  <c r="B68"/>
  <c r="A61" i="2"/>
  <c r="B61" s="1"/>
  <c r="C61" s="1"/>
  <c r="E61" i="6" l="1"/>
  <c r="G61" s="1"/>
  <c r="E68" i="4"/>
  <c r="D68"/>
  <c r="C62" i="6"/>
  <c r="D62" s="1"/>
  <c r="F62" s="1"/>
  <c r="E61" i="2"/>
  <c r="D61"/>
  <c r="A64" i="6"/>
  <c r="B63"/>
  <c r="A70" i="4"/>
  <c r="B69"/>
  <c r="A62" i="2"/>
  <c r="B62" s="1"/>
  <c r="C62" s="1"/>
  <c r="E62" i="6" l="1"/>
  <c r="G62" s="1"/>
  <c r="E69" i="4"/>
  <c r="D69"/>
  <c r="C63" i="6"/>
  <c r="E63" s="1"/>
  <c r="G63" s="1"/>
  <c r="D62" i="2"/>
  <c r="E62"/>
  <c r="A65" i="6"/>
  <c r="B64"/>
  <c r="A71" i="4"/>
  <c r="B70"/>
  <c r="A63" i="2"/>
  <c r="B63" s="1"/>
  <c r="C63" s="1"/>
  <c r="D63" i="6" l="1"/>
  <c r="F63" s="1"/>
  <c r="D70" i="4"/>
  <c r="E70"/>
  <c r="C64" i="6"/>
  <c r="D64" s="1"/>
  <c r="F64" s="1"/>
  <c r="E63" i="2"/>
  <c r="D63"/>
  <c r="A66" i="6"/>
  <c r="B65"/>
  <c r="A72" i="4"/>
  <c r="B71"/>
  <c r="A64" i="2"/>
  <c r="B64" s="1"/>
  <c r="C64" s="1"/>
  <c r="E64" i="6" l="1"/>
  <c r="G64" s="1"/>
  <c r="D71" i="4"/>
  <c r="E71"/>
  <c r="C65" i="6"/>
  <c r="D65" s="1"/>
  <c r="F65" s="1"/>
  <c r="E64" i="2"/>
  <c r="D64"/>
  <c r="A67" i="6"/>
  <c r="B66"/>
  <c r="A73" i="4"/>
  <c r="B72"/>
  <c r="A65" i="2"/>
  <c r="B65" s="1"/>
  <c r="C65" s="1"/>
  <c r="E65" i="6" l="1"/>
  <c r="G65" s="1"/>
  <c r="E72" i="4"/>
  <c r="D72"/>
  <c r="C66" i="6"/>
  <c r="D66" s="1"/>
  <c r="F66" s="1"/>
  <c r="D65" i="2"/>
  <c r="E65"/>
  <c r="A68" i="6"/>
  <c r="B67"/>
  <c r="A74" i="4"/>
  <c r="B73"/>
  <c r="A66" i="2"/>
  <c r="B66" s="1"/>
  <c r="C66" s="1"/>
  <c r="E66" i="6" l="1"/>
  <c r="G66" s="1"/>
  <c r="E73" i="4"/>
  <c r="D73"/>
  <c r="C67" i="6"/>
  <c r="D67" s="1"/>
  <c r="F67" s="1"/>
  <c r="E66" i="2"/>
  <c r="D66"/>
  <c r="A69" i="6"/>
  <c r="B68"/>
  <c r="A75" i="4"/>
  <c r="B74"/>
  <c r="A67" i="2"/>
  <c r="B67" s="1"/>
  <c r="C67" s="1"/>
  <c r="E67" i="6" l="1"/>
  <c r="G67" s="1"/>
  <c r="D74" i="4"/>
  <c r="E74"/>
  <c r="C68" i="6"/>
  <c r="E68" s="1"/>
  <c r="G68" s="1"/>
  <c r="E67" i="2"/>
  <c r="D67"/>
  <c r="A70" i="6"/>
  <c r="B69"/>
  <c r="A76" i="4"/>
  <c r="B75"/>
  <c r="A68" i="2"/>
  <c r="B68" s="1"/>
  <c r="C68" s="1"/>
  <c r="D68" i="6" l="1"/>
  <c r="F68" s="1"/>
  <c r="D75" i="4"/>
  <c r="E75"/>
  <c r="C69" i="6"/>
  <c r="D69" s="1"/>
  <c r="F69" s="1"/>
  <c r="E68" i="2"/>
  <c r="D68"/>
  <c r="A71" i="6"/>
  <c r="B70"/>
  <c r="A77" i="4"/>
  <c r="B76"/>
  <c r="A69" i="2"/>
  <c r="B69" s="1"/>
  <c r="C69" s="1"/>
  <c r="E69" i="6" l="1"/>
  <c r="G69" s="1"/>
  <c r="E76" i="4"/>
  <c r="D76"/>
  <c r="C70" i="6"/>
  <c r="D70" s="1"/>
  <c r="F70" s="1"/>
  <c r="E69" i="2"/>
  <c r="D69"/>
  <c r="A72" i="6"/>
  <c r="B71"/>
  <c r="A78" i="4"/>
  <c r="B77"/>
  <c r="A70" i="2"/>
  <c r="B70" s="1"/>
  <c r="C70" s="1"/>
  <c r="E70" i="6" l="1"/>
  <c r="G70" s="1"/>
  <c r="E77" i="4"/>
  <c r="D77"/>
  <c r="C71" i="6"/>
  <c r="E71" s="1"/>
  <c r="G71" s="1"/>
  <c r="D70" i="2"/>
  <c r="E70"/>
  <c r="A73" i="6"/>
  <c r="B72"/>
  <c r="A79" i="4"/>
  <c r="B78"/>
  <c r="A71" i="2"/>
  <c r="B71" s="1"/>
  <c r="C71" s="1"/>
  <c r="D71" i="6" l="1"/>
  <c r="F71" s="1"/>
  <c r="D78" i="4"/>
  <c r="E78"/>
  <c r="C72" i="6"/>
  <c r="D72" s="1"/>
  <c r="F72" s="1"/>
  <c r="E71" i="2"/>
  <c r="D71"/>
  <c r="A74" i="6"/>
  <c r="B73"/>
  <c r="A80" i="4"/>
  <c r="B79"/>
  <c r="A72" i="2"/>
  <c r="B72" s="1"/>
  <c r="C72" s="1"/>
  <c r="E72" i="6" l="1"/>
  <c r="G72" s="1"/>
  <c r="D79" i="4"/>
  <c r="E79"/>
  <c r="C73" i="6"/>
  <c r="D73" s="1"/>
  <c r="F73" s="1"/>
  <c r="E72" i="2"/>
  <c r="D72"/>
  <c r="A75" i="6"/>
  <c r="B74"/>
  <c r="A81" i="4"/>
  <c r="B80"/>
  <c r="A73" i="2"/>
  <c r="B73" s="1"/>
  <c r="C73" s="1"/>
  <c r="E73" i="6" l="1"/>
  <c r="G73" s="1"/>
  <c r="E80" i="4"/>
  <c r="D80"/>
  <c r="C74" i="6"/>
  <c r="D74" s="1"/>
  <c r="F74" s="1"/>
  <c r="D73" i="2"/>
  <c r="E73"/>
  <c r="A76" i="6"/>
  <c r="B75"/>
  <c r="A82" i="4"/>
  <c r="B81"/>
  <c r="A74" i="2"/>
  <c r="B74" s="1"/>
  <c r="C74" s="1"/>
  <c r="E74" i="6" l="1"/>
  <c r="G74" s="1"/>
  <c r="E81" i="4"/>
  <c r="D81"/>
  <c r="C75" i="6"/>
  <c r="D75" s="1"/>
  <c r="F75" s="1"/>
  <c r="E74" i="2"/>
  <c r="D74"/>
  <c r="A77" i="6"/>
  <c r="B76"/>
  <c r="A83" i="4"/>
  <c r="B82"/>
  <c r="A75" i="2"/>
  <c r="B75" s="1"/>
  <c r="C75" s="1"/>
  <c r="D82" i="4" l="1"/>
  <c r="E82"/>
  <c r="E75" i="6"/>
  <c r="G75" s="1"/>
  <c r="C76"/>
  <c r="E76" s="1"/>
  <c r="G76" s="1"/>
  <c r="E75" i="2"/>
  <c r="D75"/>
  <c r="A78" i="6"/>
  <c r="B77"/>
  <c r="A84" i="4"/>
  <c r="B83"/>
  <c r="A76" i="2"/>
  <c r="B76" s="1"/>
  <c r="C76" s="1"/>
  <c r="D76" i="6" l="1"/>
  <c r="F76" s="1"/>
  <c r="D83" i="4"/>
  <c r="E83"/>
  <c r="C77" i="6"/>
  <c r="D77" s="1"/>
  <c r="F77" s="1"/>
  <c r="E76" i="2"/>
  <c r="D76"/>
  <c r="A79" i="6"/>
  <c r="B78"/>
  <c r="A85" i="4"/>
  <c r="B84"/>
  <c r="A77" i="2"/>
  <c r="B77" s="1"/>
  <c r="C77" s="1"/>
  <c r="E77" i="6" l="1"/>
  <c r="G77" s="1"/>
  <c r="E84" i="4"/>
  <c r="D84"/>
  <c r="C78" i="6"/>
  <c r="D78" s="1"/>
  <c r="F78" s="1"/>
  <c r="E77" i="2"/>
  <c r="D77"/>
  <c r="A80" i="6"/>
  <c r="B79"/>
  <c r="A86" i="4"/>
  <c r="B85"/>
  <c r="A78" i="2"/>
  <c r="B78" s="1"/>
  <c r="C78" s="1"/>
  <c r="E78" i="6" l="1"/>
  <c r="G78" s="1"/>
  <c r="E85" i="4"/>
  <c r="D85"/>
  <c r="C79" i="6"/>
  <c r="E79" s="1"/>
  <c r="G79" s="1"/>
  <c r="D78" i="2"/>
  <c r="E78"/>
  <c r="A81" i="6"/>
  <c r="B80"/>
  <c r="A87" i="4"/>
  <c r="B86"/>
  <c r="A79" i="2"/>
  <c r="B79" s="1"/>
  <c r="C79" s="1"/>
  <c r="D79" i="6" l="1"/>
  <c r="F79" s="1"/>
  <c r="D86" i="4"/>
  <c r="E86"/>
  <c r="C80" i="6"/>
  <c r="D80" s="1"/>
  <c r="F80" s="1"/>
  <c r="E79" i="2"/>
  <c r="D79"/>
  <c r="A82" i="6"/>
  <c r="B81"/>
  <c r="A88" i="4"/>
  <c r="B87"/>
  <c r="A80" i="2"/>
  <c r="B80" s="1"/>
  <c r="C80" s="1"/>
  <c r="E80" i="6" l="1"/>
  <c r="G80" s="1"/>
  <c r="D87" i="4"/>
  <c r="E87"/>
  <c r="C81" i="6"/>
  <c r="D81" s="1"/>
  <c r="F81" s="1"/>
  <c r="E80" i="2"/>
  <c r="D80"/>
  <c r="A83" i="6"/>
  <c r="B82"/>
  <c r="A89" i="4"/>
  <c r="B88"/>
  <c r="A81" i="2"/>
  <c r="B81" s="1"/>
  <c r="C81" s="1"/>
  <c r="E81" i="6" l="1"/>
  <c r="G81" s="1"/>
  <c r="E88" i="4"/>
  <c r="D88"/>
  <c r="C82" i="6"/>
  <c r="D82" s="1"/>
  <c r="F82" s="1"/>
  <c r="D81" i="2"/>
  <c r="E81"/>
  <c r="A84" i="6"/>
  <c r="B83"/>
  <c r="A90" i="4"/>
  <c r="B89"/>
  <c r="A82" i="2"/>
  <c r="B82" s="1"/>
  <c r="C82" s="1"/>
  <c r="E82" i="6" l="1"/>
  <c r="G82" s="1"/>
  <c r="E89" i="4"/>
  <c r="D89"/>
  <c r="C83" i="6"/>
  <c r="E83" s="1"/>
  <c r="G83" s="1"/>
  <c r="E82" i="2"/>
  <c r="D82"/>
  <c r="A85" i="6"/>
  <c r="B84"/>
  <c r="A91" i="4"/>
  <c r="B90"/>
  <c r="A83" i="2"/>
  <c r="B83" s="1"/>
  <c r="C83" s="1"/>
  <c r="D83" i="6" l="1"/>
  <c r="F83" s="1"/>
  <c r="D90" i="4"/>
  <c r="E90"/>
  <c r="C84" i="6"/>
  <c r="E84" s="1"/>
  <c r="G84" s="1"/>
  <c r="E83" i="2"/>
  <c r="D83"/>
  <c r="A86" i="6"/>
  <c r="B85"/>
  <c r="A92" i="4"/>
  <c r="B91"/>
  <c r="A84" i="2"/>
  <c r="B84" s="1"/>
  <c r="C84" s="1"/>
  <c r="D84" i="6" l="1"/>
  <c r="F84" s="1"/>
  <c r="D91" i="4"/>
  <c r="E91"/>
  <c r="C85" i="6"/>
  <c r="D85" s="1"/>
  <c r="F85" s="1"/>
  <c r="E84" i="2"/>
  <c r="D84"/>
  <c r="A87" i="6"/>
  <c r="B86"/>
  <c r="A93" i="4"/>
  <c r="B92"/>
  <c r="A85" i="2"/>
  <c r="B85" s="1"/>
  <c r="C85" s="1"/>
  <c r="E85" i="6" l="1"/>
  <c r="G85" s="1"/>
  <c r="E92" i="4"/>
  <c r="D92"/>
  <c r="C86" i="6"/>
  <c r="D86" s="1"/>
  <c r="F86" s="1"/>
  <c r="E85" i="2"/>
  <c r="D85"/>
  <c r="A88" i="6"/>
  <c r="B87"/>
  <c r="A94" i="4"/>
  <c r="B93"/>
  <c r="A86" i="2"/>
  <c r="B86" s="1"/>
  <c r="C86" s="1"/>
  <c r="E86" i="6" l="1"/>
  <c r="G86" s="1"/>
  <c r="E93" i="4"/>
  <c r="D93"/>
  <c r="C87" i="6"/>
  <c r="E87" s="1"/>
  <c r="G87" s="1"/>
  <c r="D86" i="2"/>
  <c r="E86"/>
  <c r="A89" i="6"/>
  <c r="B88"/>
  <c r="A95" i="4"/>
  <c r="B94"/>
  <c r="A87" i="2"/>
  <c r="B87" s="1"/>
  <c r="C87" s="1"/>
  <c r="D87" i="6" l="1"/>
  <c r="F87" s="1"/>
  <c r="D94" i="4"/>
  <c r="E94"/>
  <c r="C88" i="6"/>
  <c r="E88" s="1"/>
  <c r="G88" s="1"/>
  <c r="E87" i="2"/>
  <c r="D87"/>
  <c r="A90" i="6"/>
  <c r="B89"/>
  <c r="A96" i="4"/>
  <c r="B95"/>
  <c r="A88" i="2"/>
  <c r="B88" s="1"/>
  <c r="C88" s="1"/>
  <c r="D88" i="6" l="1"/>
  <c r="F88" s="1"/>
  <c r="D95" i="4"/>
  <c r="E95"/>
  <c r="C89" i="6"/>
  <c r="D89" s="1"/>
  <c r="F89" s="1"/>
  <c r="E88" i="2"/>
  <c r="D88"/>
  <c r="A91" i="6"/>
  <c r="B90"/>
  <c r="A97" i="4"/>
  <c r="B96"/>
  <c r="A89" i="2"/>
  <c r="B89" s="1"/>
  <c r="C89" s="1"/>
  <c r="E89" i="6" l="1"/>
  <c r="G89" s="1"/>
  <c r="E96" i="4"/>
  <c r="D96"/>
  <c r="C90" i="6"/>
  <c r="D90" s="1"/>
  <c r="F90" s="1"/>
  <c r="D89" i="2"/>
  <c r="E89"/>
  <c r="A92" i="6"/>
  <c r="B91"/>
  <c r="A98" i="4"/>
  <c r="B97"/>
  <c r="A90" i="2"/>
  <c r="B90" s="1"/>
  <c r="C90" s="1"/>
  <c r="E90" i="6" l="1"/>
  <c r="G90" s="1"/>
  <c r="E97" i="4"/>
  <c r="D97"/>
  <c r="C91" i="6"/>
  <c r="E91" s="1"/>
  <c r="G91" s="1"/>
  <c r="E90" i="2"/>
  <c r="D90"/>
  <c r="A93" i="6"/>
  <c r="B92"/>
  <c r="A99" i="4"/>
  <c r="B98"/>
  <c r="A91" i="2"/>
  <c r="B91" s="1"/>
  <c r="C91" s="1"/>
  <c r="D91" i="6" l="1"/>
  <c r="F91" s="1"/>
  <c r="D98" i="4"/>
  <c r="E98"/>
  <c r="C92" i="6"/>
  <c r="E92" s="1"/>
  <c r="G92" s="1"/>
  <c r="E91" i="2"/>
  <c r="D91"/>
  <c r="A94" i="6"/>
  <c r="B93"/>
  <c r="A100" i="4"/>
  <c r="B99"/>
  <c r="A92" i="2"/>
  <c r="B92" s="1"/>
  <c r="C92" s="1"/>
  <c r="D92" i="6" l="1"/>
  <c r="F92" s="1"/>
  <c r="D99" i="4"/>
  <c r="E99"/>
  <c r="C93" i="6"/>
  <c r="D93" s="1"/>
  <c r="F93" s="1"/>
  <c r="E92" i="2"/>
  <c r="D92"/>
  <c r="A95" i="6"/>
  <c r="B94"/>
  <c r="A101" i="4"/>
  <c r="B100"/>
  <c r="A93" i="2"/>
  <c r="B93" s="1"/>
  <c r="C93" s="1"/>
  <c r="E93" i="6" l="1"/>
  <c r="G93" s="1"/>
  <c r="E100" i="4"/>
  <c r="D100"/>
  <c r="C94" i="6"/>
  <c r="D94" s="1"/>
  <c r="F94" s="1"/>
  <c r="D93" i="2"/>
  <c r="E93"/>
  <c r="A96" i="6"/>
  <c r="B95"/>
  <c r="A102" i="4"/>
  <c r="B101"/>
  <c r="A94" i="2"/>
  <c r="B94" s="1"/>
  <c r="C94" s="1"/>
  <c r="E94" i="6" l="1"/>
  <c r="G94" s="1"/>
  <c r="E101" i="4"/>
  <c r="D101"/>
  <c r="C95" i="6"/>
  <c r="E95" s="1"/>
  <c r="G95" s="1"/>
  <c r="E94" i="2"/>
  <c r="D94"/>
  <c r="A97" i="6"/>
  <c r="B96"/>
  <c r="A103" i="4"/>
  <c r="B102"/>
  <c r="A95" i="2"/>
  <c r="B95" s="1"/>
  <c r="C95" s="1"/>
  <c r="D95" i="6" l="1"/>
  <c r="F95" s="1"/>
  <c r="D102" i="4"/>
  <c r="E102"/>
  <c r="C96" i="6"/>
  <c r="E96" s="1"/>
  <c r="G96" s="1"/>
  <c r="E95" i="2"/>
  <c r="D95"/>
  <c r="A98" i="6"/>
  <c r="B97"/>
  <c r="A104" i="4"/>
  <c r="B103"/>
  <c r="A96" i="2"/>
  <c r="B96" s="1"/>
  <c r="C96" s="1"/>
  <c r="D96" i="6" l="1"/>
  <c r="F96" s="1"/>
  <c r="D103" i="4"/>
  <c r="E103"/>
  <c r="C97" i="6"/>
  <c r="D97" s="1"/>
  <c r="F97" s="1"/>
  <c r="E96" i="2"/>
  <c r="D96"/>
  <c r="A99" i="6"/>
  <c r="B98"/>
  <c r="A105" i="4"/>
  <c r="B104"/>
  <c r="A97" i="2"/>
  <c r="B97" s="1"/>
  <c r="C97" s="1"/>
  <c r="E97" i="6" l="1"/>
  <c r="G97" s="1"/>
  <c r="E104" i="4"/>
  <c r="D104"/>
  <c r="C98" i="6"/>
  <c r="D98" s="1"/>
  <c r="F98" s="1"/>
  <c r="E97" i="2"/>
  <c r="D97"/>
  <c r="A100" i="6"/>
  <c r="B99"/>
  <c r="A106" i="4"/>
  <c r="B105"/>
  <c r="A98" i="2"/>
  <c r="B98" s="1"/>
  <c r="C98" s="1"/>
  <c r="E98" i="6" l="1"/>
  <c r="G98" s="1"/>
  <c r="E105" i="4"/>
  <c r="D105"/>
  <c r="C99" i="6"/>
  <c r="E99" s="1"/>
  <c r="G99" s="1"/>
  <c r="D98" i="2"/>
  <c r="E98"/>
  <c r="A101" i="6"/>
  <c r="B100"/>
  <c r="A107" i="4"/>
  <c r="B106"/>
  <c r="A99" i="2"/>
  <c r="B99" s="1"/>
  <c r="C99" s="1"/>
  <c r="D99" i="6" l="1"/>
  <c r="F99" s="1"/>
  <c r="D106" i="4"/>
  <c r="E106"/>
  <c r="C100" i="6"/>
  <c r="D100" s="1"/>
  <c r="F100" s="1"/>
  <c r="E99" i="2"/>
  <c r="D99"/>
  <c r="A102" i="6"/>
  <c r="B101"/>
  <c r="A108" i="4"/>
  <c r="B107"/>
  <c r="A100" i="2"/>
  <c r="B100" s="1"/>
  <c r="C100" s="1"/>
  <c r="E100" i="6" l="1"/>
  <c r="G100" s="1"/>
  <c r="D107" i="4"/>
  <c r="E107"/>
  <c r="C101" i="6"/>
  <c r="D101" s="1"/>
  <c r="F101" s="1"/>
  <c r="E100" i="2"/>
  <c r="D100"/>
  <c r="A103" i="6"/>
  <c r="B102"/>
  <c r="A109" i="4"/>
  <c r="B108"/>
  <c r="A101" i="2"/>
  <c r="B101" s="1"/>
  <c r="C101" s="1"/>
  <c r="E101" i="6" l="1"/>
  <c r="G101" s="1"/>
  <c r="E108" i="4"/>
  <c r="D108"/>
  <c r="C102" i="6"/>
  <c r="D102" s="1"/>
  <c r="F102" s="1"/>
  <c r="D101" i="2"/>
  <c r="E101"/>
  <c r="A104" i="6"/>
  <c r="B103"/>
  <c r="A110" i="4"/>
  <c r="B109"/>
  <c r="A102" i="2"/>
  <c r="B102" s="1"/>
  <c r="C102" s="1"/>
  <c r="E102" i="6" l="1"/>
  <c r="G102" s="1"/>
  <c r="E109" i="4"/>
  <c r="D109"/>
  <c r="C103" i="6"/>
  <c r="E103" s="1"/>
  <c r="G103" s="1"/>
  <c r="E102" i="2"/>
  <c r="D102"/>
  <c r="A105" i="6"/>
  <c r="B104"/>
  <c r="A111" i="4"/>
  <c r="B110"/>
  <c r="A103" i="2"/>
  <c r="B103" s="1"/>
  <c r="C103" s="1"/>
  <c r="D103" i="6" l="1"/>
  <c r="F103" s="1"/>
  <c r="D110" i="4"/>
  <c r="E110"/>
  <c r="C104" i="6"/>
  <c r="E104" s="1"/>
  <c r="G104" s="1"/>
  <c r="E103" i="2"/>
  <c r="D103"/>
  <c r="A106" i="6"/>
  <c r="B105"/>
  <c r="A112" i="4"/>
  <c r="B111"/>
  <c r="C105" i="6" s="1"/>
  <c r="A104" i="2"/>
  <c r="B104" s="1"/>
  <c r="C104" s="1"/>
  <c r="D104" i="6" l="1"/>
  <c r="F104" s="1"/>
  <c r="D111" i="4"/>
  <c r="E111"/>
  <c r="D105" i="6"/>
  <c r="F105" s="1"/>
  <c r="E105"/>
  <c r="G105" s="1"/>
  <c r="E104" i="2"/>
  <c r="D104"/>
  <c r="A107" i="6"/>
  <c r="B106"/>
  <c r="A113" i="4"/>
  <c r="B112"/>
  <c r="A105" i="2"/>
  <c r="B105" s="1"/>
  <c r="C105" s="1"/>
  <c r="E112" i="4" l="1"/>
  <c r="D112"/>
  <c r="C106" i="6"/>
  <c r="D106" s="1"/>
  <c r="F106" s="1"/>
  <c r="E105" i="2"/>
  <c r="D105"/>
  <c r="A108" i="6"/>
  <c r="B107"/>
  <c r="A114" i="4"/>
  <c r="B113"/>
  <c r="A106" i="2"/>
  <c r="B106" s="1"/>
  <c r="C106" s="1"/>
  <c r="E106" i="6" l="1"/>
  <c r="G106" s="1"/>
  <c r="E113" i="4"/>
  <c r="D113"/>
  <c r="C107" i="6"/>
  <c r="E107" s="1"/>
  <c r="G107" s="1"/>
  <c r="E106" i="2"/>
  <c r="D106"/>
  <c r="A109" i="6"/>
  <c r="B108"/>
  <c r="A115" i="4"/>
  <c r="B114"/>
  <c r="A107" i="2"/>
  <c r="B107" s="1"/>
  <c r="C107" s="1"/>
  <c r="D107" i="6" l="1"/>
  <c r="F107" s="1"/>
  <c r="D114" i="4"/>
  <c r="E114"/>
  <c r="C108" i="6"/>
  <c r="E108" s="1"/>
  <c r="G108" s="1"/>
  <c r="E107" i="2"/>
  <c r="D107"/>
  <c r="A110" i="6"/>
  <c r="B109"/>
  <c r="A116" i="4"/>
  <c r="B115"/>
  <c r="A108" i="2"/>
  <c r="B108" s="1"/>
  <c r="C108" s="1"/>
  <c r="D108" i="6" l="1"/>
  <c r="F108" s="1"/>
  <c r="D115" i="4"/>
  <c r="E115"/>
  <c r="C109" i="6"/>
  <c r="D109" s="1"/>
  <c r="F109" s="1"/>
  <c r="E108" i="2"/>
  <c r="D108"/>
  <c r="A111" i="6"/>
  <c r="B110"/>
  <c r="A117" i="4"/>
  <c r="B116"/>
  <c r="A109" i="2"/>
  <c r="B109" s="1"/>
  <c r="C109" s="1"/>
  <c r="E109" i="6" l="1"/>
  <c r="G109" s="1"/>
  <c r="E116" i="4"/>
  <c r="D116"/>
  <c r="C110" i="6"/>
  <c r="D110" s="1"/>
  <c r="F110" s="1"/>
  <c r="D109" i="2"/>
  <c r="E109"/>
  <c r="A112" i="6"/>
  <c r="B111"/>
  <c r="A118" i="4"/>
  <c r="B117"/>
  <c r="A110" i="2"/>
  <c r="B110" s="1"/>
  <c r="C110" s="1"/>
  <c r="E110" i="6" l="1"/>
  <c r="G110" s="1"/>
  <c r="E117" i="4"/>
  <c r="D117"/>
  <c r="C111" i="6"/>
  <c r="E111" s="1"/>
  <c r="G111" s="1"/>
  <c r="E110" i="2"/>
  <c r="D110"/>
  <c r="A113" i="6"/>
  <c r="B112"/>
  <c r="A119" i="4"/>
  <c r="B118"/>
  <c r="C112" i="6" s="1"/>
  <c r="A111" i="2"/>
  <c r="B111" s="1"/>
  <c r="C111" s="1"/>
  <c r="D111" i="6" l="1"/>
  <c r="F111" s="1"/>
  <c r="D118" i="4"/>
  <c r="E118"/>
  <c r="E112" i="6"/>
  <c r="G112" s="1"/>
  <c r="D112"/>
  <c r="F112" s="1"/>
  <c r="E111" i="2"/>
  <c r="D111"/>
  <c r="A114" i="6"/>
  <c r="B113"/>
  <c r="A120" i="4"/>
  <c r="B119"/>
  <c r="A112" i="2"/>
  <c r="B112" s="1"/>
  <c r="C112" s="1"/>
  <c r="D119" i="4" l="1"/>
  <c r="E119"/>
  <c r="C113" i="6"/>
  <c r="D113" s="1"/>
  <c r="F113" s="1"/>
  <c r="E112" i="2"/>
  <c r="D112"/>
  <c r="A115" i="6"/>
  <c r="B114"/>
  <c r="A121" i="4"/>
  <c r="B120"/>
  <c r="A113" i="2"/>
  <c r="B113" s="1"/>
  <c r="C113" s="1"/>
  <c r="E113" i="6" l="1"/>
  <c r="G113" s="1"/>
  <c r="E120" i="4"/>
  <c r="D120"/>
  <c r="C114" i="6"/>
  <c r="D114" s="1"/>
  <c r="F114" s="1"/>
  <c r="E113" i="2"/>
  <c r="D113"/>
  <c r="A116" i="6"/>
  <c r="B115"/>
  <c r="A122" i="4"/>
  <c r="B121"/>
  <c r="A114" i="2"/>
  <c r="B114" s="1"/>
  <c r="C114" s="1"/>
  <c r="E114" i="6" l="1"/>
  <c r="G114" s="1"/>
  <c r="E121" i="4"/>
  <c r="D121"/>
  <c r="C115" i="6"/>
  <c r="E115" s="1"/>
  <c r="G115" s="1"/>
  <c r="E114" i="2"/>
  <c r="D114"/>
  <c r="A117" i="6"/>
  <c r="B116"/>
  <c r="A123" i="4"/>
  <c r="B122"/>
  <c r="C116" i="6" s="1"/>
  <c r="A115" i="2"/>
  <c r="B115" s="1"/>
  <c r="C115" s="1"/>
  <c r="D115" i="6" l="1"/>
  <c r="F115" s="1"/>
  <c r="D122" i="4"/>
  <c r="E122"/>
  <c r="E116" i="6"/>
  <c r="G116" s="1"/>
  <c r="D116"/>
  <c r="F116" s="1"/>
  <c r="E115" i="2"/>
  <c r="D115"/>
  <c r="A118" i="6"/>
  <c r="B117"/>
  <c r="A124" i="4"/>
  <c r="B123"/>
  <c r="A116" i="2"/>
  <c r="B116" s="1"/>
  <c r="C116" s="1"/>
  <c r="D123" i="4" l="1"/>
  <c r="E123"/>
  <c r="C117" i="6"/>
  <c r="D117" s="1"/>
  <c r="F117" s="1"/>
  <c r="E116" i="2"/>
  <c r="D116"/>
  <c r="A119" i="6"/>
  <c r="B118"/>
  <c r="A125" i="4"/>
  <c r="B124"/>
  <c r="A117" i="2"/>
  <c r="B117" s="1"/>
  <c r="C117" s="1"/>
  <c r="E117" i="6" l="1"/>
  <c r="G117" s="1"/>
  <c r="E124" i="4"/>
  <c r="D124"/>
  <c r="C118" i="6"/>
  <c r="D118" s="1"/>
  <c r="F118" s="1"/>
  <c r="E117" i="2"/>
  <c r="D117"/>
  <c r="A120" i="6"/>
  <c r="B119"/>
  <c r="A126" i="4"/>
  <c r="B125"/>
  <c r="A118" i="2"/>
  <c r="B118" s="1"/>
  <c r="C118" s="1"/>
  <c r="E118" i="6" l="1"/>
  <c r="G118" s="1"/>
  <c r="E125" i="4"/>
  <c r="D125"/>
  <c r="C119" i="6"/>
  <c r="E119" s="1"/>
  <c r="G119" s="1"/>
  <c r="E118" i="2"/>
  <c r="D118"/>
  <c r="A121" i="6"/>
  <c r="B120"/>
  <c r="A127" i="4"/>
  <c r="B126"/>
  <c r="A119" i="2"/>
  <c r="B119" s="1"/>
  <c r="C119" s="1"/>
  <c r="D119" i="6" l="1"/>
  <c r="F119" s="1"/>
  <c r="D126" i="4"/>
  <c r="E126"/>
  <c r="C120" i="6"/>
  <c r="E120" s="1"/>
  <c r="G120" s="1"/>
  <c r="E119" i="2"/>
  <c r="D119"/>
  <c r="A122" i="6"/>
  <c r="B121"/>
  <c r="A128" i="4"/>
  <c r="B127"/>
  <c r="A120" i="2"/>
  <c r="B120" s="1"/>
  <c r="C120" s="1"/>
  <c r="D120" i="6" l="1"/>
  <c r="F120" s="1"/>
  <c r="D127" i="4"/>
  <c r="E127"/>
  <c r="C121" i="6"/>
  <c r="D121" s="1"/>
  <c r="F121" s="1"/>
  <c r="E120" i="2"/>
  <c r="D120"/>
  <c r="A123" i="6"/>
  <c r="B122"/>
  <c r="A129" i="4"/>
  <c r="B128"/>
  <c r="A121" i="2"/>
  <c r="B121" s="1"/>
  <c r="C121" s="1"/>
  <c r="E121" i="6" l="1"/>
  <c r="G121" s="1"/>
  <c r="E128" i="4"/>
  <c r="D128"/>
  <c r="C122" i="6"/>
  <c r="D122" s="1"/>
  <c r="F122" s="1"/>
  <c r="D121" i="2"/>
  <c r="E121"/>
  <c r="A124" i="6"/>
  <c r="B123"/>
  <c r="A130" i="4"/>
  <c r="B129"/>
  <c r="A122" i="2"/>
  <c r="B122" s="1"/>
  <c r="C122" s="1"/>
  <c r="E122" i="6" l="1"/>
  <c r="G122" s="1"/>
  <c r="E129" i="4"/>
  <c r="D129"/>
  <c r="C123" i="6"/>
  <c r="E123" s="1"/>
  <c r="G123" s="1"/>
  <c r="E122" i="2"/>
  <c r="D122"/>
  <c r="A125" i="6"/>
  <c r="B124"/>
  <c r="A131" i="4"/>
  <c r="B130"/>
  <c r="A123" i="2"/>
  <c r="B123" s="1"/>
  <c r="C123" s="1"/>
  <c r="D123" i="6" l="1"/>
  <c r="F123" s="1"/>
  <c r="D130" i="4"/>
  <c r="E130"/>
  <c r="C124" i="6"/>
  <c r="E124" s="1"/>
  <c r="G124" s="1"/>
  <c r="E123" i="2"/>
  <c r="D123"/>
  <c r="A126" i="6"/>
  <c r="B125"/>
  <c r="A132" i="4"/>
  <c r="B131"/>
  <c r="A124" i="2"/>
  <c r="B124" s="1"/>
  <c r="C124" s="1"/>
  <c r="D124" i="6" l="1"/>
  <c r="F124" s="1"/>
  <c r="D131" i="4"/>
  <c r="E131"/>
  <c r="C125" i="6"/>
  <c r="D125" s="1"/>
  <c r="F125" s="1"/>
  <c r="E124" i="2"/>
  <c r="D124"/>
  <c r="A127" i="6"/>
  <c r="B126"/>
  <c r="A133" i="4"/>
  <c r="B132"/>
  <c r="A125" i="2"/>
  <c r="B125" s="1"/>
  <c r="C125" s="1"/>
  <c r="E125" i="6" l="1"/>
  <c r="G125" s="1"/>
  <c r="E132" i="4"/>
  <c r="D132"/>
  <c r="C126" i="6"/>
  <c r="D126" s="1"/>
  <c r="F126" s="1"/>
  <c r="E125" i="2"/>
  <c r="D125"/>
  <c r="A128" i="6"/>
  <c r="B127"/>
  <c r="A134" i="4"/>
  <c r="B133"/>
  <c r="A126" i="2"/>
  <c r="B126" s="1"/>
  <c r="C126" s="1"/>
  <c r="E126" i="6" l="1"/>
  <c r="G126" s="1"/>
  <c r="E133" i="4"/>
  <c r="D133"/>
  <c r="C127" i="6"/>
  <c r="E127" s="1"/>
  <c r="G127" s="1"/>
  <c r="E126" i="2"/>
  <c r="D126"/>
  <c r="A129" i="6"/>
  <c r="B128"/>
  <c r="A135" i="4"/>
  <c r="B134"/>
  <c r="C128" i="6" s="1"/>
  <c r="A127" i="2"/>
  <c r="B127" s="1"/>
  <c r="C127" s="1"/>
  <c r="D127" i="6" l="1"/>
  <c r="F127" s="1"/>
  <c r="D134" i="4"/>
  <c r="E134"/>
  <c r="E128" i="6"/>
  <c r="G128" s="1"/>
  <c r="D128"/>
  <c r="F128" s="1"/>
  <c r="E127" i="2"/>
  <c r="D127"/>
  <c r="A130" i="6"/>
  <c r="B129"/>
  <c r="A136" i="4"/>
  <c r="B135"/>
  <c r="A128" i="2"/>
  <c r="B128" s="1"/>
  <c r="C128" s="1"/>
  <c r="D135" i="4" l="1"/>
  <c r="E135"/>
  <c r="C129" i="6"/>
  <c r="D129" s="1"/>
  <c r="F129" s="1"/>
  <c r="E128" i="2"/>
  <c r="D128"/>
  <c r="A131" i="6"/>
  <c r="B130"/>
  <c r="A137" i="4"/>
  <c r="B136"/>
  <c r="A129" i="2"/>
  <c r="B129" s="1"/>
  <c r="C129" s="1"/>
  <c r="E129" i="6" l="1"/>
  <c r="G129" s="1"/>
  <c r="E136" i="4"/>
  <c r="D136"/>
  <c r="C130" i="6"/>
  <c r="D130" s="1"/>
  <c r="F130" s="1"/>
  <c r="D129" i="2"/>
  <c r="E129"/>
  <c r="A132" i="6"/>
  <c r="B131"/>
  <c r="A138" i="4"/>
  <c r="B137"/>
  <c r="A130" i="2"/>
  <c r="B130" s="1"/>
  <c r="C130" s="1"/>
  <c r="E130" i="6" l="1"/>
  <c r="G130" s="1"/>
  <c r="E137" i="4"/>
  <c r="D137"/>
  <c r="C131" i="6"/>
  <c r="E131" s="1"/>
  <c r="G131" s="1"/>
  <c r="E130" i="2"/>
  <c r="D130"/>
  <c r="A133" i="6"/>
  <c r="B132"/>
  <c r="A139" i="4"/>
  <c r="B138"/>
  <c r="A131" i="2"/>
  <c r="B131" s="1"/>
  <c r="C131" s="1"/>
  <c r="D131" i="6" l="1"/>
  <c r="F131" s="1"/>
  <c r="D138" i="4"/>
  <c r="E138"/>
  <c r="C132" i="6"/>
  <c r="E132" s="1"/>
  <c r="G132" s="1"/>
  <c r="E131" i="2"/>
  <c r="D131"/>
  <c r="A134" i="6"/>
  <c r="B133"/>
  <c r="A140" i="4"/>
  <c r="B139"/>
  <c r="A132" i="2"/>
  <c r="B132" s="1"/>
  <c r="C132" s="1"/>
  <c r="D132" i="6" l="1"/>
  <c r="F132" s="1"/>
  <c r="D139" i="4"/>
  <c r="E139"/>
  <c r="C133" i="6"/>
  <c r="D133" s="1"/>
  <c r="F133" s="1"/>
  <c r="E132" i="2"/>
  <c r="D132"/>
  <c r="A135" i="6"/>
  <c r="B134"/>
  <c r="A141" i="4"/>
  <c r="B140"/>
  <c r="A133" i="2"/>
  <c r="B133" s="1"/>
  <c r="C133" s="1"/>
  <c r="E133" i="6" l="1"/>
  <c r="G133" s="1"/>
  <c r="E140" i="4"/>
  <c r="D140"/>
  <c r="C134" i="6"/>
  <c r="D134" s="1"/>
  <c r="F134" s="1"/>
  <c r="E133" i="2"/>
  <c r="D133"/>
  <c r="A136" i="6"/>
  <c r="B135"/>
  <c r="A142" i="4"/>
  <c r="B141"/>
  <c r="A134" i="2"/>
  <c r="B134" s="1"/>
  <c r="C134" s="1"/>
  <c r="E134" i="6" l="1"/>
  <c r="G134" s="1"/>
  <c r="E141" i="4"/>
  <c r="D141"/>
  <c r="C135" i="6"/>
  <c r="E135" s="1"/>
  <c r="G135" s="1"/>
  <c r="E134" i="2"/>
  <c r="D134"/>
  <c r="A137" i="6"/>
  <c r="B136"/>
  <c r="A143" i="4"/>
  <c r="B142"/>
  <c r="A135" i="2"/>
  <c r="B135" s="1"/>
  <c r="C135" s="1"/>
  <c r="D135" i="6" l="1"/>
  <c r="F135" s="1"/>
  <c r="D142" i="4"/>
  <c r="E142"/>
  <c r="C136" i="6"/>
  <c r="E136" s="1"/>
  <c r="G136" s="1"/>
  <c r="E135" i="2"/>
  <c r="D135"/>
  <c r="A138" i="6"/>
  <c r="B137"/>
  <c r="A144" i="4"/>
  <c r="B143"/>
  <c r="A136" i="2"/>
  <c r="B136" s="1"/>
  <c r="C136" s="1"/>
  <c r="D136" i="6" l="1"/>
  <c r="F136" s="1"/>
  <c r="D143" i="4"/>
  <c r="E143"/>
  <c r="C137" i="6"/>
  <c r="E137" s="1"/>
  <c r="G137" s="1"/>
  <c r="E136" i="2"/>
  <c r="D136"/>
  <c r="A139" i="6"/>
  <c r="B138"/>
  <c r="A145" i="4"/>
  <c r="B144"/>
  <c r="A137" i="2"/>
  <c r="B137" s="1"/>
  <c r="C137" s="1"/>
  <c r="D137" i="6" l="1"/>
  <c r="F137" s="1"/>
  <c r="E144" i="4"/>
  <c r="D144"/>
  <c r="C138" i="6"/>
  <c r="D138" s="1"/>
  <c r="F138" s="1"/>
  <c r="E137" i="2"/>
  <c r="D137"/>
  <c r="A140" i="6"/>
  <c r="B139"/>
  <c r="A146" i="4"/>
  <c r="B145"/>
  <c r="A138" i="2"/>
  <c r="B138" s="1"/>
  <c r="C138" s="1"/>
  <c r="E138" i="6" l="1"/>
  <c r="G138" s="1"/>
  <c r="E145" i="4"/>
  <c r="D145"/>
  <c r="C139" i="6"/>
  <c r="D139" s="1"/>
  <c r="F139" s="1"/>
  <c r="E138" i="2"/>
  <c r="D138"/>
  <c r="A141" i="6"/>
  <c r="B140"/>
  <c r="A147" i="4"/>
  <c r="B146"/>
  <c r="A139" i="2"/>
  <c r="B139" s="1"/>
  <c r="C139" s="1"/>
  <c r="E139" i="6" l="1"/>
  <c r="G139" s="1"/>
  <c r="D146" i="4"/>
  <c r="E146"/>
  <c r="C140" i="6"/>
  <c r="E140" s="1"/>
  <c r="G140" s="1"/>
  <c r="E139" i="2"/>
  <c r="D139"/>
  <c r="A142" i="6"/>
  <c r="B141"/>
  <c r="A148" i="4"/>
  <c r="B147"/>
  <c r="C141" i="6" s="1"/>
  <c r="A140" i="2"/>
  <c r="B140" s="1"/>
  <c r="C140" s="1"/>
  <c r="D140" i="6" l="1"/>
  <c r="F140" s="1"/>
  <c r="D147" i="4"/>
  <c r="E147"/>
  <c r="E140" i="2"/>
  <c r="D140"/>
  <c r="E141" i="6"/>
  <c r="G141" s="1"/>
  <c r="D141"/>
  <c r="F141" s="1"/>
  <c r="A143"/>
  <c r="B142"/>
  <c r="A149" i="4"/>
  <c r="B148"/>
  <c r="A141" i="2"/>
  <c r="B141" s="1"/>
  <c r="C141" s="1"/>
  <c r="E148" i="4" l="1"/>
  <c r="D148"/>
  <c r="C142" i="6"/>
  <c r="D142" s="1"/>
  <c r="F142" s="1"/>
  <c r="E141" i="2"/>
  <c r="D141"/>
  <c r="A144" i="6"/>
  <c r="B143"/>
  <c r="A150" i="4"/>
  <c r="B149"/>
  <c r="A142" i="2"/>
  <c r="B142" s="1"/>
  <c r="C142" s="1"/>
  <c r="E142" i="6" l="1"/>
  <c r="G142" s="1"/>
  <c r="E149" i="4"/>
  <c r="D149"/>
  <c r="C143" i="6"/>
  <c r="D143" s="1"/>
  <c r="F143" s="1"/>
  <c r="E142" i="2"/>
  <c r="D142"/>
  <c r="A145" i="6"/>
  <c r="B144"/>
  <c r="A151" i="4"/>
  <c r="B150"/>
  <c r="A143" i="2"/>
  <c r="B143" s="1"/>
  <c r="C143" s="1"/>
  <c r="E143" i="6" l="1"/>
  <c r="G143" s="1"/>
  <c r="D150" i="4"/>
  <c r="E150"/>
  <c r="C144" i="6"/>
  <c r="E144" s="1"/>
  <c r="G144" s="1"/>
  <c r="E143" i="2"/>
  <c r="D143"/>
  <c r="A146" i="6"/>
  <c r="B145"/>
  <c r="A152" i="4"/>
  <c r="B151"/>
  <c r="A144" i="2"/>
  <c r="B144" s="1"/>
  <c r="C144" s="1"/>
  <c r="D144" i="6" l="1"/>
  <c r="F144" s="1"/>
  <c r="D151" i="4"/>
  <c r="E151"/>
  <c r="C145" i="6"/>
  <c r="E145" s="1"/>
  <c r="G145" s="1"/>
  <c r="E144" i="2"/>
  <c r="D144"/>
  <c r="A147" i="6"/>
  <c r="B146"/>
  <c r="A153" i="4"/>
  <c r="B152"/>
  <c r="A145" i="2"/>
  <c r="B145" s="1"/>
  <c r="C145" s="1"/>
  <c r="D145" i="6" l="1"/>
  <c r="F145" s="1"/>
  <c r="E152" i="4"/>
  <c r="D152"/>
  <c r="C146" i="6"/>
  <c r="D146" s="1"/>
  <c r="F146" s="1"/>
  <c r="E145" i="2"/>
  <c r="D145"/>
  <c r="A148" i="6"/>
  <c r="B147"/>
  <c r="A154" i="4"/>
  <c r="B153"/>
  <c r="A146" i="2"/>
  <c r="B146" s="1"/>
  <c r="C146" s="1"/>
  <c r="E146" i="6" l="1"/>
  <c r="G146" s="1"/>
  <c r="E153" i="4"/>
  <c r="D153"/>
  <c r="C147" i="6"/>
  <c r="D147" s="1"/>
  <c r="F147" s="1"/>
  <c r="E146" i="2"/>
  <c r="D146"/>
  <c r="A149" i="6"/>
  <c r="B148"/>
  <c r="A155" i="4"/>
  <c r="B154"/>
  <c r="A147" i="2"/>
  <c r="B147" s="1"/>
  <c r="C147" s="1"/>
  <c r="E147" i="6" l="1"/>
  <c r="G147" s="1"/>
  <c r="D154" i="4"/>
  <c r="E154"/>
  <c r="C148" i="6"/>
  <c r="E148" s="1"/>
  <c r="G148" s="1"/>
  <c r="E147" i="2"/>
  <c r="D147"/>
  <c r="A150" i="6"/>
  <c r="B149"/>
  <c r="A156" i="4"/>
  <c r="B155"/>
  <c r="A148" i="2"/>
  <c r="B148" s="1"/>
  <c r="C148" s="1"/>
  <c r="D148" i="6" l="1"/>
  <c r="F148" s="1"/>
  <c r="D155" i="4"/>
  <c r="E155"/>
  <c r="C149" i="6"/>
  <c r="E149" s="1"/>
  <c r="G149" s="1"/>
  <c r="E148" i="2"/>
  <c r="D148"/>
  <c r="A151" i="6"/>
  <c r="B150"/>
  <c r="A157" i="4"/>
  <c r="B156"/>
  <c r="A149" i="2"/>
  <c r="B149" s="1"/>
  <c r="C149" s="1"/>
  <c r="D149" i="6" l="1"/>
  <c r="F149" s="1"/>
  <c r="E156" i="4"/>
  <c r="D156"/>
  <c r="C150" i="6"/>
  <c r="D150" s="1"/>
  <c r="F150" s="1"/>
  <c r="E149" i="2"/>
  <c r="D149"/>
  <c r="A152" i="6"/>
  <c r="B151"/>
  <c r="A158" i="4"/>
  <c r="B157"/>
  <c r="A150" i="2"/>
  <c r="B150" s="1"/>
  <c r="C150" s="1"/>
  <c r="E157" i="4" l="1"/>
  <c r="D157"/>
  <c r="E150" i="6"/>
  <c r="G150" s="1"/>
  <c r="C151"/>
  <c r="D151" s="1"/>
  <c r="F151" s="1"/>
  <c r="E150" i="2"/>
  <c r="D150"/>
  <c r="A153" i="6"/>
  <c r="B152"/>
  <c r="A159" i="4"/>
  <c r="B158"/>
  <c r="A151" i="2"/>
  <c r="B151" s="1"/>
  <c r="C151" s="1"/>
  <c r="E151" i="6" l="1"/>
  <c r="G151" s="1"/>
  <c r="D158" i="4"/>
  <c r="E158"/>
  <c r="C152" i="6"/>
  <c r="E152" s="1"/>
  <c r="G152" s="1"/>
  <c r="E151" i="2"/>
  <c r="D151"/>
  <c r="A154" i="6"/>
  <c r="B153"/>
  <c r="A160" i="4"/>
  <c r="B159"/>
  <c r="A152" i="2"/>
  <c r="B152" s="1"/>
  <c r="C152" s="1"/>
  <c r="D152" i="6" l="1"/>
  <c r="F152" s="1"/>
  <c r="D159" i="4"/>
  <c r="E159"/>
  <c r="C153" i="6"/>
  <c r="E153" s="1"/>
  <c r="G153" s="1"/>
  <c r="E152" i="2"/>
  <c r="D152"/>
  <c r="A155" i="6"/>
  <c r="B154"/>
  <c r="A161" i="4"/>
  <c r="B160"/>
  <c r="A153" i="2"/>
  <c r="B153" s="1"/>
  <c r="C153" s="1"/>
  <c r="D153" i="6" l="1"/>
  <c r="F153" s="1"/>
  <c r="E160" i="4"/>
  <c r="D160"/>
  <c r="C154" i="6"/>
  <c r="E154" s="1"/>
  <c r="G154" s="1"/>
  <c r="E153" i="2"/>
  <c r="D153"/>
  <c r="A156" i="6"/>
  <c r="B155"/>
  <c r="A162" i="4"/>
  <c r="B161"/>
  <c r="C155" i="6" s="1"/>
  <c r="A154" i="2"/>
  <c r="B154" s="1"/>
  <c r="C154" s="1"/>
  <c r="D154" i="6" l="1"/>
  <c r="F154" s="1"/>
  <c r="E161" i="4"/>
  <c r="D161"/>
  <c r="D155" i="6"/>
  <c r="F155" s="1"/>
  <c r="E155"/>
  <c r="G155" s="1"/>
  <c r="E154" i="2"/>
  <c r="D154"/>
  <c r="A157" i="6"/>
  <c r="B156"/>
  <c r="A163" i="4"/>
  <c r="B162"/>
  <c r="A155" i="2"/>
  <c r="B155" s="1"/>
  <c r="C155" s="1"/>
  <c r="D162" i="4" l="1"/>
  <c r="E162"/>
  <c r="C156" i="6"/>
  <c r="E156" s="1"/>
  <c r="G156" s="1"/>
  <c r="E155" i="2"/>
  <c r="D155"/>
  <c r="A158" i="6"/>
  <c r="B157"/>
  <c r="A164" i="4"/>
  <c r="B163"/>
  <c r="A156" i="2"/>
  <c r="B156" s="1"/>
  <c r="C156" s="1"/>
  <c r="D156" i="6" l="1"/>
  <c r="F156" s="1"/>
  <c r="D163" i="4"/>
  <c r="E163"/>
  <c r="C157" i="6"/>
  <c r="E157" s="1"/>
  <c r="G157" s="1"/>
  <c r="E156" i="2"/>
  <c r="D156"/>
  <c r="A159" i="6"/>
  <c r="B158"/>
  <c r="A165" i="4"/>
  <c r="B164"/>
  <c r="C158" i="6" s="1"/>
  <c r="A157" i="2"/>
  <c r="B157" s="1"/>
  <c r="C157" s="1"/>
  <c r="D157" i="6" l="1"/>
  <c r="F157" s="1"/>
  <c r="E164" i="4"/>
  <c r="D164"/>
  <c r="D158" i="6"/>
  <c r="F158" s="1"/>
  <c r="E158"/>
  <c r="G158" s="1"/>
  <c r="E157" i="2"/>
  <c r="D157"/>
  <c r="A160" i="6"/>
  <c r="B159"/>
  <c r="A166" i="4"/>
  <c r="B165"/>
  <c r="A158" i="2"/>
  <c r="B158" s="1"/>
  <c r="C158" s="1"/>
  <c r="E165" i="4" l="1"/>
  <c r="D165"/>
  <c r="C159" i="6"/>
  <c r="D159" s="1"/>
  <c r="F159" s="1"/>
  <c r="E158" i="2"/>
  <c r="D158"/>
  <c r="A161" i="6"/>
  <c r="B160"/>
  <c r="A167" i="4"/>
  <c r="B166"/>
  <c r="A159" i="2"/>
  <c r="B159" s="1"/>
  <c r="C159" s="1"/>
  <c r="E159" i="6" l="1"/>
  <c r="G159" s="1"/>
  <c r="D166" i="4"/>
  <c r="E166"/>
  <c r="C160" i="6"/>
  <c r="E160" s="1"/>
  <c r="G160" s="1"/>
  <c r="E159" i="2"/>
  <c r="D159"/>
  <c r="A162" i="6"/>
  <c r="B161"/>
  <c r="A168" i="4"/>
  <c r="B167"/>
  <c r="C161" i="6" s="1"/>
  <c r="A160" i="2"/>
  <c r="B160" s="1"/>
  <c r="C160" s="1"/>
  <c r="D160" i="6" l="1"/>
  <c r="F160" s="1"/>
  <c r="D167" i="4"/>
  <c r="E167"/>
  <c r="E161" i="6"/>
  <c r="G161" s="1"/>
  <c r="D161"/>
  <c r="F161" s="1"/>
  <c r="E160" i="2"/>
  <c r="D160"/>
  <c r="A163" i="6"/>
  <c r="B162"/>
  <c r="A169" i="4"/>
  <c r="B168"/>
  <c r="A161" i="2"/>
  <c r="B161" s="1"/>
  <c r="C161" s="1"/>
  <c r="E168" i="4" l="1"/>
  <c r="D168"/>
  <c r="C162" i="6"/>
  <c r="D162" s="1"/>
  <c r="F162" s="1"/>
  <c r="E161" i="2"/>
  <c r="D161"/>
  <c r="A164" i="6"/>
  <c r="B163"/>
  <c r="A170" i="4"/>
  <c r="B169"/>
  <c r="A162" i="2"/>
  <c r="B162" s="1"/>
  <c r="C162" s="1"/>
  <c r="E162" i="6" l="1"/>
  <c r="G162" s="1"/>
  <c r="E169" i="4"/>
  <c r="D169"/>
  <c r="C163" i="6"/>
  <c r="D163" s="1"/>
  <c r="F163" s="1"/>
  <c r="E162" i="2"/>
  <c r="D162"/>
  <c r="A165" i="6"/>
  <c r="B164"/>
  <c r="A171" i="4"/>
  <c r="B170"/>
  <c r="A163" i="2"/>
  <c r="B163" s="1"/>
  <c r="C163" s="1"/>
  <c r="E163" i="6" l="1"/>
  <c r="G163" s="1"/>
  <c r="D170" i="4"/>
  <c r="E170"/>
  <c r="C164" i="6"/>
  <c r="E164" s="1"/>
  <c r="G164" s="1"/>
  <c r="E163" i="2"/>
  <c r="D163"/>
  <c r="A166" i="6"/>
  <c r="B165"/>
  <c r="A172" i="4"/>
  <c r="B171"/>
  <c r="A164" i="2"/>
  <c r="B164" s="1"/>
  <c r="C164" s="1"/>
  <c r="D164" i="6" l="1"/>
  <c r="F164" s="1"/>
  <c r="D171" i="4"/>
  <c r="E171"/>
  <c r="C165" i="6"/>
  <c r="E165" s="1"/>
  <c r="G165" s="1"/>
  <c r="E164" i="2"/>
  <c r="D164"/>
  <c r="A167" i="6"/>
  <c r="B166"/>
  <c r="A173" i="4"/>
  <c r="B172"/>
  <c r="A165" i="2"/>
  <c r="B165" s="1"/>
  <c r="C165" s="1"/>
  <c r="D165" i="6" l="1"/>
  <c r="F165" s="1"/>
  <c r="E172" i="4"/>
  <c r="D172"/>
  <c r="C166" i="6"/>
  <c r="D166" s="1"/>
  <c r="F166" s="1"/>
  <c r="E165" i="2"/>
  <c r="D165"/>
  <c r="A168" i="6"/>
  <c r="B167"/>
  <c r="A174" i="4"/>
  <c r="B173"/>
  <c r="A166" i="2"/>
  <c r="B166" s="1"/>
  <c r="C166" s="1"/>
  <c r="E166" i="6" l="1"/>
  <c r="G166" s="1"/>
  <c r="E173" i="4"/>
  <c r="D173"/>
  <c r="C167" i="6"/>
  <c r="D167" s="1"/>
  <c r="F167" s="1"/>
  <c r="E166" i="2"/>
  <c r="D166"/>
  <c r="A169" i="6"/>
  <c r="B168"/>
  <c r="A175" i="4"/>
  <c r="B174"/>
  <c r="A167" i="2"/>
  <c r="B167" s="1"/>
  <c r="C167" s="1"/>
  <c r="E167" i="6" l="1"/>
  <c r="G167" s="1"/>
  <c r="D174" i="4"/>
  <c r="E174"/>
  <c r="C168" i="6"/>
  <c r="E168" s="1"/>
  <c r="G168" s="1"/>
  <c r="E167" i="2"/>
  <c r="D167"/>
  <c r="A170" i="6"/>
  <c r="B169"/>
  <c r="A176" i="4"/>
  <c r="B175"/>
  <c r="A168" i="2"/>
  <c r="B168" s="1"/>
  <c r="C168" s="1"/>
  <c r="D168" i="6" l="1"/>
  <c r="F168" s="1"/>
  <c r="D175" i="4"/>
  <c r="E175"/>
  <c r="C169" i="6"/>
  <c r="E169" s="1"/>
  <c r="G169" s="1"/>
  <c r="E168" i="2"/>
  <c r="D168"/>
  <c r="A171" i="6"/>
  <c r="B170"/>
  <c r="A177" i="4"/>
  <c r="B176"/>
  <c r="A169" i="2"/>
  <c r="B169" s="1"/>
  <c r="C169" s="1"/>
  <c r="D169" i="6" l="1"/>
  <c r="F169" s="1"/>
  <c r="E176" i="4"/>
  <c r="D176"/>
  <c r="C170" i="6"/>
  <c r="E170" s="1"/>
  <c r="G170" s="1"/>
  <c r="E169" i="2"/>
  <c r="D169"/>
  <c r="A172" i="6"/>
  <c r="B171"/>
  <c r="A178" i="4"/>
  <c r="B177"/>
  <c r="A170" i="2"/>
  <c r="B170" s="1"/>
  <c r="C170" s="1"/>
  <c r="D170" i="6" l="1"/>
  <c r="F170" s="1"/>
  <c r="E177" i="4"/>
  <c r="D177"/>
  <c r="C171" i="6"/>
  <c r="D171" s="1"/>
  <c r="F171" s="1"/>
  <c r="E170" i="2"/>
  <c r="D170"/>
  <c r="A173" i="6"/>
  <c r="B172"/>
  <c r="A179" i="4"/>
  <c r="B178"/>
  <c r="A171" i="2"/>
  <c r="B171" s="1"/>
  <c r="C171" s="1"/>
  <c r="E171" i="6" l="1"/>
  <c r="G171" s="1"/>
  <c r="D178" i="4"/>
  <c r="E178"/>
  <c r="C172" i="6"/>
  <c r="E172" s="1"/>
  <c r="G172" s="1"/>
  <c r="E171" i="2"/>
  <c r="D171"/>
  <c r="A174" i="6"/>
  <c r="B173"/>
  <c r="A180" i="4"/>
  <c r="B179"/>
  <c r="A172" i="2"/>
  <c r="B172" s="1"/>
  <c r="C172" s="1"/>
  <c r="D172" i="6" l="1"/>
  <c r="F172" s="1"/>
  <c r="D179" i="4"/>
  <c r="E179"/>
  <c r="C173" i="6"/>
  <c r="E173" s="1"/>
  <c r="G173" s="1"/>
  <c r="E172" i="2"/>
  <c r="D172"/>
  <c r="A175" i="6"/>
  <c r="B174"/>
  <c r="A181" i="4"/>
  <c r="B180"/>
  <c r="A173" i="2"/>
  <c r="B173" s="1"/>
  <c r="C173" s="1"/>
  <c r="D173" i="6" l="1"/>
  <c r="F173" s="1"/>
  <c r="E180" i="4"/>
  <c r="D180"/>
  <c r="C174" i="6"/>
  <c r="D174" s="1"/>
  <c r="F174" s="1"/>
  <c r="E173" i="2"/>
  <c r="D173"/>
  <c r="A176" i="6"/>
  <c r="B175"/>
  <c r="A182" i="4"/>
  <c r="B181"/>
  <c r="A174" i="2"/>
  <c r="B174" s="1"/>
  <c r="C174" s="1"/>
  <c r="E174" i="6" l="1"/>
  <c r="G174" s="1"/>
  <c r="E181" i="4"/>
  <c r="D181"/>
  <c r="C175" i="6"/>
  <c r="E175" s="1"/>
  <c r="G175" s="1"/>
  <c r="E174" i="2"/>
  <c r="D174"/>
  <c r="A177" i="6"/>
  <c r="B176"/>
  <c r="A183" i="4"/>
  <c r="B182"/>
  <c r="A175" i="2"/>
  <c r="B175" s="1"/>
  <c r="C175" s="1"/>
  <c r="D175" i="6" l="1"/>
  <c r="F175" s="1"/>
  <c r="D182" i="4"/>
  <c r="E182"/>
  <c r="C176" i="6"/>
  <c r="E176" s="1"/>
  <c r="G176" s="1"/>
  <c r="E175" i="2"/>
  <c r="D175"/>
  <c r="A178" i="6"/>
  <c r="B177"/>
  <c r="A184" i="4"/>
  <c r="B183"/>
  <c r="A176" i="2"/>
  <c r="B176" s="1"/>
  <c r="C176" s="1"/>
  <c r="D176" i="6" l="1"/>
  <c r="F176" s="1"/>
  <c r="D183" i="4"/>
  <c r="E183"/>
  <c r="C177" i="6"/>
  <c r="E177" s="1"/>
  <c r="G177" s="1"/>
  <c r="E176" i="2"/>
  <c r="D176"/>
  <c r="A179" i="6"/>
  <c r="B178"/>
  <c r="A185" i="4"/>
  <c r="B184"/>
  <c r="C178" i="6" s="1"/>
  <c r="A177" i="2"/>
  <c r="B177" s="1"/>
  <c r="C177" s="1"/>
  <c r="D177" i="6" l="1"/>
  <c r="F177" s="1"/>
  <c r="E184" i="4"/>
  <c r="D184"/>
  <c r="D178" i="6"/>
  <c r="F178" s="1"/>
  <c r="E178"/>
  <c r="G178" s="1"/>
  <c r="E177" i="2"/>
  <c r="D177"/>
  <c r="A180" i="6"/>
  <c r="B179"/>
  <c r="A186" i="4"/>
  <c r="B185"/>
  <c r="A178" i="2"/>
  <c r="B178" s="1"/>
  <c r="C178" s="1"/>
  <c r="E185" i="4" l="1"/>
  <c r="D185"/>
  <c r="C179" i="6"/>
  <c r="D179" s="1"/>
  <c r="F179" s="1"/>
  <c r="E178" i="2"/>
  <c r="D178"/>
  <c r="A181" i="6"/>
  <c r="B180"/>
  <c r="A187" i="4"/>
  <c r="B186"/>
  <c r="A179" i="2"/>
  <c r="B179" s="1"/>
  <c r="C179" s="1"/>
  <c r="E179" i="6" l="1"/>
  <c r="G179" s="1"/>
  <c r="D186" i="4"/>
  <c r="E186"/>
  <c r="C180" i="6"/>
  <c r="E180" s="1"/>
  <c r="G180" s="1"/>
  <c r="E179" i="2"/>
  <c r="D179"/>
  <c r="A182" i="6"/>
  <c r="B181"/>
  <c r="A188" i="4"/>
  <c r="B187"/>
  <c r="C181" i="6" s="1"/>
  <c r="A180" i="2"/>
  <c r="B180" s="1"/>
  <c r="C180" s="1"/>
  <c r="D180" i="6" l="1"/>
  <c r="F180" s="1"/>
  <c r="D187" i="4"/>
  <c r="E187"/>
  <c r="E181" i="6"/>
  <c r="G181" s="1"/>
  <c r="D181"/>
  <c r="F181" s="1"/>
  <c r="E180" i="2"/>
  <c r="D180"/>
  <c r="A183" i="6"/>
  <c r="B182"/>
  <c r="A189" i="4"/>
  <c r="B188"/>
  <c r="A181" i="2"/>
  <c r="B181" s="1"/>
  <c r="C181" s="1"/>
  <c r="E188" i="4" l="1"/>
  <c r="D188"/>
  <c r="C182" i="6"/>
  <c r="D182" s="1"/>
  <c r="F182" s="1"/>
  <c r="E181" i="2"/>
  <c r="D181"/>
  <c r="A184" i="6"/>
  <c r="B183"/>
  <c r="A190" i="4"/>
  <c r="B189"/>
  <c r="A182" i="2"/>
  <c r="B182" s="1"/>
  <c r="C182" s="1"/>
  <c r="E182" i="6" l="1"/>
  <c r="G182" s="1"/>
  <c r="E189" i="4"/>
  <c r="D189"/>
  <c r="C183" i="6"/>
  <c r="D183" s="1"/>
  <c r="F183" s="1"/>
  <c r="E182" i="2"/>
  <c r="D182"/>
  <c r="A185" i="6"/>
  <c r="B184"/>
  <c r="A191" i="4"/>
  <c r="B190"/>
  <c r="A183" i="2"/>
  <c r="B183" s="1"/>
  <c r="C183" s="1"/>
  <c r="E183" i="6" l="1"/>
  <c r="G183" s="1"/>
  <c r="D190" i="4"/>
  <c r="E190"/>
  <c r="C184" i="6"/>
  <c r="E184" s="1"/>
  <c r="G184" s="1"/>
  <c r="E183" i="2"/>
  <c r="D183"/>
  <c r="A186" i="6"/>
  <c r="B185"/>
  <c r="A192" i="4"/>
  <c r="B191"/>
  <c r="A184" i="2"/>
  <c r="B184" s="1"/>
  <c r="C184" s="1"/>
  <c r="D184" i="6" l="1"/>
  <c r="F184" s="1"/>
  <c r="D191" i="4"/>
  <c r="E191"/>
  <c r="C185" i="6"/>
  <c r="E185" s="1"/>
  <c r="G185" s="1"/>
  <c r="E184" i="2"/>
  <c r="D184"/>
  <c r="A187" i="6"/>
  <c r="B186"/>
  <c r="A193" i="4"/>
  <c r="B192"/>
  <c r="A185" i="2"/>
  <c r="B185" s="1"/>
  <c r="C185" s="1"/>
  <c r="D185" i="6" l="1"/>
  <c r="F185" s="1"/>
  <c r="E192" i="4"/>
  <c r="D192"/>
  <c r="C186" i="6"/>
  <c r="D186" s="1"/>
  <c r="F186" s="1"/>
  <c r="E185" i="2"/>
  <c r="D185"/>
  <c r="A188" i="6"/>
  <c r="B187"/>
  <c r="A194" i="4"/>
  <c r="B193"/>
  <c r="A186" i="2"/>
  <c r="B186" s="1"/>
  <c r="C186" s="1"/>
  <c r="E186" i="6" l="1"/>
  <c r="G186" s="1"/>
  <c r="E193" i="4"/>
  <c r="D193"/>
  <c r="C187" i="6"/>
  <c r="D187" s="1"/>
  <c r="F187" s="1"/>
  <c r="E186" i="2"/>
  <c r="D186"/>
  <c r="A189" i="6"/>
  <c r="B188"/>
  <c r="A195" i="4"/>
  <c r="B194"/>
  <c r="A187" i="2"/>
  <c r="B187" s="1"/>
  <c r="C187" s="1"/>
  <c r="E187" i="6" l="1"/>
  <c r="G187" s="1"/>
  <c r="D194" i="4"/>
  <c r="E194"/>
  <c r="C188" i="6"/>
  <c r="E188" s="1"/>
  <c r="G188" s="1"/>
  <c r="E187" i="2"/>
  <c r="D187"/>
  <c r="A190" i="6"/>
  <c r="B189"/>
  <c r="A196" i="4"/>
  <c r="B195"/>
  <c r="C189" i="6" s="1"/>
  <c r="A188" i="2"/>
  <c r="B188" s="1"/>
  <c r="C188" s="1"/>
  <c r="D188" i="6" l="1"/>
  <c r="F188" s="1"/>
  <c r="D195" i="4"/>
  <c r="E195"/>
  <c r="E189" i="6"/>
  <c r="G189" s="1"/>
  <c r="D189"/>
  <c r="F189" s="1"/>
  <c r="E188" i="2"/>
  <c r="D188"/>
  <c r="A191" i="6"/>
  <c r="B190"/>
  <c r="A197" i="4"/>
  <c r="B196"/>
  <c r="C190" i="6" s="1"/>
  <c r="A189" i="2"/>
  <c r="B189" s="1"/>
  <c r="C189" s="1"/>
  <c r="E196" i="4" l="1"/>
  <c r="D196"/>
  <c r="D190" i="6"/>
  <c r="F190" s="1"/>
  <c r="E190"/>
  <c r="G190" s="1"/>
  <c r="E189" i="2"/>
  <c r="D189"/>
  <c r="A192" i="6"/>
  <c r="B191"/>
  <c r="A198" i="4"/>
  <c r="B197"/>
  <c r="A190" i="2"/>
  <c r="B190" s="1"/>
  <c r="C190" s="1"/>
  <c r="E197" i="4" l="1"/>
  <c r="D197"/>
  <c r="C191" i="6"/>
  <c r="D191" s="1"/>
  <c r="F191" s="1"/>
  <c r="E190" i="2"/>
  <c r="D190"/>
  <c r="A193" i="6"/>
  <c r="B192"/>
  <c r="A199" i="4"/>
  <c r="B198"/>
  <c r="A191" i="2"/>
  <c r="B191" s="1"/>
  <c r="C191" s="1"/>
  <c r="E191" i="6" l="1"/>
  <c r="G191" s="1"/>
  <c r="D198" i="4"/>
  <c r="E198"/>
  <c r="C192" i="6"/>
  <c r="E192" s="1"/>
  <c r="G192" s="1"/>
  <c r="E191" i="2"/>
  <c r="D191"/>
  <c r="A194" i="6"/>
  <c r="B193"/>
  <c r="A200" i="4"/>
  <c r="B199"/>
  <c r="C193" i="6" s="1"/>
  <c r="A192" i="2"/>
  <c r="B192" s="1"/>
  <c r="C192" s="1"/>
  <c r="D192" i="6" l="1"/>
  <c r="F192" s="1"/>
  <c r="D199" i="4"/>
  <c r="E199"/>
  <c r="E193" i="6"/>
  <c r="G193" s="1"/>
  <c r="D193"/>
  <c r="F193" s="1"/>
  <c r="E192" i="2"/>
  <c r="D192"/>
  <c r="A195" i="6"/>
  <c r="B194"/>
  <c r="A201" i="4"/>
  <c r="B200"/>
  <c r="A193" i="2"/>
  <c r="B193" s="1"/>
  <c r="C193" s="1"/>
  <c r="E200" i="4" l="1"/>
  <c r="D200"/>
  <c r="C194" i="6"/>
  <c r="D194" s="1"/>
  <c r="F194" s="1"/>
  <c r="E193" i="2"/>
  <c r="D193"/>
  <c r="A196" i="6"/>
  <c r="B195"/>
  <c r="A202" i="4"/>
  <c r="B201"/>
  <c r="A194" i="2"/>
  <c r="B194" s="1"/>
  <c r="C194" s="1"/>
  <c r="E194" i="6" l="1"/>
  <c r="G194" s="1"/>
  <c r="E201" i="4"/>
  <c r="D201"/>
  <c r="C195" i="6"/>
  <c r="D195" s="1"/>
  <c r="F195" s="1"/>
  <c r="E194" i="2"/>
  <c r="D194"/>
  <c r="A197" i="6"/>
  <c r="B196"/>
  <c r="A203" i="4"/>
  <c r="B202"/>
  <c r="A195" i="2"/>
  <c r="B195" s="1"/>
  <c r="C195" s="1"/>
  <c r="E195" i="6" l="1"/>
  <c r="G195" s="1"/>
  <c r="D202" i="4"/>
  <c r="E202"/>
  <c r="C196" i="6"/>
  <c r="E196" s="1"/>
  <c r="G196" s="1"/>
  <c r="E195" i="2"/>
  <c r="D195"/>
  <c r="A198" i="6"/>
  <c r="B197"/>
  <c r="A204" i="4"/>
  <c r="B203"/>
  <c r="C197" i="6" s="1"/>
  <c r="A196" i="2"/>
  <c r="B196" s="1"/>
  <c r="C196" s="1"/>
  <c r="D196" i="6" l="1"/>
  <c r="F196" s="1"/>
  <c r="D203" i="4"/>
  <c r="E203"/>
  <c r="E197" i="6"/>
  <c r="G197" s="1"/>
  <c r="D197"/>
  <c r="F197" s="1"/>
  <c r="E196" i="2"/>
  <c r="D196"/>
  <c r="A199" i="6"/>
  <c r="B198"/>
  <c r="A205" i="4"/>
  <c r="B204"/>
  <c r="A197" i="2"/>
  <c r="B197" s="1"/>
  <c r="C197" s="1"/>
  <c r="E204" i="4" l="1"/>
  <c r="D204"/>
  <c r="C198" i="6"/>
  <c r="D198" s="1"/>
  <c r="F198" s="1"/>
  <c r="E197" i="2"/>
  <c r="D197"/>
  <c r="A200" i="6"/>
  <c r="B199"/>
  <c r="A206" i="4"/>
  <c r="B205"/>
  <c r="A198" i="2"/>
  <c r="B198" s="1"/>
  <c r="C198" s="1"/>
  <c r="E198" i="6" l="1"/>
  <c r="G198" s="1"/>
  <c r="E205" i="4"/>
  <c r="D205"/>
  <c r="C199" i="6"/>
  <c r="D199" s="1"/>
  <c r="F199" s="1"/>
  <c r="E198" i="2"/>
  <c r="D198"/>
  <c r="A201" i="6"/>
  <c r="B200"/>
  <c r="A207" i="4"/>
  <c r="B206"/>
  <c r="A199" i="2"/>
  <c r="B199" s="1"/>
  <c r="C199" s="1"/>
  <c r="E199" i="6" l="1"/>
  <c r="G199" s="1"/>
  <c r="D206" i="4"/>
  <c r="E206"/>
  <c r="C200" i="6"/>
  <c r="E200" s="1"/>
  <c r="G200" s="1"/>
  <c r="E199" i="2"/>
  <c r="D199"/>
  <c r="A202" i="6"/>
  <c r="B201"/>
  <c r="A208" i="4"/>
  <c r="B207"/>
  <c r="C201" i="6" s="1"/>
  <c r="A200" i="2"/>
  <c r="B200" s="1"/>
  <c r="C200" s="1"/>
  <c r="D200" i="6" l="1"/>
  <c r="F200" s="1"/>
  <c r="D207" i="4"/>
  <c r="E207"/>
  <c r="E201" i="6"/>
  <c r="G201" s="1"/>
  <c r="D201"/>
  <c r="F201" s="1"/>
  <c r="E200" i="2"/>
  <c r="D200"/>
  <c r="A203" i="6"/>
  <c r="B202"/>
  <c r="A209" i="4"/>
  <c r="B208"/>
  <c r="A201" i="2"/>
  <c r="B201" s="1"/>
  <c r="C201" s="1"/>
  <c r="E208" i="4" l="1"/>
  <c r="D208"/>
  <c r="C202" i="6"/>
  <c r="D202" s="1"/>
  <c r="F202" s="1"/>
  <c r="E201" i="2"/>
  <c r="D201"/>
  <c r="A204" i="6"/>
  <c r="B203"/>
  <c r="A210" i="4"/>
  <c r="B209"/>
  <c r="A202" i="2"/>
  <c r="B202" s="1"/>
  <c r="C202" s="1"/>
  <c r="E202" i="6" l="1"/>
  <c r="G202" s="1"/>
  <c r="E209" i="4"/>
  <c r="D209"/>
  <c r="C203" i="6"/>
  <c r="D203" s="1"/>
  <c r="F203" s="1"/>
  <c r="E202" i="2"/>
  <c r="D202"/>
  <c r="A205" i="6"/>
  <c r="B204"/>
  <c r="A211" i="4"/>
  <c r="B210"/>
  <c r="A203" i="2"/>
  <c r="B203" s="1"/>
  <c r="C203" s="1"/>
  <c r="E203" i="6" l="1"/>
  <c r="G203" s="1"/>
  <c r="D210" i="4"/>
  <c r="E210"/>
  <c r="C204" i="6"/>
  <c r="E204" s="1"/>
  <c r="G204" s="1"/>
  <c r="E203" i="2"/>
  <c r="D203"/>
  <c r="A206" i="6"/>
  <c r="B205"/>
  <c r="A212" i="4"/>
  <c r="B211"/>
  <c r="A204" i="2"/>
  <c r="B204" s="1"/>
  <c r="C204" s="1"/>
  <c r="D204" i="6" l="1"/>
  <c r="F204" s="1"/>
  <c r="D211" i="4"/>
  <c r="E211"/>
  <c r="C205" i="6"/>
  <c r="E205" s="1"/>
  <c r="G205" s="1"/>
  <c r="E204" i="2"/>
  <c r="D204"/>
  <c r="A207" i="6"/>
  <c r="B206"/>
  <c r="A213" i="4"/>
  <c r="B212"/>
  <c r="A205" i="2"/>
  <c r="B205" s="1"/>
  <c r="C205" s="1"/>
  <c r="D205" i="6" l="1"/>
  <c r="F205" s="1"/>
  <c r="E212" i="4"/>
  <c r="D212"/>
  <c r="C206" i="6"/>
  <c r="D206" s="1"/>
  <c r="F206" s="1"/>
  <c r="E205" i="2"/>
  <c r="D205"/>
  <c r="A208" i="6"/>
  <c r="B207"/>
  <c r="A214" i="4"/>
  <c r="B213"/>
  <c r="A206" i="2"/>
  <c r="B206" s="1"/>
  <c r="C206" s="1"/>
  <c r="E206" i="6" l="1"/>
  <c r="G206" s="1"/>
  <c r="E213" i="4"/>
  <c r="D213"/>
  <c r="C207" i="6"/>
  <c r="D207" s="1"/>
  <c r="F207" s="1"/>
  <c r="E206" i="2"/>
  <c r="D206"/>
  <c r="A209" i="6"/>
  <c r="B208"/>
  <c r="A215" i="4"/>
  <c r="B214"/>
  <c r="A207" i="2"/>
  <c r="B207" s="1"/>
  <c r="C207" s="1"/>
  <c r="E207" i="6" l="1"/>
  <c r="G207" s="1"/>
  <c r="D214" i="4"/>
  <c r="E214"/>
  <c r="C208" i="6"/>
  <c r="E208" s="1"/>
  <c r="G208" s="1"/>
  <c r="D207" i="2"/>
  <c r="E207"/>
  <c r="A210" i="6"/>
  <c r="B209"/>
  <c r="A216" i="4"/>
  <c r="B215"/>
  <c r="C209" i="6" s="1"/>
  <c r="A208" i="2"/>
  <c r="B208" s="1"/>
  <c r="C208" s="1"/>
  <c r="D208" i="6" l="1"/>
  <c r="F208" s="1"/>
  <c r="D215" i="4"/>
  <c r="E215"/>
  <c r="E209" i="6"/>
  <c r="G209" s="1"/>
  <c r="D209"/>
  <c r="F209" s="1"/>
  <c r="E208" i="2"/>
  <c r="D208"/>
  <c r="A211" i="6"/>
  <c r="B210"/>
  <c r="A217" i="4"/>
  <c r="B216"/>
  <c r="A209" i="2"/>
  <c r="B209" s="1"/>
  <c r="C209" s="1"/>
  <c r="E216" i="4" l="1"/>
  <c r="D216"/>
  <c r="C210" i="6"/>
  <c r="D210" s="1"/>
  <c r="F210" s="1"/>
  <c r="E209" i="2"/>
  <c r="D209"/>
  <c r="A212" i="6"/>
  <c r="B211"/>
  <c r="A218" i="4"/>
  <c r="B217"/>
  <c r="A210" i="2"/>
  <c r="B210" s="1"/>
  <c r="C210" s="1"/>
  <c r="E210" i="6" l="1"/>
  <c r="G210" s="1"/>
  <c r="E217" i="4"/>
  <c r="D217"/>
  <c r="C211" i="6"/>
  <c r="D211" s="1"/>
  <c r="F211" s="1"/>
  <c r="E210" i="2"/>
  <c r="D210"/>
  <c r="A213" i="6"/>
  <c r="B212"/>
  <c r="A219" i="4"/>
  <c r="B218"/>
  <c r="A211" i="2"/>
  <c r="B211" s="1"/>
  <c r="C211" s="1"/>
  <c r="E211" i="6" l="1"/>
  <c r="G211" s="1"/>
  <c r="D218" i="4"/>
  <c r="E218"/>
  <c r="C212" i="6"/>
  <c r="D212" s="1"/>
  <c r="F212" s="1"/>
  <c r="D211" i="2"/>
  <c r="E211"/>
  <c r="A214" i="6"/>
  <c r="B213"/>
  <c r="A220" i="4"/>
  <c r="B219"/>
  <c r="A212" i="2"/>
  <c r="B212" s="1"/>
  <c r="C212" s="1"/>
  <c r="E212" i="6" l="1"/>
  <c r="G212" s="1"/>
  <c r="D219" i="4"/>
  <c r="E219"/>
  <c r="C213" i="6"/>
  <c r="E213" s="1"/>
  <c r="G213" s="1"/>
  <c r="E212" i="2"/>
  <c r="D212"/>
  <c r="A215" i="6"/>
  <c r="B214"/>
  <c r="A221" i="4"/>
  <c r="B220"/>
  <c r="A213" i="2"/>
  <c r="B213" s="1"/>
  <c r="C213" s="1"/>
  <c r="D213" i="6" l="1"/>
  <c r="F213" s="1"/>
  <c r="E220" i="4"/>
  <c r="D220"/>
  <c r="C214" i="6"/>
  <c r="D214" s="1"/>
  <c r="F214" s="1"/>
  <c r="E213" i="2"/>
  <c r="D213"/>
  <c r="A216" i="6"/>
  <c r="B215"/>
  <c r="A222" i="4"/>
  <c r="B221"/>
  <c r="A214" i="2"/>
  <c r="B214" s="1"/>
  <c r="C214" s="1"/>
  <c r="E214" i="6" l="1"/>
  <c r="G214" s="1"/>
  <c r="E221" i="4"/>
  <c r="D221"/>
  <c r="C215" i="6"/>
  <c r="D215" s="1"/>
  <c r="F215" s="1"/>
  <c r="E214" i="2"/>
  <c r="D214"/>
  <c r="A217" i="6"/>
  <c r="B216"/>
  <c r="A223" i="4"/>
  <c r="B222"/>
  <c r="A215" i="2"/>
  <c r="B215" s="1"/>
  <c r="C215" s="1"/>
  <c r="E215" i="6" l="1"/>
  <c r="G215" s="1"/>
  <c r="D222" i="4"/>
  <c r="E222"/>
  <c r="C216" i="6"/>
  <c r="E216" s="1"/>
  <c r="G216" s="1"/>
  <c r="D215" i="2"/>
  <c r="E215"/>
  <c r="A218" i="6"/>
  <c r="B217"/>
  <c r="A224" i="4"/>
  <c r="B223"/>
  <c r="C217" i="6" s="1"/>
  <c r="A216" i="2"/>
  <c r="B216" s="1"/>
  <c r="C216" s="1"/>
  <c r="D216" i="6" l="1"/>
  <c r="F216" s="1"/>
  <c r="D223" i="4"/>
  <c r="E223"/>
  <c r="E217" i="6"/>
  <c r="G217" s="1"/>
  <c r="D217"/>
  <c r="F217" s="1"/>
  <c r="E216" i="2"/>
  <c r="D216"/>
  <c r="A219" i="6"/>
  <c r="B218"/>
  <c r="A225" i="4"/>
  <c r="B224"/>
  <c r="A217" i="2"/>
  <c r="B217" s="1"/>
  <c r="C217" s="1"/>
  <c r="E224" i="4" l="1"/>
  <c r="D224"/>
  <c r="C218" i="6"/>
  <c r="D218" s="1"/>
  <c r="F218" s="1"/>
  <c r="E217" i="2"/>
  <c r="D217"/>
  <c r="A220" i="6"/>
  <c r="B219"/>
  <c r="A226" i="4"/>
  <c r="B225"/>
  <c r="A218" i="2"/>
  <c r="B218" s="1"/>
  <c r="C218" s="1"/>
  <c r="E218" i="6" l="1"/>
  <c r="G218" s="1"/>
  <c r="E225" i="4"/>
  <c r="D225"/>
  <c r="C219" i="6"/>
  <c r="D219" s="1"/>
  <c r="F219" s="1"/>
  <c r="E218" i="2"/>
  <c r="D218"/>
  <c r="A221" i="6"/>
  <c r="B220"/>
  <c r="A227" i="4"/>
  <c r="B226"/>
  <c r="A219" i="2"/>
  <c r="B219" s="1"/>
  <c r="C219" s="1"/>
  <c r="E219" i="6" l="1"/>
  <c r="G219" s="1"/>
  <c r="D226" i="4"/>
  <c r="E226"/>
  <c r="C220" i="6"/>
  <c r="E220" s="1"/>
  <c r="G220" s="1"/>
  <c r="D219" i="2"/>
  <c r="E219"/>
  <c r="A222" i="6"/>
  <c r="B221"/>
  <c r="A228" i="4"/>
  <c r="B227"/>
  <c r="A220" i="2"/>
  <c r="B220" s="1"/>
  <c r="C220" s="1"/>
  <c r="D220" i="6" l="1"/>
  <c r="F220" s="1"/>
  <c r="D227" i="4"/>
  <c r="E227"/>
  <c r="C221" i="6"/>
  <c r="E221" s="1"/>
  <c r="G221" s="1"/>
  <c r="E220" i="2"/>
  <c r="D220"/>
  <c r="A223" i="6"/>
  <c r="B222"/>
  <c r="A229" i="4"/>
  <c r="B228"/>
  <c r="A221" i="2"/>
  <c r="B221" s="1"/>
  <c r="C221" s="1"/>
  <c r="D221" i="6" l="1"/>
  <c r="F221" s="1"/>
  <c r="E228" i="4"/>
  <c r="D228"/>
  <c r="C222" i="6"/>
  <c r="D222" s="1"/>
  <c r="F222" s="1"/>
  <c r="E221" i="2"/>
  <c r="D221"/>
  <c r="A224" i="6"/>
  <c r="B223"/>
  <c r="A230" i="4"/>
  <c r="B229"/>
  <c r="A222" i="2"/>
  <c r="B222" s="1"/>
  <c r="C222" s="1"/>
  <c r="E222" i="6" l="1"/>
  <c r="G222" s="1"/>
  <c r="E229" i="4"/>
  <c r="D229"/>
  <c r="C223" i="6"/>
  <c r="D223" s="1"/>
  <c r="F223" s="1"/>
  <c r="E222" i="2"/>
  <c r="D222"/>
  <c r="A225" i="6"/>
  <c r="B224"/>
  <c r="A231" i="4"/>
  <c r="B230"/>
  <c r="A223" i="2"/>
  <c r="B223" s="1"/>
  <c r="C223" s="1"/>
  <c r="E223" i="6" l="1"/>
  <c r="G223" s="1"/>
  <c r="D230" i="4"/>
  <c r="E230"/>
  <c r="C224" i="6"/>
  <c r="E224" s="1"/>
  <c r="G224" s="1"/>
  <c r="D223" i="2"/>
  <c r="E223"/>
  <c r="A226" i="6"/>
  <c r="B225"/>
  <c r="A232" i="4"/>
  <c r="B231"/>
  <c r="A224" i="2"/>
  <c r="B224" s="1"/>
  <c r="C224" s="1"/>
  <c r="D224" i="6" l="1"/>
  <c r="F224" s="1"/>
  <c r="D231" i="4"/>
  <c r="E231"/>
  <c r="C225" i="6"/>
  <c r="E225" s="1"/>
  <c r="G225" s="1"/>
  <c r="E224" i="2"/>
  <c r="D224"/>
  <c r="A227" i="6"/>
  <c r="B226"/>
  <c r="A233" i="4"/>
  <c r="B232"/>
  <c r="C226" i="6" s="1"/>
  <c r="A225" i="2"/>
  <c r="B225" s="1"/>
  <c r="C225" s="1"/>
  <c r="D225" i="6" l="1"/>
  <c r="F225" s="1"/>
  <c r="E232" i="4"/>
  <c r="D232"/>
  <c r="D226" i="6"/>
  <c r="F226" s="1"/>
  <c r="E226"/>
  <c r="G226" s="1"/>
  <c r="E225" i="2"/>
  <c r="D225"/>
  <c r="A228" i="6"/>
  <c r="B227"/>
  <c r="A234" i="4"/>
  <c r="B233"/>
  <c r="A226" i="2"/>
  <c r="B226" s="1"/>
  <c r="C226" s="1"/>
  <c r="E233" i="4" l="1"/>
  <c r="D233"/>
  <c r="C227" i="6"/>
  <c r="D227" s="1"/>
  <c r="F227" s="1"/>
  <c r="E226" i="2"/>
  <c r="D226"/>
  <c r="A229" i="6"/>
  <c r="B228"/>
  <c r="A235" i="4"/>
  <c r="B234"/>
  <c r="A227" i="2"/>
  <c r="B227" s="1"/>
  <c r="C227" s="1"/>
  <c r="E227" i="6" l="1"/>
  <c r="G227" s="1"/>
  <c r="D234" i="4"/>
  <c r="E234"/>
  <c r="C228" i="6"/>
  <c r="E228" s="1"/>
  <c r="G228" s="1"/>
  <c r="D227" i="2"/>
  <c r="E227"/>
  <c r="A230" i="6"/>
  <c r="B229"/>
  <c r="A236" i="4"/>
  <c r="B235"/>
  <c r="C229" i="6" s="1"/>
  <c r="A228" i="2"/>
  <c r="B228" s="1"/>
  <c r="C228" s="1"/>
  <c r="D228" i="6" l="1"/>
  <c r="F228" s="1"/>
  <c r="D235" i="4"/>
  <c r="E235"/>
  <c r="E229" i="6"/>
  <c r="G229" s="1"/>
  <c r="D229"/>
  <c r="F229" s="1"/>
  <c r="E228" i="2"/>
  <c r="D228"/>
  <c r="A231" i="6"/>
  <c r="B230"/>
  <c r="A237" i="4"/>
  <c r="B236"/>
  <c r="A229" i="2"/>
  <c r="B229" s="1"/>
  <c r="C229" s="1"/>
  <c r="E236" i="4" l="1"/>
  <c r="D236"/>
  <c r="C230" i="6"/>
  <c r="E230" s="1"/>
  <c r="G230" s="1"/>
  <c r="E229" i="2"/>
  <c r="D229"/>
  <c r="A232" i="6"/>
  <c r="B231"/>
  <c r="A238" i="4"/>
  <c r="B237"/>
  <c r="A230" i="2"/>
  <c r="B230" s="1"/>
  <c r="C230" s="1"/>
  <c r="D230" i="6" l="1"/>
  <c r="F230" s="1"/>
  <c r="E237" i="4"/>
  <c r="D237"/>
  <c r="C231" i="6"/>
  <c r="D231" s="1"/>
  <c r="F231" s="1"/>
  <c r="E230" i="2"/>
  <c r="D230"/>
  <c r="A233" i="6"/>
  <c r="B232"/>
  <c r="A239" i="4"/>
  <c r="B238"/>
  <c r="A231" i="2"/>
  <c r="B231" s="1"/>
  <c r="C231" s="1"/>
  <c r="E231" i="6" l="1"/>
  <c r="G231" s="1"/>
  <c r="D238" i="4"/>
  <c r="E238"/>
  <c r="C232" i="6"/>
  <c r="D232" s="1"/>
  <c r="F232" s="1"/>
  <c r="D231" i="2"/>
  <c r="E231"/>
  <c r="A234" i="6"/>
  <c r="B233"/>
  <c r="A240" i="4"/>
  <c r="B239"/>
  <c r="C233" i="6" s="1"/>
  <c r="A232" i="2"/>
  <c r="B232" s="1"/>
  <c r="C232" s="1"/>
  <c r="E232" i="6" l="1"/>
  <c r="G232" s="1"/>
  <c r="D239" i="4"/>
  <c r="E239"/>
  <c r="E232" i="2"/>
  <c r="D232"/>
  <c r="E233" i="6"/>
  <c r="G233" s="1"/>
  <c r="D233"/>
  <c r="F233" s="1"/>
  <c r="A235"/>
  <c r="B234"/>
  <c r="A241" i="4"/>
  <c r="B240"/>
  <c r="A233" i="2"/>
  <c r="B233" s="1"/>
  <c r="C233" s="1"/>
  <c r="E240" i="4" l="1"/>
  <c r="D240"/>
  <c r="C234" i="6"/>
  <c r="D234" s="1"/>
  <c r="F234" s="1"/>
  <c r="E233" i="2"/>
  <c r="D233"/>
  <c r="A236" i="6"/>
  <c r="B235"/>
  <c r="A242" i="4"/>
  <c r="B241"/>
  <c r="A234" i="2"/>
  <c r="B234" s="1"/>
  <c r="C234" s="1"/>
  <c r="E234" i="6" l="1"/>
  <c r="G234" s="1"/>
  <c r="E241" i="4"/>
  <c r="D241"/>
  <c r="C235" i="6"/>
  <c r="D235" s="1"/>
  <c r="F235" s="1"/>
  <c r="E234" i="2"/>
  <c r="D234"/>
  <c r="A237" i="6"/>
  <c r="B236"/>
  <c r="A243" i="4"/>
  <c r="B242"/>
  <c r="A235" i="2"/>
  <c r="B235" s="1"/>
  <c r="C235" s="1"/>
  <c r="E235" i="6" l="1"/>
  <c r="G235" s="1"/>
  <c r="D242" i="4"/>
  <c r="E242"/>
  <c r="C236" i="6"/>
  <c r="E236" s="1"/>
  <c r="G236" s="1"/>
  <c r="D235" i="2"/>
  <c r="E235"/>
  <c r="A238" i="6"/>
  <c r="B237"/>
  <c r="A244" i="4"/>
  <c r="B243"/>
  <c r="C237" i="6" s="1"/>
  <c r="A236" i="2"/>
  <c r="B236" s="1"/>
  <c r="C236" s="1"/>
  <c r="D236" i="6" l="1"/>
  <c r="F236" s="1"/>
  <c r="D243" i="4"/>
  <c r="E243"/>
  <c r="E237" i="6"/>
  <c r="G237" s="1"/>
  <c r="D237"/>
  <c r="F237" s="1"/>
  <c r="E236" i="2"/>
  <c r="D236"/>
  <c r="A239" i="6"/>
  <c r="B238"/>
  <c r="A245" i="4"/>
  <c r="B244"/>
  <c r="A237" i="2"/>
  <c r="B237" s="1"/>
  <c r="C237" s="1"/>
  <c r="E244" i="4" l="1"/>
  <c r="D244"/>
  <c r="C238" i="6"/>
  <c r="D238" s="1"/>
  <c r="F238" s="1"/>
  <c r="E237" i="2"/>
  <c r="D237"/>
  <c r="A240" i="6"/>
  <c r="B239"/>
  <c r="A246" i="4"/>
  <c r="B245"/>
  <c r="A238" i="2"/>
  <c r="B238" s="1"/>
  <c r="C238" s="1"/>
  <c r="E238" i="6" l="1"/>
  <c r="G238" s="1"/>
  <c r="E245" i="4"/>
  <c r="D245"/>
  <c r="C239" i="6"/>
  <c r="D239" s="1"/>
  <c r="F239" s="1"/>
  <c r="E238" i="2"/>
  <c r="D238"/>
  <c r="A241" i="6"/>
  <c r="B240"/>
  <c r="A247" i="4"/>
  <c r="B246"/>
  <c r="A239" i="2"/>
  <c r="B239" s="1"/>
  <c r="C239" s="1"/>
  <c r="E239" i="6" l="1"/>
  <c r="G239" s="1"/>
  <c r="D246" i="4"/>
  <c r="E246"/>
  <c r="C240" i="6"/>
  <c r="D240" s="1"/>
  <c r="F240" s="1"/>
  <c r="D239" i="2"/>
  <c r="E239"/>
  <c r="A242" i="6"/>
  <c r="B241"/>
  <c r="A248" i="4"/>
  <c r="B247"/>
  <c r="A240" i="2"/>
  <c r="B240" s="1"/>
  <c r="C240" s="1"/>
  <c r="E240" i="6" l="1"/>
  <c r="G240" s="1"/>
  <c r="D247" i="4"/>
  <c r="E247"/>
  <c r="C241" i="6"/>
  <c r="E241" s="1"/>
  <c r="G241" s="1"/>
  <c r="E240" i="2"/>
  <c r="D240"/>
  <c r="A243" i="6"/>
  <c r="B242"/>
  <c r="A249" i="4"/>
  <c r="B248"/>
  <c r="A241" i="2"/>
  <c r="B241" s="1"/>
  <c r="C241" s="1"/>
  <c r="D241" i="6" l="1"/>
  <c r="F241" s="1"/>
  <c r="E248" i="4"/>
  <c r="D248"/>
  <c r="C242" i="6"/>
  <c r="E242" s="1"/>
  <c r="G242" s="1"/>
  <c r="E241" i="2"/>
  <c r="D241"/>
  <c r="A244" i="6"/>
  <c r="B243"/>
  <c r="A250" i="4"/>
  <c r="B249"/>
  <c r="A242" i="2"/>
  <c r="B242" s="1"/>
  <c r="C242" s="1"/>
  <c r="D242" i="6" l="1"/>
  <c r="F242" s="1"/>
  <c r="E249" i="4"/>
  <c r="D249"/>
  <c r="C243" i="6"/>
  <c r="D243" s="1"/>
  <c r="F243" s="1"/>
  <c r="E242" i="2"/>
  <c r="D242"/>
  <c r="A245" i="6"/>
  <c r="B244"/>
  <c r="A251" i="4"/>
  <c r="B250"/>
  <c r="A243" i="2"/>
  <c r="B243" s="1"/>
  <c r="C243" s="1"/>
  <c r="E243" i="6" l="1"/>
  <c r="G243" s="1"/>
  <c r="D250" i="4"/>
  <c r="E250"/>
  <c r="C244" i="6"/>
  <c r="E244" s="1"/>
  <c r="G244" s="1"/>
  <c r="D243" i="2"/>
  <c r="E243"/>
  <c r="A246" i="6"/>
  <c r="B245"/>
  <c r="A252" i="4"/>
  <c r="B251"/>
  <c r="C245" i="6" s="1"/>
  <c r="A244" i="2"/>
  <c r="B244" s="1"/>
  <c r="C244" s="1"/>
  <c r="D244" i="6" l="1"/>
  <c r="F244" s="1"/>
  <c r="D251" i="4"/>
  <c r="E251"/>
  <c r="E245" i="6"/>
  <c r="G245" s="1"/>
  <c r="D245"/>
  <c r="F245" s="1"/>
  <c r="E244" i="2"/>
  <c r="D244"/>
  <c r="A247" i="6"/>
  <c r="B246"/>
  <c r="A253" i="4"/>
  <c r="B252"/>
  <c r="A245" i="2"/>
  <c r="B245" s="1"/>
  <c r="C245" s="1"/>
  <c r="E252" i="4" l="1"/>
  <c r="D252"/>
  <c r="C246" i="6"/>
  <c r="D246" s="1"/>
  <c r="F246" s="1"/>
  <c r="E245" i="2"/>
  <c r="D245"/>
  <c r="A248" i="6"/>
  <c r="B247"/>
  <c r="A254" i="4"/>
  <c r="B253"/>
  <c r="A246" i="2"/>
  <c r="B246" s="1"/>
  <c r="C246" s="1"/>
  <c r="E246" i="6" l="1"/>
  <c r="G246" s="1"/>
  <c r="E253" i="4"/>
  <c r="D253"/>
  <c r="C247" i="6"/>
  <c r="D247" s="1"/>
  <c r="F247" s="1"/>
  <c r="E246" i="2"/>
  <c r="D246"/>
  <c r="A249" i="6"/>
  <c r="B248"/>
  <c r="A255" i="4"/>
  <c r="B254"/>
  <c r="C248" i="6" s="1"/>
  <c r="A247" i="2"/>
  <c r="B247" s="1"/>
  <c r="C247" s="1"/>
  <c r="E247" i="6" l="1"/>
  <c r="G247" s="1"/>
  <c r="D254" i="4"/>
  <c r="E254"/>
  <c r="E248" i="6"/>
  <c r="G248" s="1"/>
  <c r="D248"/>
  <c r="F248" s="1"/>
  <c r="D247" i="2"/>
  <c r="E247"/>
  <c r="A250" i="6"/>
  <c r="B249"/>
  <c r="A256" i="4"/>
  <c r="B255"/>
  <c r="A248" i="2"/>
  <c r="B248" s="1"/>
  <c r="C248" s="1"/>
  <c r="D255" i="4" l="1"/>
  <c r="E255"/>
  <c r="C249" i="6"/>
  <c r="E249" s="1"/>
  <c r="G249" s="1"/>
  <c r="E248" i="2"/>
  <c r="D248"/>
  <c r="A251" i="6"/>
  <c r="B250"/>
  <c r="A257" i="4"/>
  <c r="B256"/>
  <c r="C250" i="6" s="1"/>
  <c r="A249" i="2"/>
  <c r="B249" s="1"/>
  <c r="C249" s="1"/>
  <c r="D249" i="6" l="1"/>
  <c r="F249" s="1"/>
  <c r="E256" i="4"/>
  <c r="D256"/>
  <c r="E249" i="2"/>
  <c r="D249"/>
  <c r="D250" i="6"/>
  <c r="F250" s="1"/>
  <c r="E250"/>
  <c r="G250" s="1"/>
  <c r="A252"/>
  <c r="B251"/>
  <c r="A258" i="4"/>
  <c r="B257"/>
  <c r="A250" i="2"/>
  <c r="B250" s="1"/>
  <c r="C250" s="1"/>
  <c r="E257" i="4" l="1"/>
  <c r="D257"/>
  <c r="C251" i="6"/>
  <c r="D251" s="1"/>
  <c r="F251" s="1"/>
  <c r="E250" i="2"/>
  <c r="D250"/>
  <c r="A253" i="6"/>
  <c r="B252"/>
  <c r="A259" i="4"/>
  <c r="B258"/>
  <c r="A251" i="2"/>
  <c r="B251" s="1"/>
  <c r="C251" s="1"/>
  <c r="E251" i="6" l="1"/>
  <c r="G251" s="1"/>
  <c r="D258" i="4"/>
  <c r="E258"/>
  <c r="C252" i="6"/>
  <c r="E252" s="1"/>
  <c r="G252" s="1"/>
  <c r="D251" i="2"/>
  <c r="E251"/>
  <c r="A254" i="6"/>
  <c r="B253"/>
  <c r="A260" i="4"/>
  <c r="B259"/>
  <c r="C253" i="6" s="1"/>
  <c r="A252" i="2"/>
  <c r="B252" s="1"/>
  <c r="C252" s="1"/>
  <c r="D252" i="6" l="1"/>
  <c r="F252" s="1"/>
  <c r="D259" i="4"/>
  <c r="E259"/>
  <c r="E252" i="2"/>
  <c r="D252"/>
  <c r="E253" i="6"/>
  <c r="G253" s="1"/>
  <c r="D253"/>
  <c r="F253" s="1"/>
  <c r="A255"/>
  <c r="B254"/>
  <c r="A261" i="4"/>
  <c r="B260"/>
  <c r="A253" i="2"/>
  <c r="B253" s="1"/>
  <c r="C253" s="1"/>
  <c r="E260" i="4" l="1"/>
  <c r="D260"/>
  <c r="C254" i="6"/>
  <c r="D254" s="1"/>
  <c r="F254" s="1"/>
  <c r="E253" i="2"/>
  <c r="D253"/>
  <c r="A256" i="6"/>
  <c r="B255"/>
  <c r="A262" i="4"/>
  <c r="B261"/>
  <c r="A254" i="2"/>
  <c r="B254" s="1"/>
  <c r="C254" s="1"/>
  <c r="E254" i="6" l="1"/>
  <c r="G254" s="1"/>
  <c r="E261" i="4"/>
  <c r="D261"/>
  <c r="C255" i="6"/>
  <c r="D255" s="1"/>
  <c r="F255" s="1"/>
  <c r="E254" i="2"/>
  <c r="D254"/>
  <c r="A257" i="6"/>
  <c r="B256"/>
  <c r="A263" i="4"/>
  <c r="B262"/>
  <c r="A255" i="2"/>
  <c r="B255" s="1"/>
  <c r="C255" s="1"/>
  <c r="E255" i="6" l="1"/>
  <c r="G255" s="1"/>
  <c r="D262" i="4"/>
  <c r="E262"/>
  <c r="C256" i="6"/>
  <c r="E256" s="1"/>
  <c r="G256" s="1"/>
  <c r="D255" i="2"/>
  <c r="E255"/>
  <c r="A258" i="6"/>
  <c r="B257"/>
  <c r="A264" i="4"/>
  <c r="B263"/>
  <c r="C257" i="6" s="1"/>
  <c r="A256" i="2"/>
  <c r="B256" s="1"/>
  <c r="C256" s="1"/>
  <c r="D256" i="6" l="1"/>
  <c r="F256" s="1"/>
  <c r="D263" i="4"/>
  <c r="E263"/>
  <c r="E257" i="6"/>
  <c r="G257" s="1"/>
  <c r="D257"/>
  <c r="F257" s="1"/>
  <c r="E256" i="2"/>
  <c r="D256"/>
  <c r="A259" i="6"/>
  <c r="B258"/>
  <c r="A265" i="4"/>
  <c r="B264"/>
  <c r="A257" i="2"/>
  <c r="B257" s="1"/>
  <c r="C257" s="1"/>
  <c r="E264" i="4" l="1"/>
  <c r="D264"/>
  <c r="C258" i="6"/>
  <c r="D258" s="1"/>
  <c r="F258" s="1"/>
  <c r="E257" i="2"/>
  <c r="D257"/>
  <c r="A260" i="6"/>
  <c r="B259"/>
  <c r="A266" i="4"/>
  <c r="B265"/>
  <c r="A258" i="2"/>
  <c r="B258" s="1"/>
  <c r="C258" s="1"/>
  <c r="E258" i="6" l="1"/>
  <c r="G258" s="1"/>
  <c r="E265" i="4"/>
  <c r="D265"/>
  <c r="C259" i="6"/>
  <c r="D259" s="1"/>
  <c r="F259" s="1"/>
  <c r="E258" i="2"/>
  <c r="D258"/>
  <c r="A261" i="6"/>
  <c r="B260"/>
  <c r="A267" i="4"/>
  <c r="B266"/>
  <c r="A259" i="2"/>
  <c r="B259" s="1"/>
  <c r="C259" s="1"/>
  <c r="E259" i="6" l="1"/>
  <c r="G259" s="1"/>
  <c r="D266" i="4"/>
  <c r="E266"/>
  <c r="C260" i="6"/>
  <c r="E260" s="1"/>
  <c r="G260" s="1"/>
  <c r="D259" i="2"/>
  <c r="E259"/>
  <c r="A262" i="6"/>
  <c r="B261"/>
  <c r="A268" i="4"/>
  <c r="B267"/>
  <c r="C261" i="6" s="1"/>
  <c r="A260" i="2"/>
  <c r="B260" s="1"/>
  <c r="C260" s="1"/>
  <c r="D260" i="6" l="1"/>
  <c r="F260" s="1"/>
  <c r="D267" i="4"/>
  <c r="E267"/>
  <c r="E261" i="6"/>
  <c r="G261" s="1"/>
  <c r="D261"/>
  <c r="F261" s="1"/>
  <c r="E260" i="2"/>
  <c r="D260"/>
  <c r="A263" i="6"/>
  <c r="B262"/>
  <c r="A269" i="4"/>
  <c r="B268"/>
  <c r="A261" i="2"/>
  <c r="B261" s="1"/>
  <c r="C261" s="1"/>
  <c r="E268" i="4" l="1"/>
  <c r="D268"/>
  <c r="C262" i="6"/>
  <c r="D262" s="1"/>
  <c r="F262" s="1"/>
  <c r="E261" i="2"/>
  <c r="D261"/>
  <c r="A264" i="6"/>
  <c r="B263"/>
  <c r="A270" i="4"/>
  <c r="B269"/>
  <c r="A262" i="2"/>
  <c r="B262" s="1"/>
  <c r="C262" s="1"/>
  <c r="E262" i="6" l="1"/>
  <c r="G262" s="1"/>
  <c r="E269" i="4"/>
  <c r="D269"/>
  <c r="C263" i="6"/>
  <c r="D263" s="1"/>
  <c r="F263" s="1"/>
  <c r="E262" i="2"/>
  <c r="D262"/>
  <c r="A265" i="6"/>
  <c r="B264"/>
  <c r="A271" i="4"/>
  <c r="B270"/>
  <c r="A263" i="2"/>
  <c r="B263" s="1"/>
  <c r="C263" s="1"/>
  <c r="E263" i="6" l="1"/>
  <c r="G263" s="1"/>
  <c r="D270" i="4"/>
  <c r="E270"/>
  <c r="C264" i="6"/>
  <c r="E264" s="1"/>
  <c r="G264" s="1"/>
  <c r="D263" i="2"/>
  <c r="E263"/>
  <c r="A266" i="6"/>
  <c r="B265"/>
  <c r="A272" i="4"/>
  <c r="B271"/>
  <c r="A264" i="2"/>
  <c r="B264" s="1"/>
  <c r="C264" s="1"/>
  <c r="D264" i="6" l="1"/>
  <c r="F264" s="1"/>
  <c r="D271" i="4"/>
  <c r="E271"/>
  <c r="C265" i="6"/>
  <c r="E265" s="1"/>
  <c r="G265" s="1"/>
  <c r="E264" i="2"/>
  <c r="D264"/>
  <c r="A267" i="6"/>
  <c r="B266"/>
  <c r="A273" i="4"/>
  <c r="B272"/>
  <c r="A265" i="2"/>
  <c r="B265" s="1"/>
  <c r="C265" s="1"/>
  <c r="D265" i="6" l="1"/>
  <c r="F265" s="1"/>
  <c r="E272" i="4"/>
  <c r="D272"/>
  <c r="C266" i="6"/>
  <c r="D266" s="1"/>
  <c r="F266" s="1"/>
  <c r="E265" i="2"/>
  <c r="D265"/>
  <c r="A268" i="6"/>
  <c r="B267"/>
  <c r="A274" i="4"/>
  <c r="B273"/>
  <c r="A266" i="2"/>
  <c r="B266" s="1"/>
  <c r="C266" s="1"/>
  <c r="E266" i="6" l="1"/>
  <c r="G266" s="1"/>
  <c r="E273" i="4"/>
  <c r="D273"/>
  <c r="C267" i="6"/>
  <c r="D267" s="1"/>
  <c r="F267" s="1"/>
  <c r="E266" i="2"/>
  <c r="D266"/>
  <c r="A269" i="6"/>
  <c r="B268"/>
  <c r="A275" i="4"/>
  <c r="B274"/>
  <c r="A267" i="2"/>
  <c r="B267" s="1"/>
  <c r="C267" s="1"/>
  <c r="E267" i="6" l="1"/>
  <c r="G267" s="1"/>
  <c r="D274" i="4"/>
  <c r="E274"/>
  <c r="C268" i="6"/>
  <c r="E268" s="1"/>
  <c r="G268" s="1"/>
  <c r="D267" i="2"/>
  <c r="E267"/>
  <c r="A270" i="6"/>
  <c r="B269"/>
  <c r="A276" i="4"/>
  <c r="B275"/>
  <c r="A268" i="2"/>
  <c r="B268" s="1"/>
  <c r="C268" s="1"/>
  <c r="D268" i="6" l="1"/>
  <c r="F268" s="1"/>
  <c r="D275" i="4"/>
  <c r="E275"/>
  <c r="C269" i="6"/>
  <c r="D269" s="1"/>
  <c r="F269" s="1"/>
  <c r="E268" i="2"/>
  <c r="D268"/>
  <c r="A271" i="6"/>
  <c r="B270"/>
  <c r="A277" i="4"/>
  <c r="B276"/>
  <c r="A269" i="2"/>
  <c r="B269" s="1"/>
  <c r="C269" s="1"/>
  <c r="E269" i="6" l="1"/>
  <c r="G269" s="1"/>
  <c r="E276" i="4"/>
  <c r="D276"/>
  <c r="C270" i="6"/>
  <c r="D270" s="1"/>
  <c r="F270" s="1"/>
  <c r="E269" i="2"/>
  <c r="D269"/>
  <c r="A272" i="6"/>
  <c r="B271"/>
  <c r="A278" i="4"/>
  <c r="B277"/>
  <c r="A270" i="2"/>
  <c r="B270" s="1"/>
  <c r="C270" s="1"/>
  <c r="E270" i="6" l="1"/>
  <c r="G270" s="1"/>
  <c r="E277" i="4"/>
  <c r="D277"/>
  <c r="C271" i="6"/>
  <c r="D271" s="1"/>
  <c r="F271" s="1"/>
  <c r="E270" i="2"/>
  <c r="D270"/>
  <c r="A273" i="6"/>
  <c r="B272"/>
  <c r="A279" i="4"/>
  <c r="B278"/>
  <c r="A271" i="2"/>
  <c r="B271" s="1"/>
  <c r="C271" s="1"/>
  <c r="E271" i="6" l="1"/>
  <c r="G271" s="1"/>
  <c r="D278" i="4"/>
  <c r="E278"/>
  <c r="C272" i="6"/>
  <c r="E272" s="1"/>
  <c r="G272" s="1"/>
  <c r="D271" i="2"/>
  <c r="E271"/>
  <c r="A274" i="6"/>
  <c r="B273"/>
  <c r="A280" i="4"/>
  <c r="B279"/>
  <c r="C273" i="6" s="1"/>
  <c r="A272" i="2"/>
  <c r="B272" s="1"/>
  <c r="C272" s="1"/>
  <c r="D272" i="6" l="1"/>
  <c r="F272" s="1"/>
  <c r="D279" i="4"/>
  <c r="E279"/>
  <c r="E273" i="6"/>
  <c r="G273" s="1"/>
  <c r="D273"/>
  <c r="F273" s="1"/>
  <c r="E272" i="2"/>
  <c r="D272"/>
  <c r="A275" i="6"/>
  <c r="B274"/>
  <c r="A281" i="4"/>
  <c r="B280"/>
  <c r="A273" i="2"/>
  <c r="B273" s="1"/>
  <c r="C273" s="1"/>
  <c r="E280" i="4" l="1"/>
  <c r="D280"/>
  <c r="C274" i="6"/>
  <c r="D274" s="1"/>
  <c r="F274" s="1"/>
  <c r="E273" i="2"/>
  <c r="D273"/>
  <c r="A276" i="6"/>
  <c r="B275"/>
  <c r="A282" i="4"/>
  <c r="B281"/>
  <c r="A274" i="2"/>
  <c r="B274" s="1"/>
  <c r="C274" s="1"/>
  <c r="E274" i="6" l="1"/>
  <c r="G274" s="1"/>
  <c r="E281" i="4"/>
  <c r="D281"/>
  <c r="C275" i="6"/>
  <c r="D275" s="1"/>
  <c r="F275" s="1"/>
  <c r="E274" i="2"/>
  <c r="D274"/>
  <c r="A277" i="6"/>
  <c r="B276"/>
  <c r="A283" i="4"/>
  <c r="B282"/>
  <c r="A275" i="2"/>
  <c r="B275" s="1"/>
  <c r="C275" s="1"/>
  <c r="E275" i="6" l="1"/>
  <c r="G275" s="1"/>
  <c r="D282" i="4"/>
  <c r="E282"/>
  <c r="C276" i="6"/>
  <c r="E276" s="1"/>
  <c r="G276" s="1"/>
  <c r="D275" i="2"/>
  <c r="E275"/>
  <c r="A278" i="6"/>
  <c r="B277"/>
  <c r="A284" i="4"/>
  <c r="B283"/>
  <c r="A276" i="2"/>
  <c r="B276" s="1"/>
  <c r="C276" s="1"/>
  <c r="D276" i="6" l="1"/>
  <c r="F276" s="1"/>
  <c r="D283" i="4"/>
  <c r="E283"/>
  <c r="C277" i="6"/>
  <c r="E277" s="1"/>
  <c r="G277" s="1"/>
  <c r="E276" i="2"/>
  <c r="D276"/>
  <c r="A279" i="6"/>
  <c r="B278"/>
  <c r="A285" i="4"/>
  <c r="B284"/>
  <c r="A277" i="2"/>
  <c r="B277" s="1"/>
  <c r="C277" s="1"/>
  <c r="D277" i="6" l="1"/>
  <c r="F277" s="1"/>
  <c r="E284" i="4"/>
  <c r="D284"/>
  <c r="C278" i="6"/>
  <c r="D278" s="1"/>
  <c r="F278" s="1"/>
  <c r="E277" i="2"/>
  <c r="D277"/>
  <c r="A280" i="6"/>
  <c r="B279"/>
  <c r="A286" i="4"/>
  <c r="B285"/>
  <c r="A278" i="2"/>
  <c r="B278" s="1"/>
  <c r="C278" s="1"/>
  <c r="E278" i="6" l="1"/>
  <c r="G278" s="1"/>
  <c r="E285" i="4"/>
  <c r="D285"/>
  <c r="C279" i="6"/>
  <c r="D279" s="1"/>
  <c r="F279" s="1"/>
  <c r="E278" i="2"/>
  <c r="D278"/>
  <c r="A281" i="6"/>
  <c r="B280"/>
  <c r="A287" i="4"/>
  <c r="B286"/>
  <c r="A279" i="2"/>
  <c r="B279" s="1"/>
  <c r="C279" s="1"/>
  <c r="D286" i="4" l="1"/>
  <c r="E286"/>
  <c r="E279" i="6"/>
  <c r="G279" s="1"/>
  <c r="C280"/>
  <c r="E280" s="1"/>
  <c r="G280" s="1"/>
  <c r="D279" i="2"/>
  <c r="E279"/>
  <c r="A282" i="6"/>
  <c r="B281"/>
  <c r="A288" i="4"/>
  <c r="B287"/>
  <c r="A280" i="2"/>
  <c r="B280" s="1"/>
  <c r="C280" s="1"/>
  <c r="D280" i="6" l="1"/>
  <c r="F280" s="1"/>
  <c r="D287" i="4"/>
  <c r="E287"/>
  <c r="C281" i="6"/>
  <c r="E281" s="1"/>
  <c r="G281" s="1"/>
  <c r="E280" i="2"/>
  <c r="D280"/>
  <c r="A283" i="6"/>
  <c r="B282"/>
  <c r="A289" i="4"/>
  <c r="B288"/>
  <c r="A281" i="2"/>
  <c r="B281" s="1"/>
  <c r="C281" s="1"/>
  <c r="D281" i="6" l="1"/>
  <c r="F281" s="1"/>
  <c r="E288" i="4"/>
  <c r="D288"/>
  <c r="C282" i="6"/>
  <c r="D282" s="1"/>
  <c r="F282" s="1"/>
  <c r="E281" i="2"/>
  <c r="D281"/>
  <c r="A284" i="6"/>
  <c r="B283"/>
  <c r="A290" i="4"/>
  <c r="B289"/>
  <c r="A282" i="2"/>
  <c r="B282" s="1"/>
  <c r="C282" s="1"/>
  <c r="E282" i="6" l="1"/>
  <c r="G282" s="1"/>
  <c r="D289" i="4"/>
  <c r="E289"/>
  <c r="C283" i="6"/>
  <c r="D283" s="1"/>
  <c r="F283" s="1"/>
  <c r="E282" i="2"/>
  <c r="D282"/>
  <c r="A285" i="6"/>
  <c r="B284"/>
  <c r="A291" i="4"/>
  <c r="B290"/>
  <c r="A283" i="2"/>
  <c r="B283" s="1"/>
  <c r="C283" s="1"/>
  <c r="E283" i="6" l="1"/>
  <c r="G283" s="1"/>
  <c r="D290" i="4"/>
  <c r="E290"/>
  <c r="C284" i="6"/>
  <c r="E284" s="1"/>
  <c r="G284" s="1"/>
  <c r="D283" i="2"/>
  <c r="E283"/>
  <c r="A286" i="6"/>
  <c r="B285"/>
  <c r="A292" i="4"/>
  <c r="B291"/>
  <c r="A284" i="2"/>
  <c r="B284" s="1"/>
  <c r="C284" s="1"/>
  <c r="D284" i="6" l="1"/>
  <c r="F284" s="1"/>
  <c r="D291" i="4"/>
  <c r="E291"/>
  <c r="C285" i="6"/>
  <c r="E285" s="1"/>
  <c r="G285" s="1"/>
  <c r="E284" i="2"/>
  <c r="D284"/>
  <c r="A287" i="6"/>
  <c r="B286"/>
  <c r="A293" i="4"/>
  <c r="B292"/>
  <c r="A285" i="2"/>
  <c r="B285" s="1"/>
  <c r="C285" s="1"/>
  <c r="D285" i="6" l="1"/>
  <c r="F285" s="1"/>
  <c r="E292" i="4"/>
  <c r="D292"/>
  <c r="C286" i="6"/>
  <c r="D286" s="1"/>
  <c r="F286" s="1"/>
  <c r="E285" i="2"/>
  <c r="D285"/>
  <c r="A288" i="6"/>
  <c r="B287"/>
  <c r="A294" i="4"/>
  <c r="B293"/>
  <c r="A286" i="2"/>
  <c r="B286" s="1"/>
  <c r="C286" s="1"/>
  <c r="E286" i="6" l="1"/>
  <c r="G286" s="1"/>
  <c r="D293" i="4"/>
  <c r="E293"/>
  <c r="C287" i="6"/>
  <c r="D287" s="1"/>
  <c r="F287" s="1"/>
  <c r="E286" i="2"/>
  <c r="D286"/>
  <c r="A289" i="6"/>
  <c r="B288"/>
  <c r="A295" i="4"/>
  <c r="B294"/>
  <c r="A287" i="2"/>
  <c r="B287" s="1"/>
  <c r="C287" s="1"/>
  <c r="E287" i="6" l="1"/>
  <c r="G287" s="1"/>
  <c r="D294" i="4"/>
  <c r="E294"/>
  <c r="C288" i="6"/>
  <c r="E288" s="1"/>
  <c r="G288" s="1"/>
  <c r="D287" i="2"/>
  <c r="E287"/>
  <c r="A290" i="6"/>
  <c r="B289"/>
  <c r="A296" i="4"/>
  <c r="B295"/>
  <c r="C289" i="6" s="1"/>
  <c r="A288" i="2"/>
  <c r="B288" s="1"/>
  <c r="C288" s="1"/>
  <c r="D288" i="6" l="1"/>
  <c r="F288" s="1"/>
  <c r="D295" i="4"/>
  <c r="E295"/>
  <c r="E288" i="2"/>
  <c r="D288"/>
  <c r="E289" i="6"/>
  <c r="G289" s="1"/>
  <c r="D289"/>
  <c r="F289" s="1"/>
  <c r="A291"/>
  <c r="B290"/>
  <c r="A297" i="4"/>
  <c r="B296"/>
  <c r="A289" i="2"/>
  <c r="B289" s="1"/>
  <c r="C289" s="1"/>
  <c r="E296" i="4" l="1"/>
  <c r="D296"/>
  <c r="C290" i="6"/>
  <c r="D290" s="1"/>
  <c r="F290" s="1"/>
  <c r="E289" i="2"/>
  <c r="D289"/>
  <c r="A292" i="6"/>
  <c r="B291"/>
  <c r="A298" i="4"/>
  <c r="B297"/>
  <c r="A290" i="2"/>
  <c r="B290" s="1"/>
  <c r="C290" s="1"/>
  <c r="E290" i="6" l="1"/>
  <c r="G290" s="1"/>
  <c r="D297" i="4"/>
  <c r="E297"/>
  <c r="C291" i="6"/>
  <c r="D291" s="1"/>
  <c r="F291" s="1"/>
  <c r="E290" i="2"/>
  <c r="D290"/>
  <c r="A293" i="6"/>
  <c r="B292"/>
  <c r="A299" i="4"/>
  <c r="B298"/>
  <c r="A291" i="2"/>
  <c r="B291" s="1"/>
  <c r="C291" s="1"/>
  <c r="E291" i="6" l="1"/>
  <c r="G291" s="1"/>
  <c r="D298" i="4"/>
  <c r="E298"/>
  <c r="C292" i="6"/>
  <c r="E292" s="1"/>
  <c r="G292" s="1"/>
  <c r="D291" i="2"/>
  <c r="E291"/>
  <c r="A294" i="6"/>
  <c r="B293"/>
  <c r="A300" i="4"/>
  <c r="B299"/>
  <c r="A292" i="2"/>
  <c r="B292" s="1"/>
  <c r="C292" s="1"/>
  <c r="D292" i="6" l="1"/>
  <c r="F292" s="1"/>
  <c r="D299" i="4"/>
  <c r="E299"/>
  <c r="C293" i="6"/>
  <c r="E293" s="1"/>
  <c r="G293" s="1"/>
  <c r="E292" i="2"/>
  <c r="D292"/>
  <c r="A295" i="6"/>
  <c r="B294"/>
  <c r="A301" i="4"/>
  <c r="B300"/>
  <c r="A293" i="2"/>
  <c r="B293" s="1"/>
  <c r="C293" s="1"/>
  <c r="D293" i="6" l="1"/>
  <c r="F293" s="1"/>
  <c r="E300" i="4"/>
  <c r="D300"/>
  <c r="C294" i="6"/>
  <c r="D294" s="1"/>
  <c r="F294" s="1"/>
  <c r="E293" i="2"/>
  <c r="D293"/>
  <c r="A296" i="6"/>
  <c r="B295"/>
  <c r="A302" i="4"/>
  <c r="B301"/>
  <c r="A294" i="2"/>
  <c r="B294" s="1"/>
  <c r="C294" s="1"/>
  <c r="E294" i="6" l="1"/>
  <c r="G294" s="1"/>
  <c r="D301" i="4"/>
  <c r="E301"/>
  <c r="C295" i="6"/>
  <c r="D295" s="1"/>
  <c r="F295" s="1"/>
  <c r="E294" i="2"/>
  <c r="D294"/>
  <c r="A297" i="6"/>
  <c r="B296"/>
  <c r="A303" i="4"/>
  <c r="B302"/>
  <c r="A295" i="2"/>
  <c r="B295" s="1"/>
  <c r="C295" s="1"/>
  <c r="E295" i="6" l="1"/>
  <c r="G295" s="1"/>
  <c r="D302" i="4"/>
  <c r="E302"/>
  <c r="C296" i="6"/>
  <c r="E296" s="1"/>
  <c r="G296" s="1"/>
  <c r="D295" i="2"/>
  <c r="E295"/>
  <c r="A298" i="6"/>
  <c r="B297"/>
  <c r="A304" i="4"/>
  <c r="B303"/>
  <c r="C297" i="6" s="1"/>
  <c r="A296" i="2"/>
  <c r="B296" s="1"/>
  <c r="C296" s="1"/>
  <c r="D296" i="6" l="1"/>
  <c r="F296" s="1"/>
  <c r="D303" i="4"/>
  <c r="E303"/>
  <c r="E296" i="2"/>
  <c r="D296"/>
  <c r="E297" i="6"/>
  <c r="G297" s="1"/>
  <c r="D297"/>
  <c r="F297" s="1"/>
  <c r="A299"/>
  <c r="B298"/>
  <c r="A305" i="4"/>
  <c r="B304"/>
  <c r="A297" i="2"/>
  <c r="B297" s="1"/>
  <c r="C297" s="1"/>
  <c r="E304" i="4" l="1"/>
  <c r="D304"/>
  <c r="C298" i="6"/>
  <c r="D298" s="1"/>
  <c r="F298" s="1"/>
  <c r="E297" i="2"/>
  <c r="D297"/>
  <c r="A300" i="6"/>
  <c r="B299"/>
  <c r="A306" i="4"/>
  <c r="B305"/>
  <c r="A298" i="2"/>
  <c r="B298" s="1"/>
  <c r="C298" s="1"/>
  <c r="E298" i="6" l="1"/>
  <c r="G298" s="1"/>
  <c r="D305" i="4"/>
  <c r="E305"/>
  <c r="C299" i="6"/>
  <c r="D299" s="1"/>
  <c r="F299" s="1"/>
  <c r="E298" i="2"/>
  <c r="D298"/>
  <c r="A301" i="6"/>
  <c r="B300"/>
  <c r="A307" i="4"/>
  <c r="B306"/>
  <c r="A299" i="2"/>
  <c r="B299" s="1"/>
  <c r="C299" s="1"/>
  <c r="E299" i="6" l="1"/>
  <c r="G299" s="1"/>
  <c r="D306" i="4"/>
  <c r="E306"/>
  <c r="C300" i="6"/>
  <c r="E300" s="1"/>
  <c r="G300" s="1"/>
  <c r="D299" i="2"/>
  <c r="E299"/>
  <c r="A302" i="6"/>
  <c r="B301"/>
  <c r="A308" i="4"/>
  <c r="B307"/>
  <c r="C301" i="6" s="1"/>
  <c r="A300" i="2"/>
  <c r="B300" s="1"/>
  <c r="C300" s="1"/>
  <c r="D300" i="6" l="1"/>
  <c r="F300" s="1"/>
  <c r="D307" i="4"/>
  <c r="E307"/>
  <c r="E301" i="6"/>
  <c r="G301" s="1"/>
  <c r="D301"/>
  <c r="F301" s="1"/>
  <c r="E300" i="2"/>
  <c r="D300"/>
  <c r="A303" i="6"/>
  <c r="B302"/>
  <c r="A309" i="4"/>
  <c r="B308"/>
  <c r="A301" i="2"/>
  <c r="B301" s="1"/>
  <c r="C301" s="1"/>
  <c r="E308" i="4" l="1"/>
  <c r="D308"/>
  <c r="C302" i="6"/>
  <c r="D302" s="1"/>
  <c r="F302" s="1"/>
  <c r="E301" i="2"/>
  <c r="D301"/>
  <c r="A304" i="6"/>
  <c r="B303"/>
  <c r="A310" i="4"/>
  <c r="B309"/>
  <c r="A302" i="2"/>
  <c r="B302" s="1"/>
  <c r="C302" s="1"/>
  <c r="E302" i="6" l="1"/>
  <c r="G302" s="1"/>
  <c r="D309" i="4"/>
  <c r="E309"/>
  <c r="C303" i="6"/>
  <c r="D303" s="1"/>
  <c r="F303" s="1"/>
  <c r="E302" i="2"/>
  <c r="D302"/>
  <c r="A305" i="6"/>
  <c r="B304"/>
  <c r="A311" i="4"/>
  <c r="B310"/>
  <c r="A303" i="2"/>
  <c r="B303" s="1"/>
  <c r="C303" s="1"/>
  <c r="E303" i="6" l="1"/>
  <c r="G303" s="1"/>
  <c r="D310" i="4"/>
  <c r="E310"/>
  <c r="C304" i="6"/>
  <c r="E304" s="1"/>
  <c r="G304" s="1"/>
  <c r="D303" i="2"/>
  <c r="E303"/>
  <c r="A306" i="6"/>
  <c r="B305"/>
  <c r="A312" i="4"/>
  <c r="B311"/>
  <c r="A304" i="2"/>
  <c r="B304" s="1"/>
  <c r="C304" s="1"/>
  <c r="D304" i="6" l="1"/>
  <c r="F304" s="1"/>
  <c r="D311" i="4"/>
  <c r="E311"/>
  <c r="C305" i="6"/>
  <c r="E305" s="1"/>
  <c r="G305" s="1"/>
  <c r="E304" i="2"/>
  <c r="D304"/>
  <c r="A307" i="6"/>
  <c r="B306"/>
  <c r="A313" i="4"/>
  <c r="B312"/>
  <c r="A305" i="2"/>
  <c r="B305" s="1"/>
  <c r="C305" s="1"/>
  <c r="D305" i="6" l="1"/>
  <c r="F305" s="1"/>
  <c r="E312" i="4"/>
  <c r="D312"/>
  <c r="C306" i="6"/>
  <c r="D306" s="1"/>
  <c r="F306" s="1"/>
  <c r="E305" i="2"/>
  <c r="D305"/>
  <c r="A308" i="6"/>
  <c r="B307"/>
  <c r="A314" i="4"/>
  <c r="B313"/>
  <c r="A306" i="2"/>
  <c r="B306" s="1"/>
  <c r="C306" s="1"/>
  <c r="E306" i="6" l="1"/>
  <c r="G306" s="1"/>
  <c r="D313" i="4"/>
  <c r="E313"/>
  <c r="C307" i="6"/>
  <c r="D307" s="1"/>
  <c r="F307" s="1"/>
  <c r="E306" i="2"/>
  <c r="D306"/>
  <c r="A309" i="6"/>
  <c r="B308"/>
  <c r="A315" i="4"/>
  <c r="B314"/>
  <c r="A307" i="2"/>
  <c r="B307" s="1"/>
  <c r="C307" s="1"/>
  <c r="E307" i="6" l="1"/>
  <c r="G307" s="1"/>
  <c r="D314" i="4"/>
  <c r="E314"/>
  <c r="C308" i="6"/>
  <c r="E308" s="1"/>
  <c r="G308" s="1"/>
  <c r="D307" i="2"/>
  <c r="E307"/>
  <c r="A310" i="6"/>
  <c r="B309"/>
  <c r="A316" i="4"/>
  <c r="B315"/>
  <c r="A308" i="2"/>
  <c r="B308" s="1"/>
  <c r="C308" s="1"/>
  <c r="D308" i="6" l="1"/>
  <c r="F308" s="1"/>
  <c r="D315" i="4"/>
  <c r="E315"/>
  <c r="C309" i="6"/>
  <c r="D309" s="1"/>
  <c r="F309" s="1"/>
  <c r="E308" i="2"/>
  <c r="D308"/>
  <c r="A311" i="6"/>
  <c r="B310"/>
  <c r="A317" i="4"/>
  <c r="B316"/>
  <c r="C310" i="6" s="1"/>
  <c r="A309" i="2"/>
  <c r="B309" s="1"/>
  <c r="C309" s="1"/>
  <c r="E309" i="6" l="1"/>
  <c r="G309" s="1"/>
  <c r="E316" i="4"/>
  <c r="D316"/>
  <c r="D310" i="6"/>
  <c r="F310" s="1"/>
  <c r="E310"/>
  <c r="G310" s="1"/>
  <c r="E309" i="2"/>
  <c r="D309"/>
  <c r="A312" i="6"/>
  <c r="B311"/>
  <c r="A318" i="4"/>
  <c r="B317"/>
  <c r="A310" i="2"/>
  <c r="B310" s="1"/>
  <c r="C310" s="1"/>
  <c r="D317" i="4" l="1"/>
  <c r="E317"/>
  <c r="C311" i="6"/>
  <c r="D311" s="1"/>
  <c r="F311" s="1"/>
  <c r="E310" i="2"/>
  <c r="D310"/>
  <c r="A313" i="6"/>
  <c r="B312"/>
  <c r="A319" i="4"/>
  <c r="B318"/>
  <c r="A311" i="2"/>
  <c r="B311" s="1"/>
  <c r="C311" s="1"/>
  <c r="E311" i="6" l="1"/>
  <c r="G311" s="1"/>
  <c r="D318" i="4"/>
  <c r="E318"/>
  <c r="C312" i="6"/>
  <c r="E312" s="1"/>
  <c r="G312" s="1"/>
  <c r="D311" i="2"/>
  <c r="E311"/>
  <c r="A314" i="6"/>
  <c r="B313"/>
  <c r="A320" i="4"/>
  <c r="B319"/>
  <c r="A312" i="2"/>
  <c r="B312" s="1"/>
  <c r="C312" s="1"/>
  <c r="D312" i="6" l="1"/>
  <c r="F312" s="1"/>
  <c r="D319" i="4"/>
  <c r="E319"/>
  <c r="C313" i="6"/>
  <c r="D313" s="1"/>
  <c r="F313" s="1"/>
  <c r="E312" i="2"/>
  <c r="D312"/>
  <c r="A315" i="6"/>
  <c r="B314"/>
  <c r="A321" i="4"/>
  <c r="B320"/>
  <c r="A313" i="2"/>
  <c r="B313" s="1"/>
  <c r="C313" s="1"/>
  <c r="E313" i="6" l="1"/>
  <c r="G313" s="1"/>
  <c r="E320" i="4"/>
  <c r="D320"/>
  <c r="C314" i="6"/>
  <c r="D314" s="1"/>
  <c r="F314" s="1"/>
  <c r="E313" i="2"/>
  <c r="D313"/>
  <c r="A316" i="6"/>
  <c r="B315"/>
  <c r="A322" i="4"/>
  <c r="B321"/>
  <c r="A314" i="2"/>
  <c r="B314" s="1"/>
  <c r="C314" s="1"/>
  <c r="E314" i="6" l="1"/>
  <c r="G314" s="1"/>
  <c r="D321" i="4"/>
  <c r="E321"/>
  <c r="C315" i="6"/>
  <c r="D315" s="1"/>
  <c r="F315" s="1"/>
  <c r="E314" i="2"/>
  <c r="D314"/>
  <c r="A317" i="6"/>
  <c r="B316"/>
  <c r="A323" i="4"/>
  <c r="B322"/>
  <c r="A315" i="2"/>
  <c r="B315" s="1"/>
  <c r="C315" s="1"/>
  <c r="E315" i="6" l="1"/>
  <c r="G315" s="1"/>
  <c r="D322" i="4"/>
  <c r="E322"/>
  <c r="C316" i="6"/>
  <c r="E316" s="1"/>
  <c r="G316" s="1"/>
  <c r="D315" i="2"/>
  <c r="E315"/>
  <c r="A318" i="6"/>
  <c r="B317"/>
  <c r="A324" i="4"/>
  <c r="B323"/>
  <c r="A316" i="2"/>
  <c r="B316" s="1"/>
  <c r="C316" s="1"/>
  <c r="D316" i="6" l="1"/>
  <c r="F316" s="1"/>
  <c r="D323" i="4"/>
  <c r="E323"/>
  <c r="C317" i="6"/>
  <c r="E317" s="1"/>
  <c r="G317" s="1"/>
  <c r="E316" i="2"/>
  <c r="D316"/>
  <c r="A319" i="6"/>
  <c r="B318"/>
  <c r="A325" i="4"/>
  <c r="B324"/>
  <c r="A317" i="2"/>
  <c r="B317" s="1"/>
  <c r="C317" s="1"/>
  <c r="D317" i="6" l="1"/>
  <c r="F317" s="1"/>
  <c r="E324" i="4"/>
  <c r="D324"/>
  <c r="C318" i="6"/>
  <c r="D318" s="1"/>
  <c r="F318" s="1"/>
  <c r="E317" i="2"/>
  <c r="D317"/>
  <c r="A320" i="6"/>
  <c r="B319"/>
  <c r="A326" i="4"/>
  <c r="B325"/>
  <c r="A318" i="2"/>
  <c r="B318" s="1"/>
  <c r="C318" s="1"/>
  <c r="E318" i="6" l="1"/>
  <c r="G318" s="1"/>
  <c r="D325" i="4"/>
  <c r="E325"/>
  <c r="C319" i="6"/>
  <c r="D319" s="1"/>
  <c r="F319" s="1"/>
  <c r="E318" i="2"/>
  <c r="D318"/>
  <c r="A321" i="6"/>
  <c r="B320"/>
  <c r="A327" i="4"/>
  <c r="B326"/>
  <c r="A319" i="2"/>
  <c r="B319" s="1"/>
  <c r="C319" s="1"/>
  <c r="E319" i="6" l="1"/>
  <c r="G319" s="1"/>
  <c r="D326" i="4"/>
  <c r="E326"/>
  <c r="C320" i="6"/>
  <c r="E320" s="1"/>
  <c r="G320" s="1"/>
  <c r="D319" i="2"/>
  <c r="E319"/>
  <c r="A322" i="6"/>
  <c r="B321"/>
  <c r="A328" i="4"/>
  <c r="B327"/>
  <c r="A320" i="2"/>
  <c r="B320" s="1"/>
  <c r="C320" s="1"/>
  <c r="D320" i="6" l="1"/>
  <c r="F320" s="1"/>
  <c r="D327" i="4"/>
  <c r="E327"/>
  <c r="C321" i="6"/>
  <c r="E321" s="1"/>
  <c r="G321" s="1"/>
  <c r="E320" i="2"/>
  <c r="D320"/>
  <c r="A323" i="6"/>
  <c r="B322"/>
  <c r="A329" i="4"/>
  <c r="B328"/>
  <c r="A321" i="2"/>
  <c r="B321" s="1"/>
  <c r="C321" s="1"/>
  <c r="D321" i="6" l="1"/>
  <c r="F321" s="1"/>
  <c r="E328" i="4"/>
  <c r="D328"/>
  <c r="C322" i="6"/>
  <c r="D322" s="1"/>
  <c r="F322" s="1"/>
  <c r="E321" i="2"/>
  <c r="D321"/>
  <c r="A324" i="6"/>
  <c r="B323"/>
  <c r="A330" i="4"/>
  <c r="B329"/>
  <c r="A322" i="2"/>
  <c r="B322" s="1"/>
  <c r="C322" s="1"/>
  <c r="E322" i="6" l="1"/>
  <c r="G322" s="1"/>
  <c r="D329" i="4"/>
  <c r="E329"/>
  <c r="C323" i="6"/>
  <c r="D323" s="1"/>
  <c r="F323" s="1"/>
  <c r="E322" i="2"/>
  <c r="D322"/>
  <c r="A325" i="6"/>
  <c r="B324"/>
  <c r="A331" i="4"/>
  <c r="B330"/>
  <c r="A323" i="2"/>
  <c r="B323" s="1"/>
  <c r="C323" s="1"/>
  <c r="E323" i="6" l="1"/>
  <c r="G323" s="1"/>
  <c r="D330" i="4"/>
  <c r="E330"/>
  <c r="C324" i="6"/>
  <c r="E324" s="1"/>
  <c r="G324" s="1"/>
  <c r="E323" i="2"/>
  <c r="D323"/>
  <c r="A326" i="6"/>
  <c r="B325"/>
  <c r="A332" i="4"/>
  <c r="B331"/>
  <c r="C325" i="6" s="1"/>
  <c r="A324" i="2"/>
  <c r="B324" s="1"/>
  <c r="C324" s="1"/>
  <c r="D324" i="6" l="1"/>
  <c r="F324" s="1"/>
  <c r="D331" i="4"/>
  <c r="E331"/>
  <c r="E325" i="6"/>
  <c r="G325" s="1"/>
  <c r="D325"/>
  <c r="F325" s="1"/>
  <c r="E324" i="2"/>
  <c r="D324"/>
  <c r="A327" i="6"/>
  <c r="B326"/>
  <c r="A333" i="4"/>
  <c r="B332"/>
  <c r="C326" i="6" s="1"/>
  <c r="A325" i="2"/>
  <c r="B325" s="1"/>
  <c r="C325" s="1"/>
  <c r="E332" i="4" l="1"/>
  <c r="D332"/>
  <c r="D326" i="6"/>
  <c r="F326" s="1"/>
  <c r="E326"/>
  <c r="G326" s="1"/>
  <c r="E325" i="2"/>
  <c r="D325"/>
  <c r="A328" i="6"/>
  <c r="B327"/>
  <c r="A334" i="4"/>
  <c r="B333"/>
  <c r="A326" i="2"/>
  <c r="B326" s="1"/>
  <c r="C326" s="1"/>
  <c r="D333" i="4" l="1"/>
  <c r="E333"/>
  <c r="C327" i="6"/>
  <c r="D327" s="1"/>
  <c r="F327" s="1"/>
  <c r="E326" i="2"/>
  <c r="D326"/>
  <c r="A329" i="6"/>
  <c r="B328"/>
  <c r="A335" i="4"/>
  <c r="B334"/>
  <c r="A327" i="2"/>
  <c r="B327" s="1"/>
  <c r="C327" s="1"/>
  <c r="E327" i="6" l="1"/>
  <c r="G327" s="1"/>
  <c r="D334" i="4"/>
  <c r="E334"/>
  <c r="C328" i="6"/>
  <c r="E328" s="1"/>
  <c r="G328" s="1"/>
  <c r="E327" i="2"/>
  <c r="D327"/>
  <c r="A330" i="6"/>
  <c r="B329"/>
  <c r="A336" i="4"/>
  <c r="B335"/>
  <c r="A328" i="2"/>
  <c r="B328" s="1"/>
  <c r="C328" s="1"/>
  <c r="D328" i="6" l="1"/>
  <c r="F328" s="1"/>
  <c r="D335" i="4"/>
  <c r="E335"/>
  <c r="C329" i="6"/>
  <c r="E329" s="1"/>
  <c r="G329" s="1"/>
  <c r="E328" i="2"/>
  <c r="D328"/>
  <c r="A331" i="6"/>
  <c r="B330"/>
  <c r="A337" i="4"/>
  <c r="B336"/>
  <c r="A329" i="2"/>
  <c r="B329" s="1"/>
  <c r="C329" s="1"/>
  <c r="D329" i="6" l="1"/>
  <c r="F329" s="1"/>
  <c r="E336" i="4"/>
  <c r="D336"/>
  <c r="C330" i="6"/>
  <c r="D330" s="1"/>
  <c r="F330" s="1"/>
  <c r="E329" i="2"/>
  <c r="D329"/>
  <c r="A332" i="6"/>
  <c r="B331"/>
  <c r="A338" i="4"/>
  <c r="B337"/>
  <c r="A330" i="2"/>
  <c r="B330" s="1"/>
  <c r="C330" s="1"/>
  <c r="E330" i="6" l="1"/>
  <c r="G330" s="1"/>
  <c r="D337" i="4"/>
  <c r="E337"/>
  <c r="C331" i="6"/>
  <c r="D331" s="1"/>
  <c r="F331" s="1"/>
  <c r="E330" i="2"/>
  <c r="D330"/>
  <c r="A333" i="6"/>
  <c r="B332"/>
  <c r="A339" i="4"/>
  <c r="B338"/>
  <c r="A331" i="2"/>
  <c r="B331" s="1"/>
  <c r="C331" s="1"/>
  <c r="E331" i="6" l="1"/>
  <c r="G331" s="1"/>
  <c r="D338" i="4"/>
  <c r="E338"/>
  <c r="C332" i="6"/>
  <c r="E332" s="1"/>
  <c r="G332" s="1"/>
  <c r="E331" i="2"/>
  <c r="D331"/>
  <c r="A334" i="6"/>
  <c r="B333"/>
  <c r="A340" i="4"/>
  <c r="B339"/>
  <c r="A332" i="2"/>
  <c r="B332" s="1"/>
  <c r="C332" s="1"/>
  <c r="D332" i="6" l="1"/>
  <c r="F332" s="1"/>
  <c r="D339" i="4"/>
  <c r="E339"/>
  <c r="C333" i="6"/>
  <c r="D333" s="1"/>
  <c r="F333" s="1"/>
  <c r="E332" i="2"/>
  <c r="D332"/>
  <c r="A335" i="6"/>
  <c r="B334"/>
  <c r="A341" i="4"/>
  <c r="B340"/>
  <c r="C334" i="6" s="1"/>
  <c r="A333" i="2"/>
  <c r="B333" s="1"/>
  <c r="C333" s="1"/>
  <c r="E333" i="6" l="1"/>
  <c r="G333" s="1"/>
  <c r="E340" i="4"/>
  <c r="D340"/>
  <c r="D334" i="6"/>
  <c r="F334" s="1"/>
  <c r="E334"/>
  <c r="G334" s="1"/>
  <c r="E333" i="2"/>
  <c r="D333"/>
  <c r="A336" i="6"/>
  <c r="B335"/>
  <c r="A342" i="4"/>
  <c r="B341"/>
  <c r="A334" i="2"/>
  <c r="B334" s="1"/>
  <c r="C334" s="1"/>
  <c r="D341" i="4" l="1"/>
  <c r="E341"/>
  <c r="C335" i="6"/>
  <c r="D335" s="1"/>
  <c r="F335" s="1"/>
  <c r="E334" i="2"/>
  <c r="D334"/>
  <c r="A337" i="6"/>
  <c r="B336"/>
  <c r="A343" i="4"/>
  <c r="B342"/>
  <c r="A335" i="2"/>
  <c r="B335" s="1"/>
  <c r="C335" s="1"/>
  <c r="E335" i="6" l="1"/>
  <c r="G335" s="1"/>
  <c r="D342" i="4"/>
  <c r="E342"/>
  <c r="C336" i="6"/>
  <c r="E336" s="1"/>
  <c r="G336" s="1"/>
  <c r="E335" i="2"/>
  <c r="D335"/>
  <c r="A338" i="6"/>
  <c r="B337"/>
  <c r="A344" i="4"/>
  <c r="B343"/>
  <c r="A336" i="2"/>
  <c r="B336" s="1"/>
  <c r="C336" s="1"/>
  <c r="D336" i="6" l="1"/>
  <c r="F336" s="1"/>
  <c r="D343" i="4"/>
  <c r="E343"/>
  <c r="C337" i="6"/>
  <c r="D337" s="1"/>
  <c r="F337" s="1"/>
  <c r="E336" i="2"/>
  <c r="D336"/>
  <c r="A339" i="6"/>
  <c r="B338"/>
  <c r="A345" i="4"/>
  <c r="B344"/>
  <c r="A337" i="2"/>
  <c r="B337" s="1"/>
  <c r="C337" s="1"/>
  <c r="E337" i="6" l="1"/>
  <c r="G337" s="1"/>
  <c r="E344" i="4"/>
  <c r="D344"/>
  <c r="C338" i="6"/>
  <c r="D338" s="1"/>
  <c r="F338" s="1"/>
  <c r="E337" i="2"/>
  <c r="D337"/>
  <c r="A340" i="6"/>
  <c r="B339"/>
  <c r="A346" i="4"/>
  <c r="B345"/>
  <c r="A338" i="2"/>
  <c r="B338" s="1"/>
  <c r="C338" s="1"/>
  <c r="E338" i="6" l="1"/>
  <c r="G338" s="1"/>
  <c r="D345" i="4"/>
  <c r="E345"/>
  <c r="C339" i="6"/>
  <c r="D339" s="1"/>
  <c r="F339" s="1"/>
  <c r="E338" i="2"/>
  <c r="D338"/>
  <c r="A341" i="6"/>
  <c r="B340"/>
  <c r="A347" i="4"/>
  <c r="B346"/>
  <c r="A339" i="2"/>
  <c r="B339" s="1"/>
  <c r="C339" s="1"/>
  <c r="E339" i="6" l="1"/>
  <c r="G339" s="1"/>
  <c r="D346" i="4"/>
  <c r="E346"/>
  <c r="C340" i="6"/>
  <c r="E340" s="1"/>
  <c r="G340" s="1"/>
  <c r="E339" i="2"/>
  <c r="D339"/>
  <c r="A342" i="6"/>
  <c r="B341"/>
  <c r="A348" i="4"/>
  <c r="B347"/>
  <c r="C341" i="6" s="1"/>
  <c r="A340" i="2"/>
  <c r="B340" s="1"/>
  <c r="C340" s="1"/>
  <c r="D340" i="6" l="1"/>
  <c r="F340" s="1"/>
  <c r="D347" i="4"/>
  <c r="E347"/>
  <c r="D341" i="6"/>
  <c r="F341" s="1"/>
  <c r="E341"/>
  <c r="G341" s="1"/>
  <c r="E340" i="2"/>
  <c r="D340"/>
  <c r="A343" i="6"/>
  <c r="B342"/>
  <c r="A349" i="4"/>
  <c r="B348"/>
  <c r="A341" i="2"/>
  <c r="B341" s="1"/>
  <c r="C341" s="1"/>
  <c r="E348" i="4" l="1"/>
  <c r="D348"/>
  <c r="C342" i="6"/>
  <c r="D342" s="1"/>
  <c r="F342" s="1"/>
  <c r="E341" i="2"/>
  <c r="D341"/>
  <c r="A344" i="6"/>
  <c r="B343"/>
  <c r="A350" i="4"/>
  <c r="B349"/>
  <c r="A342" i="2"/>
  <c r="B342" s="1"/>
  <c r="C342" s="1"/>
  <c r="D349" i="4" l="1"/>
  <c r="E349"/>
  <c r="E342" i="6"/>
  <c r="G342" s="1"/>
  <c r="C343"/>
  <c r="D343" s="1"/>
  <c r="F343" s="1"/>
  <c r="E342" i="2"/>
  <c r="D342"/>
  <c r="A345" i="6"/>
  <c r="B344"/>
  <c r="A351" i="4"/>
  <c r="B350"/>
  <c r="A343" i="2"/>
  <c r="B343" s="1"/>
  <c r="C343" s="1"/>
  <c r="E343" i="6" l="1"/>
  <c r="G343" s="1"/>
  <c r="D350" i="4"/>
  <c r="E350"/>
  <c r="C344" i="6"/>
  <c r="E344" s="1"/>
  <c r="G344" s="1"/>
  <c r="E343" i="2"/>
  <c r="D343"/>
  <c r="A346" i="6"/>
  <c r="B345"/>
  <c r="A352" i="4"/>
  <c r="B351"/>
  <c r="A344" i="2"/>
  <c r="B344" s="1"/>
  <c r="C344" s="1"/>
  <c r="D344" i="6" l="1"/>
  <c r="F344" s="1"/>
  <c r="D351" i="4"/>
  <c r="E351"/>
  <c r="C345" i="6"/>
  <c r="D345" s="1"/>
  <c r="F345" s="1"/>
  <c r="E344" i="2"/>
  <c r="D344"/>
  <c r="A347" i="6"/>
  <c r="B346"/>
  <c r="A353" i="4"/>
  <c r="B352"/>
  <c r="A345" i="2"/>
  <c r="B345" s="1"/>
  <c r="C345" s="1"/>
  <c r="E345" i="6" l="1"/>
  <c r="G345" s="1"/>
  <c r="E352" i="4"/>
  <c r="D352"/>
  <c r="C346" i="6"/>
  <c r="D346" s="1"/>
  <c r="F346" s="1"/>
  <c r="E345" i="2"/>
  <c r="D345"/>
  <c r="A348" i="6"/>
  <c r="B347"/>
  <c r="A354" i="4"/>
  <c r="B353"/>
  <c r="A346" i="2"/>
  <c r="B346" s="1"/>
  <c r="C346" s="1"/>
  <c r="E346" i="6" l="1"/>
  <c r="G346" s="1"/>
  <c r="D353" i="4"/>
  <c r="E353"/>
  <c r="C347" i="6"/>
  <c r="D347" s="1"/>
  <c r="F347" s="1"/>
  <c r="E346" i="2"/>
  <c r="D346"/>
  <c r="A349" i="6"/>
  <c r="B348"/>
  <c r="A355" i="4"/>
  <c r="B354"/>
  <c r="A347" i="2"/>
  <c r="B347" s="1"/>
  <c r="C347" s="1"/>
  <c r="E347" i="6" l="1"/>
  <c r="G347" s="1"/>
  <c r="D354" i="4"/>
  <c r="E354"/>
  <c r="C348" i="6"/>
  <c r="E348" s="1"/>
  <c r="G348" s="1"/>
  <c r="E347" i="2"/>
  <c r="D347"/>
  <c r="A350" i="6"/>
  <c r="B349"/>
  <c r="A356" i="4"/>
  <c r="B355"/>
  <c r="A348" i="2"/>
  <c r="B348" s="1"/>
  <c r="C348" s="1"/>
  <c r="D348" i="6" l="1"/>
  <c r="F348" s="1"/>
  <c r="D355" i="4"/>
  <c r="E355"/>
  <c r="C349" i="6"/>
  <c r="D349" s="1"/>
  <c r="F349" s="1"/>
  <c r="E348" i="2"/>
  <c r="D348"/>
  <c r="A351" i="6"/>
  <c r="B350"/>
  <c r="A357" i="4"/>
  <c r="B356"/>
  <c r="A349" i="2"/>
  <c r="B349" s="1"/>
  <c r="C349" s="1"/>
  <c r="E349" i="6" l="1"/>
  <c r="G349" s="1"/>
  <c r="E356" i="4"/>
  <c r="D356"/>
  <c r="C350" i="6"/>
  <c r="D350" s="1"/>
  <c r="F350" s="1"/>
  <c r="E349" i="2"/>
  <c r="D349"/>
  <c r="A352" i="6"/>
  <c r="B351"/>
  <c r="A358" i="4"/>
  <c r="B357"/>
  <c r="A350" i="2"/>
  <c r="B350" s="1"/>
  <c r="C350" s="1"/>
  <c r="E350" i="6" l="1"/>
  <c r="G350" s="1"/>
  <c r="D357" i="4"/>
  <c r="E357"/>
  <c r="C351" i="6"/>
  <c r="D351" s="1"/>
  <c r="F351" s="1"/>
  <c r="E350" i="2"/>
  <c r="D350"/>
  <c r="A353" i="6"/>
  <c r="B352"/>
  <c r="A359" i="4"/>
  <c r="B358"/>
  <c r="A351" i="2"/>
  <c r="B351" s="1"/>
  <c r="C351" s="1"/>
  <c r="E351" i="6" l="1"/>
  <c r="G351" s="1"/>
  <c r="D358" i="4"/>
  <c r="E358"/>
  <c r="C352" i="6"/>
  <c r="E352" s="1"/>
  <c r="G352" s="1"/>
  <c r="E351" i="2"/>
  <c r="D351"/>
  <c r="A354" i="6"/>
  <c r="B353"/>
  <c r="A360" i="4"/>
  <c r="B359"/>
  <c r="A352" i="2"/>
  <c r="B352" s="1"/>
  <c r="C352" s="1"/>
  <c r="D352" i="6" l="1"/>
  <c r="F352" s="1"/>
  <c r="D359" i="4"/>
  <c r="E359"/>
  <c r="C353" i="6"/>
  <c r="E353" s="1"/>
  <c r="G353" s="1"/>
  <c r="E352" i="2"/>
  <c r="D352"/>
  <c r="A355" i="6"/>
  <c r="B354"/>
  <c r="A361" i="4"/>
  <c r="B360"/>
  <c r="A353" i="2"/>
  <c r="B353" s="1"/>
  <c r="C353" s="1"/>
  <c r="D353" i="6" l="1"/>
  <c r="F353" s="1"/>
  <c r="E360" i="4"/>
  <c r="D360"/>
  <c r="C354" i="6"/>
  <c r="D354" s="1"/>
  <c r="F354" s="1"/>
  <c r="E353" i="2"/>
  <c r="D353"/>
  <c r="A356" i="6"/>
  <c r="B355"/>
  <c r="A362" i="4"/>
  <c r="B361"/>
  <c r="A354" i="2"/>
  <c r="B354" s="1"/>
  <c r="C354" s="1"/>
  <c r="E354" i="6" l="1"/>
  <c r="G354" s="1"/>
  <c r="D361" i="4"/>
  <c r="E361"/>
  <c r="C355" i="6"/>
  <c r="D355" s="1"/>
  <c r="F355" s="1"/>
  <c r="E354" i="2"/>
  <c r="D354"/>
  <c r="A357" i="6"/>
  <c r="B356"/>
  <c r="A363" i="4"/>
  <c r="B362"/>
  <c r="A355" i="2"/>
  <c r="B355" s="1"/>
  <c r="C355" s="1"/>
  <c r="E355" i="6" l="1"/>
  <c r="G355" s="1"/>
  <c r="D362" i="4"/>
  <c r="E362"/>
  <c r="C356" i="6"/>
  <c r="E356" s="1"/>
  <c r="G356" s="1"/>
  <c r="E355" i="2"/>
  <c r="D355"/>
  <c r="A358" i="6"/>
  <c r="B357"/>
  <c r="A364" i="4"/>
  <c r="B363"/>
  <c r="C357" i="6" s="1"/>
  <c r="A356" i="2"/>
  <c r="B356" s="1"/>
  <c r="C356" s="1"/>
  <c r="D356" i="6" l="1"/>
  <c r="F356" s="1"/>
  <c r="D363" i="4"/>
  <c r="E363"/>
  <c r="D357" i="6"/>
  <c r="F357" s="1"/>
  <c r="E357"/>
  <c r="G357" s="1"/>
  <c r="E356" i="2"/>
  <c r="D356"/>
  <c r="A359" i="6"/>
  <c r="B358"/>
  <c r="A365" i="4"/>
  <c r="B364"/>
  <c r="A357" i="2"/>
  <c r="B357" s="1"/>
  <c r="C357" s="1"/>
  <c r="E364" i="4" l="1"/>
  <c r="D364"/>
  <c r="C358" i="6"/>
  <c r="D358" s="1"/>
  <c r="F358" s="1"/>
  <c r="E357" i="2"/>
  <c r="D357"/>
  <c r="A360" i="6"/>
  <c r="B359"/>
  <c r="A366" i="4"/>
  <c r="B365"/>
  <c r="A358" i="2"/>
  <c r="B358" s="1"/>
  <c r="C358" s="1"/>
  <c r="E358" i="6" l="1"/>
  <c r="G358" s="1"/>
  <c r="D365" i="4"/>
  <c r="E365"/>
  <c r="C359" i="6"/>
  <c r="D359" s="1"/>
  <c r="F359" s="1"/>
  <c r="E358" i="2"/>
  <c r="D358"/>
  <c r="A361" i="6"/>
  <c r="B360"/>
  <c r="A367" i="4"/>
  <c r="B366"/>
  <c r="A359" i="2"/>
  <c r="B359" s="1"/>
  <c r="C359" s="1"/>
  <c r="E359" i="6" l="1"/>
  <c r="G359" s="1"/>
  <c r="D366" i="4"/>
  <c r="E366"/>
  <c r="C360" i="6"/>
  <c r="E360" s="1"/>
  <c r="G360" s="1"/>
  <c r="E359" i="2"/>
  <c r="D359"/>
  <c r="A362" i="6"/>
  <c r="B361"/>
  <c r="A368" i="4"/>
  <c r="B367"/>
  <c r="C361" i="6" s="1"/>
  <c r="A360" i="2"/>
  <c r="B360" s="1"/>
  <c r="C360" s="1"/>
  <c r="D360" i="6" l="1"/>
  <c r="F360" s="1"/>
  <c r="D367" i="4"/>
  <c r="E367"/>
  <c r="D361" i="6"/>
  <c r="F361" s="1"/>
  <c r="E361"/>
  <c r="G361" s="1"/>
  <c r="E360" i="2"/>
  <c r="D360"/>
  <c r="A363" i="6"/>
  <c r="B362"/>
  <c r="A369" i="4"/>
  <c r="B368"/>
  <c r="A361" i="2"/>
  <c r="B361" s="1"/>
  <c r="C361" s="1"/>
  <c r="E368" i="4" l="1"/>
  <c r="D368"/>
  <c r="C362" i="6"/>
  <c r="D362" s="1"/>
  <c r="F362" s="1"/>
  <c r="E361" i="2"/>
  <c r="D361"/>
  <c r="A364" i="6"/>
  <c r="B363"/>
  <c r="A370" i="4"/>
  <c r="B369"/>
  <c r="A362" i="2"/>
  <c r="B362" s="1"/>
  <c r="C362" s="1"/>
  <c r="E362" i="6" l="1"/>
  <c r="G362" s="1"/>
  <c r="D369" i="4"/>
  <c r="E369"/>
  <c r="C363" i="6"/>
  <c r="D363" s="1"/>
  <c r="F363" s="1"/>
  <c r="E362" i="2"/>
  <c r="D362"/>
  <c r="A365" i="6"/>
  <c r="B364"/>
  <c r="A371" i="4"/>
  <c r="B370"/>
  <c r="A363" i="2"/>
  <c r="B363" s="1"/>
  <c r="C363" s="1"/>
  <c r="E363" i="6" l="1"/>
  <c r="G363" s="1"/>
  <c r="D370" i="4"/>
  <c r="E370"/>
  <c r="C364" i="6"/>
  <c r="E364" s="1"/>
  <c r="G364" s="1"/>
  <c r="E363" i="2"/>
  <c r="D363"/>
  <c r="A366" i="6"/>
  <c r="B365"/>
  <c r="A372" i="4"/>
  <c r="B371"/>
  <c r="A364" i="2"/>
  <c r="B364" s="1"/>
  <c r="C364" s="1"/>
  <c r="D364" i="6" l="1"/>
  <c r="F364" s="1"/>
  <c r="D371" i="4"/>
  <c r="E371"/>
  <c r="C365" i="6"/>
  <c r="D365" s="1"/>
  <c r="F365" s="1"/>
  <c r="E364" i="2"/>
  <c r="D364"/>
  <c r="A367" i="6"/>
  <c r="B366"/>
  <c r="A373" i="4"/>
  <c r="B372"/>
  <c r="A365" i="2"/>
  <c r="B365" s="1"/>
  <c r="C365" s="1"/>
  <c r="E365" i="6" l="1"/>
  <c r="G365" s="1"/>
  <c r="E372" i="4"/>
  <c r="D372"/>
  <c r="C366" i="6"/>
  <c r="D366" s="1"/>
  <c r="F366" s="1"/>
  <c r="E365" i="2"/>
  <c r="D365"/>
  <c r="A368" i="6"/>
  <c r="B367"/>
  <c r="A374" i="4"/>
  <c r="B373"/>
  <c r="A366" i="2"/>
  <c r="B366" s="1"/>
  <c r="C366" s="1"/>
  <c r="E366" i="6" l="1"/>
  <c r="G366" s="1"/>
  <c r="D373" i="4"/>
  <c r="E373"/>
  <c r="C367" i="6"/>
  <c r="D367" s="1"/>
  <c r="F367" s="1"/>
  <c r="E366" i="2"/>
  <c r="D366"/>
  <c r="A369" i="6"/>
  <c r="B368"/>
  <c r="A375" i="4"/>
  <c r="B374"/>
  <c r="A367" i="2"/>
  <c r="B367" s="1"/>
  <c r="C367" s="1"/>
  <c r="E367" i="6" l="1"/>
  <c r="G367" s="1"/>
  <c r="D374" i="4"/>
  <c r="E374"/>
  <c r="C368" i="6"/>
  <c r="E368" s="1"/>
  <c r="G368" s="1"/>
  <c r="E367" i="2"/>
  <c r="D367"/>
  <c r="A370" i="6"/>
  <c r="B369"/>
  <c r="A376" i="4"/>
  <c r="B375"/>
  <c r="A368" i="2"/>
  <c r="B368" s="1"/>
  <c r="C368" s="1"/>
  <c r="D368" i="6" l="1"/>
  <c r="F368" s="1"/>
  <c r="D375" i="4"/>
  <c r="E375"/>
  <c r="C369" i="6"/>
  <c r="D369" s="1"/>
  <c r="F369" s="1"/>
  <c r="E368" i="2"/>
  <c r="D368"/>
  <c r="A371" i="6"/>
  <c r="B370"/>
  <c r="A377" i="4"/>
  <c r="B376"/>
  <c r="A369" i="2"/>
  <c r="B369" s="1"/>
  <c r="C369" s="1"/>
  <c r="E369" i="6" l="1"/>
  <c r="G369" s="1"/>
  <c r="E376" i="4"/>
  <c r="D376"/>
  <c r="C370" i="6"/>
  <c r="D370" s="1"/>
  <c r="F370" s="1"/>
  <c r="E369" i="2"/>
  <c r="D369"/>
  <c r="A372" i="6"/>
  <c r="B371"/>
  <c r="A378" i="4"/>
  <c r="B377"/>
  <c r="A370" i="2"/>
  <c r="B370" s="1"/>
  <c r="C370" s="1"/>
  <c r="E370" i="6" l="1"/>
  <c r="G370" s="1"/>
  <c r="D377" i="4"/>
  <c r="E377"/>
  <c r="C371" i="6"/>
  <c r="D371" s="1"/>
  <c r="F371" s="1"/>
  <c r="E370" i="2"/>
  <c r="D370"/>
  <c r="A373" i="6"/>
  <c r="B372"/>
  <c r="A379" i="4"/>
  <c r="B378"/>
  <c r="A371" i="2"/>
  <c r="B371" s="1"/>
  <c r="C371" s="1"/>
  <c r="E371" i="6" l="1"/>
  <c r="G371" s="1"/>
  <c r="D378" i="4"/>
  <c r="E378"/>
  <c r="C372" i="6"/>
  <c r="E372" s="1"/>
  <c r="G372" s="1"/>
  <c r="E371" i="2"/>
  <c r="D371"/>
  <c r="A374" i="6"/>
  <c r="B373"/>
  <c r="A380" i="4"/>
  <c r="B379"/>
  <c r="C373" i="6" s="1"/>
  <c r="A372" i="2"/>
  <c r="B372" s="1"/>
  <c r="C372" s="1"/>
  <c r="D372" i="6" l="1"/>
  <c r="F372" s="1"/>
  <c r="D379" i="4"/>
  <c r="E379"/>
  <c r="D373" i="6"/>
  <c r="F373" s="1"/>
  <c r="E373"/>
  <c r="G373" s="1"/>
  <c r="E372" i="2"/>
  <c r="D372"/>
  <c r="A375" i="6"/>
  <c r="B374"/>
  <c r="A381" i="4"/>
  <c r="B380"/>
  <c r="A373" i="2"/>
  <c r="B373" s="1"/>
  <c r="C373" s="1"/>
  <c r="E380" i="4" l="1"/>
  <c r="D380"/>
  <c r="C374" i="6"/>
  <c r="D374" s="1"/>
  <c r="F374" s="1"/>
  <c r="E373" i="2"/>
  <c r="D373"/>
  <c r="A376" i="6"/>
  <c r="B375"/>
  <c r="A382" i="4"/>
  <c r="B381"/>
  <c r="A374" i="2"/>
  <c r="B374" s="1"/>
  <c r="C374" s="1"/>
  <c r="E374" i="6" l="1"/>
  <c r="G374" s="1"/>
  <c r="D381" i="4"/>
  <c r="E381"/>
  <c r="C375" i="6"/>
  <c r="D375" s="1"/>
  <c r="F375" s="1"/>
  <c r="E374" i="2"/>
  <c r="D374"/>
  <c r="A377" i="6"/>
  <c r="B376"/>
  <c r="A383" i="4"/>
  <c r="B382"/>
  <c r="A375" i="2"/>
  <c r="B375" s="1"/>
  <c r="C375" s="1"/>
  <c r="E375" i="6" l="1"/>
  <c r="G375" s="1"/>
  <c r="D382" i="4"/>
  <c r="E382"/>
  <c r="C376" i="6"/>
  <c r="E376" s="1"/>
  <c r="G376" s="1"/>
  <c r="E375" i="2"/>
  <c r="D375"/>
  <c r="A378" i="6"/>
  <c r="B377"/>
  <c r="A384" i="4"/>
  <c r="B383"/>
  <c r="A376" i="2"/>
  <c r="B376" s="1"/>
  <c r="C376" s="1"/>
  <c r="D376" i="6" l="1"/>
  <c r="F376" s="1"/>
  <c r="D383" i="4"/>
  <c r="E383"/>
  <c r="C377" i="6"/>
  <c r="D377" s="1"/>
  <c r="F377" s="1"/>
  <c r="E376" i="2"/>
  <c r="D376"/>
  <c r="A379" i="6"/>
  <c r="B378"/>
  <c r="A385" i="4"/>
  <c r="B384"/>
  <c r="A377" i="2"/>
  <c r="B377" s="1"/>
  <c r="C377" s="1"/>
  <c r="E377" i="6" l="1"/>
  <c r="G377" s="1"/>
  <c r="E384" i="4"/>
  <c r="D384"/>
  <c r="C378" i="6"/>
  <c r="D378" s="1"/>
  <c r="F378" s="1"/>
  <c r="E377" i="2"/>
  <c r="D377"/>
  <c r="A380" i="6"/>
  <c r="B379"/>
  <c r="A386" i="4"/>
  <c r="B385"/>
  <c r="A378" i="2"/>
  <c r="B378" s="1"/>
  <c r="C378" s="1"/>
  <c r="E378" i="6" l="1"/>
  <c r="G378" s="1"/>
  <c r="D385" i="4"/>
  <c r="E385"/>
  <c r="C379" i="6"/>
  <c r="D379" s="1"/>
  <c r="F379" s="1"/>
  <c r="E378" i="2"/>
  <c r="D378"/>
  <c r="A381" i="6"/>
  <c r="B380"/>
  <c r="A387" i="4"/>
  <c r="B386"/>
  <c r="A379" i="2"/>
  <c r="B379" s="1"/>
  <c r="C379" s="1"/>
  <c r="E379" i="6" l="1"/>
  <c r="G379" s="1"/>
  <c r="D386" i="4"/>
  <c r="E386"/>
  <c r="C380" i="6"/>
  <c r="E380" s="1"/>
  <c r="G380" s="1"/>
  <c r="E379" i="2"/>
  <c r="D379"/>
  <c r="A382" i="6"/>
  <c r="B381"/>
  <c r="A388" i="4"/>
  <c r="B387"/>
  <c r="C381" i="6" s="1"/>
  <c r="A380" i="2"/>
  <c r="B380" s="1"/>
  <c r="C380" s="1"/>
  <c r="D380" i="6" l="1"/>
  <c r="F380" s="1"/>
  <c r="D387" i="4"/>
  <c r="E387"/>
  <c r="E380" i="2"/>
  <c r="D380"/>
  <c r="D381" i="6"/>
  <c r="F381" s="1"/>
  <c r="E381"/>
  <c r="G381" s="1"/>
  <c r="A383"/>
  <c r="B382"/>
  <c r="A389" i="4"/>
  <c r="B388"/>
  <c r="A381" i="2"/>
  <c r="B381" s="1"/>
  <c r="C381" s="1"/>
  <c r="E388" i="4" l="1"/>
  <c r="D388"/>
  <c r="C382" i="6"/>
  <c r="D382" s="1"/>
  <c r="F382" s="1"/>
  <c r="E381" i="2"/>
  <c r="D381"/>
  <c r="A384" i="6"/>
  <c r="B383"/>
  <c r="A390" i="4"/>
  <c r="B389"/>
  <c r="A382" i="2"/>
  <c r="B382" s="1"/>
  <c r="C382" s="1"/>
  <c r="E382" i="6" l="1"/>
  <c r="G382" s="1"/>
  <c r="D389" i="4"/>
  <c r="E389"/>
  <c r="C383" i="6"/>
  <c r="D383" s="1"/>
  <c r="F383" s="1"/>
  <c r="E382" i="2"/>
  <c r="D382"/>
  <c r="A385" i="6"/>
  <c r="B384"/>
  <c r="A391" i="4"/>
  <c r="B390"/>
  <c r="A383" i="2"/>
  <c r="B383" s="1"/>
  <c r="C383" s="1"/>
  <c r="E383" i="6" l="1"/>
  <c r="G383" s="1"/>
  <c r="D390" i="4"/>
  <c r="E390"/>
  <c r="C384" i="6"/>
  <c r="D384" s="1"/>
  <c r="F384" s="1"/>
  <c r="E383" i="2"/>
  <c r="D383"/>
  <c r="A386" i="6"/>
  <c r="B385"/>
  <c r="A392" i="4"/>
  <c r="B391"/>
  <c r="C385" i="6" s="1"/>
  <c r="A384" i="2"/>
  <c r="B384" s="1"/>
  <c r="C384" s="1"/>
  <c r="E384" i="6" l="1"/>
  <c r="G384" s="1"/>
  <c r="D391" i="4"/>
  <c r="E391"/>
  <c r="D385" i="6"/>
  <c r="F385" s="1"/>
  <c r="E385"/>
  <c r="G385" s="1"/>
  <c r="E384" i="2"/>
  <c r="D384"/>
  <c r="A387" i="6"/>
  <c r="B386"/>
  <c r="A393" i="4"/>
  <c r="B392"/>
  <c r="A385" i="2"/>
  <c r="B385" s="1"/>
  <c r="C385" s="1"/>
  <c r="E392" i="4" l="1"/>
  <c r="D392"/>
  <c r="C386" i="6"/>
  <c r="D386" s="1"/>
  <c r="F386" s="1"/>
  <c r="E385" i="2"/>
  <c r="D385"/>
  <c r="A388" i="6"/>
  <c r="B387"/>
  <c r="A394" i="4"/>
  <c r="B393"/>
  <c r="A386" i="2"/>
  <c r="B386" s="1"/>
  <c r="C386" s="1"/>
  <c r="E386" i="6" l="1"/>
  <c r="G386" s="1"/>
  <c r="D393" i="4"/>
  <c r="E393"/>
  <c r="C387" i="6"/>
  <c r="D387" s="1"/>
  <c r="F387" s="1"/>
  <c r="E386" i="2"/>
  <c r="D386"/>
  <c r="A389" i="6"/>
  <c r="B388"/>
  <c r="A395" i="4"/>
  <c r="B394"/>
  <c r="A387" i="2"/>
  <c r="B387" s="1"/>
  <c r="C387" s="1"/>
  <c r="E387" i="6" l="1"/>
  <c r="G387" s="1"/>
  <c r="D394" i="4"/>
  <c r="E394"/>
  <c r="C388" i="6"/>
  <c r="D388" s="1"/>
  <c r="F388" s="1"/>
  <c r="E387" i="2"/>
  <c r="D387"/>
  <c r="A390" i="6"/>
  <c r="B389"/>
  <c r="A396" i="4"/>
  <c r="B395"/>
  <c r="A388" i="2"/>
  <c r="B388" s="1"/>
  <c r="C388" s="1"/>
  <c r="E388" i="6" l="1"/>
  <c r="G388" s="1"/>
  <c r="D395" i="4"/>
  <c r="E395"/>
  <c r="C389" i="6"/>
  <c r="D389" s="1"/>
  <c r="F389" s="1"/>
  <c r="E388" i="2"/>
  <c r="D388"/>
  <c r="A391" i="6"/>
  <c r="B390"/>
  <c r="A397" i="4"/>
  <c r="B396"/>
  <c r="A389" i="2"/>
  <c r="B389" s="1"/>
  <c r="C389" s="1"/>
  <c r="E389" i="6" l="1"/>
  <c r="G389" s="1"/>
  <c r="E396" i="4"/>
  <c r="D396"/>
  <c r="C390" i="6"/>
  <c r="D390" s="1"/>
  <c r="F390" s="1"/>
  <c r="E389" i="2"/>
  <c r="D389"/>
  <c r="A392" i="6"/>
  <c r="B391"/>
  <c r="A398" i="4"/>
  <c r="B397"/>
  <c r="A390" i="2"/>
  <c r="B390" s="1"/>
  <c r="C390" s="1"/>
  <c r="E390" i="6" l="1"/>
  <c r="G390" s="1"/>
  <c r="D397" i="4"/>
  <c r="E397"/>
  <c r="C391" i="6"/>
  <c r="D391" s="1"/>
  <c r="F391" s="1"/>
  <c r="E390" i="2"/>
  <c r="D390"/>
  <c r="A393" i="6"/>
  <c r="B392"/>
  <c r="A399" i="4"/>
  <c r="B398"/>
  <c r="A391" i="2"/>
  <c r="B391" s="1"/>
  <c r="C391" s="1"/>
  <c r="E391" i="6" l="1"/>
  <c r="G391" s="1"/>
  <c r="D398" i="4"/>
  <c r="E398"/>
  <c r="C392" i="6"/>
  <c r="D392" s="1"/>
  <c r="F392" s="1"/>
  <c r="E391" i="2"/>
  <c r="D391"/>
  <c r="A394" i="6"/>
  <c r="B393"/>
  <c r="A400" i="4"/>
  <c r="B399"/>
  <c r="A392" i="2"/>
  <c r="B392" s="1"/>
  <c r="C392" s="1"/>
  <c r="E392" i="6" l="1"/>
  <c r="G392" s="1"/>
  <c r="D399" i="4"/>
  <c r="E399"/>
  <c r="C393" i="6"/>
  <c r="D393" s="1"/>
  <c r="F393" s="1"/>
  <c r="E392" i="2"/>
  <c r="D392"/>
  <c r="A395" i="6"/>
  <c r="B394"/>
  <c r="A401" i="4"/>
  <c r="B400"/>
  <c r="A393" i="2"/>
  <c r="B393" s="1"/>
  <c r="C393" s="1"/>
  <c r="E393" i="6" l="1"/>
  <c r="G393" s="1"/>
  <c r="E400" i="4"/>
  <c r="D400"/>
  <c r="C394" i="6"/>
  <c r="D394" s="1"/>
  <c r="F394" s="1"/>
  <c r="E393" i="2"/>
  <c r="D393"/>
  <c r="A396" i="6"/>
  <c r="B395"/>
  <c r="A402" i="4"/>
  <c r="B401"/>
  <c r="A394" i="2"/>
  <c r="B394" s="1"/>
  <c r="C394" s="1"/>
  <c r="E394" i="6" l="1"/>
  <c r="G394" s="1"/>
  <c r="D401" i="4"/>
  <c r="E401"/>
  <c r="C395" i="6"/>
  <c r="D395" s="1"/>
  <c r="F395" s="1"/>
  <c r="E394" i="2"/>
  <c r="D394"/>
  <c r="A397" i="6"/>
  <c r="B396"/>
  <c r="A403" i="4"/>
  <c r="B402"/>
  <c r="A395" i="2"/>
  <c r="B395" s="1"/>
  <c r="C395" s="1"/>
  <c r="E395" i="6" l="1"/>
  <c r="G395" s="1"/>
  <c r="D402" i="4"/>
  <c r="E402"/>
  <c r="C396" i="6"/>
  <c r="D396" s="1"/>
  <c r="F396" s="1"/>
  <c r="E395" i="2"/>
  <c r="D395"/>
  <c r="A398" i="6"/>
  <c r="B397"/>
  <c r="A404" i="4"/>
  <c r="B403"/>
  <c r="A396" i="2"/>
  <c r="B396" s="1"/>
  <c r="C396" s="1"/>
  <c r="E396" i="6" l="1"/>
  <c r="G396" s="1"/>
  <c r="D403" i="4"/>
  <c r="E403"/>
  <c r="C397" i="6"/>
  <c r="D397" s="1"/>
  <c r="F397" s="1"/>
  <c r="E396" i="2"/>
  <c r="D396"/>
  <c r="A399" i="6"/>
  <c r="B398"/>
  <c r="A405" i="4"/>
  <c r="B404"/>
  <c r="A397" i="2"/>
  <c r="B397" s="1"/>
  <c r="C397" s="1"/>
  <c r="E397" i="6" l="1"/>
  <c r="G397" s="1"/>
  <c r="E404" i="4"/>
  <c r="D404"/>
  <c r="C398" i="6"/>
  <c r="D398" s="1"/>
  <c r="F398" s="1"/>
  <c r="E397" i="2"/>
  <c r="D397"/>
  <c r="A400" i="6"/>
  <c r="B399"/>
  <c r="A406" i="4"/>
  <c r="B405"/>
  <c r="A398" i="2"/>
  <c r="B398" s="1"/>
  <c r="C398" s="1"/>
  <c r="E398" i="6" l="1"/>
  <c r="G398" s="1"/>
  <c r="D405" i="4"/>
  <c r="E405"/>
  <c r="C399" i="6"/>
  <c r="D399" s="1"/>
  <c r="F399" s="1"/>
  <c r="E398" i="2"/>
  <c r="D398"/>
  <c r="A401" i="6"/>
  <c r="B400"/>
  <c r="A407" i="4"/>
  <c r="B406"/>
  <c r="A399" i="2"/>
  <c r="B399" s="1"/>
  <c r="C399" s="1"/>
  <c r="E399" i="6" l="1"/>
  <c r="G399" s="1"/>
  <c r="D406" i="4"/>
  <c r="E406"/>
  <c r="C400" i="6"/>
  <c r="D400" s="1"/>
  <c r="F400" s="1"/>
  <c r="E399" i="2"/>
  <c r="D399"/>
  <c r="A402" i="6"/>
  <c r="B401"/>
  <c r="A408" i="4"/>
  <c r="B407"/>
  <c r="A400" i="2"/>
  <c r="B400" s="1"/>
  <c r="C400" s="1"/>
  <c r="E400" i="6" l="1"/>
  <c r="G400" s="1"/>
  <c r="D407" i="4"/>
  <c r="E407"/>
  <c r="C401" i="6"/>
  <c r="D401" s="1"/>
  <c r="F401" s="1"/>
  <c r="E400" i="2"/>
  <c r="D400"/>
  <c r="A403" i="6"/>
  <c r="B402"/>
  <c r="A409" i="4"/>
  <c r="B408"/>
  <c r="A401" i="2"/>
  <c r="B401" s="1"/>
  <c r="C401" s="1"/>
  <c r="E401" i="6" l="1"/>
  <c r="G401" s="1"/>
  <c r="E408" i="4"/>
  <c r="D408"/>
  <c r="C402" i="6"/>
  <c r="D402" s="1"/>
  <c r="F402" s="1"/>
  <c r="E401" i="2"/>
  <c r="D401"/>
  <c r="A404" i="6"/>
  <c r="B403"/>
  <c r="A410" i="4"/>
  <c r="B409"/>
  <c r="A402" i="2"/>
  <c r="B402" s="1"/>
  <c r="C402" s="1"/>
  <c r="E402" i="6" l="1"/>
  <c r="G402" s="1"/>
  <c r="D409" i="4"/>
  <c r="E409"/>
  <c r="C403" i="6"/>
  <c r="D403" s="1"/>
  <c r="F403" s="1"/>
  <c r="E402" i="2"/>
  <c r="D402"/>
  <c r="A405" i="6"/>
  <c r="B404"/>
  <c r="A411" i="4"/>
  <c r="B410"/>
  <c r="A403" i="2"/>
  <c r="B403" s="1"/>
  <c r="C403" s="1"/>
  <c r="E403" i="6" l="1"/>
  <c r="G403" s="1"/>
  <c r="D410" i="4"/>
  <c r="E410"/>
  <c r="C404" i="6"/>
  <c r="D404" s="1"/>
  <c r="F404" s="1"/>
  <c r="E403" i="2"/>
  <c r="D403"/>
  <c r="A406" i="6"/>
  <c r="B405"/>
  <c r="A412" i="4"/>
  <c r="B411"/>
  <c r="A404" i="2"/>
  <c r="B404" s="1"/>
  <c r="C404" s="1"/>
  <c r="E404" i="6" l="1"/>
  <c r="G404" s="1"/>
  <c r="D411" i="4"/>
  <c r="E411"/>
  <c r="C405" i="6"/>
  <c r="D405" s="1"/>
  <c r="F405" s="1"/>
  <c r="E404" i="2"/>
  <c r="D404"/>
  <c r="A407" i="6"/>
  <c r="B406"/>
  <c r="A413" i="4"/>
  <c r="B412"/>
  <c r="A405" i="2"/>
  <c r="B405" s="1"/>
  <c r="C405" s="1"/>
  <c r="E405" i="6" l="1"/>
  <c r="G405" s="1"/>
  <c r="E412" i="4"/>
  <c r="D412"/>
  <c r="C406" i="6"/>
  <c r="D406" s="1"/>
  <c r="F406" s="1"/>
  <c r="E405" i="2"/>
  <c r="D405"/>
  <c r="A408" i="6"/>
  <c r="B407"/>
  <c r="A414" i="4"/>
  <c r="B413"/>
  <c r="A406" i="2"/>
  <c r="B406" s="1"/>
  <c r="C406" s="1"/>
  <c r="E406" i="6" l="1"/>
  <c r="G406" s="1"/>
  <c r="D413" i="4"/>
  <c r="E413"/>
  <c r="C407" i="6"/>
  <c r="D407" s="1"/>
  <c r="F407" s="1"/>
  <c r="E406" i="2"/>
  <c r="D406"/>
  <c r="A409" i="6"/>
  <c r="B408"/>
  <c r="A415" i="4"/>
  <c r="B414"/>
  <c r="A407" i="2"/>
  <c r="B407" s="1"/>
  <c r="C407" s="1"/>
  <c r="E407" i="6" l="1"/>
  <c r="G407" s="1"/>
  <c r="D414" i="4"/>
  <c r="E414"/>
  <c r="C408" i="6"/>
  <c r="D408" s="1"/>
  <c r="F408" s="1"/>
  <c r="E407" i="2"/>
  <c r="D407"/>
  <c r="A410" i="6"/>
  <c r="B409"/>
  <c r="A416" i="4"/>
  <c r="B415"/>
  <c r="A408" i="2"/>
  <c r="B408" s="1"/>
  <c r="C408" s="1"/>
  <c r="E408" i="6" l="1"/>
  <c r="G408" s="1"/>
  <c r="D415" i="4"/>
  <c r="E415"/>
  <c r="C409" i="6"/>
  <c r="D409" s="1"/>
  <c r="F409" s="1"/>
  <c r="E408" i="2"/>
  <c r="D408"/>
  <c r="A411" i="6"/>
  <c r="B410"/>
  <c r="A417" i="4"/>
  <c r="B416"/>
  <c r="A409" i="2"/>
  <c r="B409" s="1"/>
  <c r="C409" s="1"/>
  <c r="E409" i="6" l="1"/>
  <c r="G409" s="1"/>
  <c r="E416" i="4"/>
  <c r="D416"/>
  <c r="C410" i="6"/>
  <c r="D410" s="1"/>
  <c r="F410" s="1"/>
  <c r="E409" i="2"/>
  <c r="D409"/>
  <c r="A412" i="6"/>
  <c r="B411"/>
  <c r="A418" i="4"/>
  <c r="B417"/>
  <c r="A410" i="2"/>
  <c r="B410" s="1"/>
  <c r="C410" s="1"/>
  <c r="E410" i="6" l="1"/>
  <c r="G410" s="1"/>
  <c r="D417" i="4"/>
  <c r="E417"/>
  <c r="C411" i="6"/>
  <c r="D411" s="1"/>
  <c r="F411" s="1"/>
  <c r="E410" i="2"/>
  <c r="D410"/>
  <c r="A413" i="6"/>
  <c r="B412"/>
  <c r="A419" i="4"/>
  <c r="B418"/>
  <c r="A411" i="2"/>
  <c r="B411" s="1"/>
  <c r="C411" s="1"/>
  <c r="E411" i="6" l="1"/>
  <c r="G411" s="1"/>
  <c r="D418" i="4"/>
  <c r="E418"/>
  <c r="C412" i="6"/>
  <c r="D412" s="1"/>
  <c r="F412" s="1"/>
  <c r="E411" i="2"/>
  <c r="D411"/>
  <c r="A414" i="6"/>
  <c r="B413"/>
  <c r="A420" i="4"/>
  <c r="B419"/>
  <c r="A412" i="2"/>
  <c r="B412" s="1"/>
  <c r="C412" s="1"/>
  <c r="E412" i="6" l="1"/>
  <c r="G412" s="1"/>
  <c r="D419" i="4"/>
  <c r="E419"/>
  <c r="C413" i="6"/>
  <c r="D413" s="1"/>
  <c r="F413" s="1"/>
  <c r="E412" i="2"/>
  <c r="D412"/>
  <c r="A415" i="6"/>
  <c r="B414"/>
  <c r="A421" i="4"/>
  <c r="B420"/>
  <c r="A413" i="2"/>
  <c r="B413" s="1"/>
  <c r="C413" s="1"/>
  <c r="E413" i="6" l="1"/>
  <c r="G413" s="1"/>
  <c r="E420" i="4"/>
  <c r="D420"/>
  <c r="C414" i="6"/>
  <c r="D414" s="1"/>
  <c r="F414" s="1"/>
  <c r="E413" i="2"/>
  <c r="D413"/>
  <c r="A416" i="6"/>
  <c r="B415"/>
  <c r="A422" i="4"/>
  <c r="B421"/>
  <c r="A414" i="2"/>
  <c r="B414" s="1"/>
  <c r="C414" s="1"/>
  <c r="E414" i="6" l="1"/>
  <c r="G414" s="1"/>
  <c r="E421" i="4"/>
  <c r="D421"/>
  <c r="C415" i="6"/>
  <c r="D415" s="1"/>
  <c r="F415" s="1"/>
  <c r="E414" i="2"/>
  <c r="D414"/>
  <c r="A417" i="6"/>
  <c r="B416"/>
  <c r="A423" i="4"/>
  <c r="B422"/>
  <c r="A415" i="2"/>
  <c r="B415" s="1"/>
  <c r="C415" s="1"/>
  <c r="E415" i="6" l="1"/>
  <c r="G415" s="1"/>
  <c r="D422" i="4"/>
  <c r="E422"/>
  <c r="C416" i="6"/>
  <c r="D416" s="1"/>
  <c r="F416" s="1"/>
  <c r="E415" i="2"/>
  <c r="D415"/>
  <c r="A418" i="6"/>
  <c r="B417"/>
  <c r="A424" i="4"/>
  <c r="B423"/>
  <c r="A416" i="2"/>
  <c r="B416" s="1"/>
  <c r="C416" s="1"/>
  <c r="E416" i="6" l="1"/>
  <c r="G416" s="1"/>
  <c r="D423" i="4"/>
  <c r="E423"/>
  <c r="C417" i="6"/>
  <c r="D417" s="1"/>
  <c r="F417" s="1"/>
  <c r="E416" i="2"/>
  <c r="D416"/>
  <c r="A419" i="6"/>
  <c r="B418"/>
  <c r="A425" i="4"/>
  <c r="B424"/>
  <c r="A417" i="2"/>
  <c r="B417" s="1"/>
  <c r="C417" s="1"/>
  <c r="E417" i="6" l="1"/>
  <c r="G417" s="1"/>
  <c r="E424" i="4"/>
  <c r="D424"/>
  <c r="C418" i="6"/>
  <c r="D418" s="1"/>
  <c r="F418" s="1"/>
  <c r="E417" i="2"/>
  <c r="D417"/>
  <c r="A420" i="6"/>
  <c r="B419"/>
  <c r="A426" i="4"/>
  <c r="B425"/>
  <c r="A418" i="2"/>
  <c r="B418" s="1"/>
  <c r="C418" s="1"/>
  <c r="E418" i="6" l="1"/>
  <c r="G418" s="1"/>
  <c r="D425" i="4"/>
  <c r="E425"/>
  <c r="C419" i="6"/>
  <c r="D419" s="1"/>
  <c r="F419" s="1"/>
  <c r="E418" i="2"/>
  <c r="D418"/>
  <c r="A421" i="6"/>
  <c r="B420"/>
  <c r="A427" i="4"/>
  <c r="B426"/>
  <c r="A419" i="2"/>
  <c r="B419" s="1"/>
  <c r="C419" s="1"/>
  <c r="E419" i="6" l="1"/>
  <c r="G419" s="1"/>
  <c r="D426" i="4"/>
  <c r="E426"/>
  <c r="C420" i="6"/>
  <c r="D420" s="1"/>
  <c r="F420" s="1"/>
  <c r="E419" i="2"/>
  <c r="D419"/>
  <c r="A422" i="6"/>
  <c r="B421"/>
  <c r="A428" i="4"/>
  <c r="B427"/>
  <c r="A420" i="2"/>
  <c r="B420" s="1"/>
  <c r="C420" s="1"/>
  <c r="E420" i="6" l="1"/>
  <c r="G420" s="1"/>
  <c r="D427" i="4"/>
  <c r="E427"/>
  <c r="C421" i="6"/>
  <c r="D421" s="1"/>
  <c r="F421" s="1"/>
  <c r="E420" i="2"/>
  <c r="D420"/>
  <c r="A423" i="6"/>
  <c r="B422"/>
  <c r="A429" i="4"/>
  <c r="B428"/>
  <c r="A421" i="2"/>
  <c r="B421" s="1"/>
  <c r="C421" s="1"/>
  <c r="E421" i="6" l="1"/>
  <c r="G421" s="1"/>
  <c r="E428" i="4"/>
  <c r="D428"/>
  <c r="C422" i="6"/>
  <c r="D422" s="1"/>
  <c r="F422" s="1"/>
  <c r="E421" i="2"/>
  <c r="D421"/>
  <c r="A424" i="6"/>
  <c r="B423"/>
  <c r="A430" i="4"/>
  <c r="B429"/>
  <c r="A422" i="2"/>
  <c r="B422" s="1"/>
  <c r="C422" s="1"/>
  <c r="E422" i="6" l="1"/>
  <c r="G422" s="1"/>
  <c r="D429" i="4"/>
  <c r="E429"/>
  <c r="C423" i="6"/>
  <c r="D423" s="1"/>
  <c r="F423" s="1"/>
  <c r="E422" i="2"/>
  <c r="D422"/>
  <c r="A425" i="6"/>
  <c r="B424"/>
  <c r="A431" i="4"/>
  <c r="B430"/>
  <c r="A423" i="2"/>
  <c r="B423" s="1"/>
  <c r="C423" s="1"/>
  <c r="E423" i="6" l="1"/>
  <c r="G423" s="1"/>
  <c r="D430" i="4"/>
  <c r="E430"/>
  <c r="C424" i="6"/>
  <c r="D424" s="1"/>
  <c r="F424" s="1"/>
  <c r="E423" i="2"/>
  <c r="D423"/>
  <c r="A426" i="6"/>
  <c r="B425"/>
  <c r="A432" i="4"/>
  <c r="B431"/>
  <c r="A424" i="2"/>
  <c r="B424" s="1"/>
  <c r="C424" s="1"/>
  <c r="E424" i="6" l="1"/>
  <c r="G424" s="1"/>
  <c r="D431" i="4"/>
  <c r="E431"/>
  <c r="C425" i="6"/>
  <c r="D425" s="1"/>
  <c r="F425" s="1"/>
  <c r="E424" i="2"/>
  <c r="D424"/>
  <c r="A427" i="6"/>
  <c r="B426"/>
  <c r="A433" i="4"/>
  <c r="B432"/>
  <c r="A425" i="2"/>
  <c r="B425" s="1"/>
  <c r="C425" s="1"/>
  <c r="E425" i="6" l="1"/>
  <c r="G425" s="1"/>
  <c r="E432" i="4"/>
  <c r="D432"/>
  <c r="C426" i="6"/>
  <c r="D426" s="1"/>
  <c r="F426" s="1"/>
  <c r="E425" i="2"/>
  <c r="D425"/>
  <c r="A428" i="6"/>
  <c r="B427"/>
  <c r="A434" i="4"/>
  <c r="B433"/>
  <c r="A426" i="2"/>
  <c r="B426" s="1"/>
  <c r="C426" s="1"/>
  <c r="E426" i="6" l="1"/>
  <c r="G426" s="1"/>
  <c r="D433" i="4"/>
  <c r="E433"/>
  <c r="C427" i="6"/>
  <c r="D427" s="1"/>
  <c r="F427" s="1"/>
  <c r="E426" i="2"/>
  <c r="D426"/>
  <c r="A429" i="6"/>
  <c r="B428"/>
  <c r="A435" i="4"/>
  <c r="B434"/>
  <c r="A427" i="2"/>
  <c r="B427" s="1"/>
  <c r="C427" s="1"/>
  <c r="E427" i="6" l="1"/>
  <c r="G427" s="1"/>
  <c r="D434" i="4"/>
  <c r="E434"/>
  <c r="C428" i="6"/>
  <c r="D428" s="1"/>
  <c r="F428" s="1"/>
  <c r="E427" i="2"/>
  <c r="D427"/>
  <c r="A430" i="6"/>
  <c r="B429"/>
  <c r="A436" i="4"/>
  <c r="B435"/>
  <c r="A428" i="2"/>
  <c r="B428" s="1"/>
  <c r="C428" s="1"/>
  <c r="E428" i="6" l="1"/>
  <c r="G428" s="1"/>
  <c r="D435" i="4"/>
  <c r="E435"/>
  <c r="C429" i="6"/>
  <c r="D429" s="1"/>
  <c r="F429" s="1"/>
  <c r="E428" i="2"/>
  <c r="D428"/>
  <c r="A431" i="6"/>
  <c r="B430"/>
  <c r="A437" i="4"/>
  <c r="B436"/>
  <c r="A429" i="2"/>
  <c r="B429" s="1"/>
  <c r="C429" s="1"/>
  <c r="E429" i="6" l="1"/>
  <c r="G429" s="1"/>
  <c r="E436" i="4"/>
  <c r="D436"/>
  <c r="C430" i="6"/>
  <c r="D430" s="1"/>
  <c r="F430" s="1"/>
  <c r="E429" i="2"/>
  <c r="D429"/>
  <c r="A432" i="6"/>
  <c r="B431"/>
  <c r="A438" i="4"/>
  <c r="B437"/>
  <c r="A430" i="2"/>
  <c r="B430" s="1"/>
  <c r="C430" s="1"/>
  <c r="E430" i="6" l="1"/>
  <c r="G430" s="1"/>
  <c r="D437" i="4"/>
  <c r="E437"/>
  <c r="C431" i="6"/>
  <c r="D431" s="1"/>
  <c r="F431" s="1"/>
  <c r="E430" i="2"/>
  <c r="D430"/>
  <c r="A433" i="6"/>
  <c r="B432"/>
  <c r="A439" i="4"/>
  <c r="B438"/>
  <c r="A431" i="2"/>
  <c r="B431" s="1"/>
  <c r="C431" s="1"/>
  <c r="E431" i="6" l="1"/>
  <c r="G431" s="1"/>
  <c r="D438" i="4"/>
  <c r="E438"/>
  <c r="C432" i="6"/>
  <c r="E432" s="1"/>
  <c r="G432" s="1"/>
  <c r="E431" i="2"/>
  <c r="D431"/>
  <c r="A434" i="6"/>
  <c r="B433"/>
  <c r="A440" i="4"/>
  <c r="B439"/>
  <c r="A432" i="2"/>
  <c r="B432" s="1"/>
  <c r="C432" s="1"/>
  <c r="D432" i="6" l="1"/>
  <c r="F432" s="1"/>
  <c r="D439" i="4"/>
  <c r="E439"/>
  <c r="C433" i="6"/>
  <c r="D433" s="1"/>
  <c r="F433" s="1"/>
  <c r="E432" i="2"/>
  <c r="D432"/>
  <c r="A435" i="6"/>
  <c r="B434"/>
  <c r="A441" i="4"/>
  <c r="B440"/>
  <c r="A433" i="2"/>
  <c r="B433" s="1"/>
  <c r="C433" s="1"/>
  <c r="E433" i="6" l="1"/>
  <c r="G433" s="1"/>
  <c r="E440" i="4"/>
  <c r="D440"/>
  <c r="C434" i="6"/>
  <c r="E434" s="1"/>
  <c r="G434" s="1"/>
  <c r="E433" i="2"/>
  <c r="D433"/>
  <c r="A436" i="6"/>
  <c r="B435"/>
  <c r="A442" i="4"/>
  <c r="B441"/>
  <c r="A434" i="2"/>
  <c r="B434" s="1"/>
  <c r="C434" s="1"/>
  <c r="D434" i="6" l="1"/>
  <c r="F434" s="1"/>
  <c r="D441" i="4"/>
  <c r="E441"/>
  <c r="C435" i="6"/>
  <c r="D435" s="1"/>
  <c r="F435" s="1"/>
  <c r="E434" i="2"/>
  <c r="D434"/>
  <c r="A437" i="6"/>
  <c r="B436"/>
  <c r="A443" i="4"/>
  <c r="B442"/>
  <c r="A435" i="2"/>
  <c r="B435" s="1"/>
  <c r="C435" s="1"/>
  <c r="E435" i="6" l="1"/>
  <c r="G435" s="1"/>
  <c r="D442" i="4"/>
  <c r="E442"/>
  <c r="C436" i="6"/>
  <c r="D436" s="1"/>
  <c r="F436" s="1"/>
  <c r="E435" i="2"/>
  <c r="D435"/>
  <c r="A438" i="6"/>
  <c r="B437"/>
  <c r="A444" i="4"/>
  <c r="B443"/>
  <c r="A436" i="2"/>
  <c r="B436" s="1"/>
  <c r="C436" s="1"/>
  <c r="E436" i="6" l="1"/>
  <c r="G436" s="1"/>
  <c r="D443" i="4"/>
  <c r="E443"/>
  <c r="C437" i="6"/>
  <c r="D437" s="1"/>
  <c r="F437" s="1"/>
  <c r="E436" i="2"/>
  <c r="D436"/>
  <c r="A439" i="6"/>
  <c r="B438"/>
  <c r="A445" i="4"/>
  <c r="B444"/>
  <c r="A437" i="2"/>
  <c r="B437" s="1"/>
  <c r="C437" s="1"/>
  <c r="E437" i="6" l="1"/>
  <c r="G437" s="1"/>
  <c r="D444" i="4"/>
  <c r="E444"/>
  <c r="C438" i="6"/>
  <c r="E438" s="1"/>
  <c r="G438" s="1"/>
  <c r="E437" i="2"/>
  <c r="D437"/>
  <c r="A440" i="6"/>
  <c r="B439"/>
  <c r="A446" i="4"/>
  <c r="B445"/>
  <c r="A438" i="2"/>
  <c r="B438" s="1"/>
  <c r="C438" s="1"/>
  <c r="D438" i="6" l="1"/>
  <c r="F438" s="1"/>
  <c r="D445" i="4"/>
  <c r="E445"/>
  <c r="C439" i="6"/>
  <c r="D439" s="1"/>
  <c r="F439" s="1"/>
  <c r="E438" i="2"/>
  <c r="D438"/>
  <c r="A441" i="6"/>
  <c r="B440"/>
  <c r="A447" i="4"/>
  <c r="B446"/>
  <c r="A439" i="2"/>
  <c r="B439" s="1"/>
  <c r="C439" s="1"/>
  <c r="E439" i="6" l="1"/>
  <c r="G439" s="1"/>
  <c r="E446" i="4"/>
  <c r="D446"/>
  <c r="C440" i="6"/>
  <c r="D440" s="1"/>
  <c r="F440" s="1"/>
  <c r="E439" i="2"/>
  <c r="D439"/>
  <c r="A442" i="6"/>
  <c r="B441"/>
  <c r="A448" i="4"/>
  <c r="B447"/>
  <c r="A440" i="2"/>
  <c r="B440" s="1"/>
  <c r="C440" s="1"/>
  <c r="E440" i="6" l="1"/>
  <c r="G440" s="1"/>
  <c r="D447" i="4"/>
  <c r="E447"/>
  <c r="C441" i="6"/>
  <c r="D441" s="1"/>
  <c r="F441" s="1"/>
  <c r="E440" i="2"/>
  <c r="D440"/>
  <c r="A443" i="6"/>
  <c r="B442"/>
  <c r="A449" i="4"/>
  <c r="B448"/>
  <c r="A441" i="2"/>
  <c r="B441" s="1"/>
  <c r="C441" s="1"/>
  <c r="E441" i="6" l="1"/>
  <c r="G441" s="1"/>
  <c r="E448" i="4"/>
  <c r="D448"/>
  <c r="C442" i="6"/>
  <c r="E442" s="1"/>
  <c r="G442" s="1"/>
  <c r="E441" i="2"/>
  <c r="D441"/>
  <c r="A444" i="6"/>
  <c r="B443"/>
  <c r="A450" i="4"/>
  <c r="B449"/>
  <c r="A442" i="2"/>
  <c r="B442" s="1"/>
  <c r="C442" s="1"/>
  <c r="D442" i="6" l="1"/>
  <c r="F442" s="1"/>
  <c r="D449" i="4"/>
  <c r="E449"/>
  <c r="C443" i="6"/>
  <c r="D443" s="1"/>
  <c r="F443" s="1"/>
  <c r="E442" i="2"/>
  <c r="D442"/>
  <c r="A445" i="6"/>
  <c r="B444"/>
  <c r="A451" i="4"/>
  <c r="B450"/>
  <c r="A443" i="2"/>
  <c r="B443" s="1"/>
  <c r="C443" s="1"/>
  <c r="E443" i="6" l="1"/>
  <c r="G443" s="1"/>
  <c r="D450" i="4"/>
  <c r="E450"/>
  <c r="C444" i="6"/>
  <c r="D444" s="1"/>
  <c r="F444" s="1"/>
  <c r="E443" i="2"/>
  <c r="D443"/>
  <c r="A446" i="6"/>
  <c r="B445"/>
  <c r="A452" i="4"/>
  <c r="B451"/>
  <c r="A444" i="2"/>
  <c r="B444" s="1"/>
  <c r="C444" s="1"/>
  <c r="E444" i="6" l="1"/>
  <c r="G444" s="1"/>
  <c r="D451" i="4"/>
  <c r="E451"/>
  <c r="C445" i="6"/>
  <c r="D445" s="1"/>
  <c r="F445" s="1"/>
  <c r="E444" i="2"/>
  <c r="D444"/>
  <c r="A447" i="6"/>
  <c r="B446"/>
  <c r="A453" i="4"/>
  <c r="B452"/>
  <c r="A445" i="2"/>
  <c r="B445" s="1"/>
  <c r="C445" s="1"/>
  <c r="E445" i="6" l="1"/>
  <c r="G445" s="1"/>
  <c r="D452" i="4"/>
  <c r="E452"/>
  <c r="C446" i="6"/>
  <c r="E446" s="1"/>
  <c r="G446" s="1"/>
  <c r="E445" i="2"/>
  <c r="D445"/>
  <c r="A448" i="6"/>
  <c r="B447"/>
  <c r="A454" i="4"/>
  <c r="B453"/>
  <c r="A446" i="2"/>
  <c r="B446" s="1"/>
  <c r="C446" s="1"/>
  <c r="D446" i="6" l="1"/>
  <c r="F446" s="1"/>
  <c r="D453" i="4"/>
  <c r="E453"/>
  <c r="C447" i="6"/>
  <c r="D447" s="1"/>
  <c r="F447" s="1"/>
  <c r="E446" i="2"/>
  <c r="D446"/>
  <c r="A449" i="6"/>
  <c r="B448"/>
  <c r="A455" i="4"/>
  <c r="B454"/>
  <c r="A447" i="2"/>
  <c r="B447" s="1"/>
  <c r="C447" s="1"/>
  <c r="E447" i="6" l="1"/>
  <c r="G447" s="1"/>
  <c r="E454" i="4"/>
  <c r="D454"/>
  <c r="C448" i="6"/>
  <c r="D448" s="1"/>
  <c r="F448" s="1"/>
  <c r="E447" i="2"/>
  <c r="D447"/>
  <c r="A450" i="6"/>
  <c r="B449"/>
  <c r="A456" i="4"/>
  <c r="B455"/>
  <c r="A448" i="2"/>
  <c r="B448" s="1"/>
  <c r="C448" s="1"/>
  <c r="E448" i="6" l="1"/>
  <c r="G448" s="1"/>
  <c r="D455" i="4"/>
  <c r="E455"/>
  <c r="C449" i="6"/>
  <c r="D449" s="1"/>
  <c r="F449" s="1"/>
  <c r="E448" i="2"/>
  <c r="D448"/>
  <c r="A451" i="6"/>
  <c r="B450"/>
  <c r="A457" i="4"/>
  <c r="B456"/>
  <c r="A449" i="2"/>
  <c r="B449" s="1"/>
  <c r="C449" s="1"/>
  <c r="E449" i="6" l="1"/>
  <c r="G449" s="1"/>
  <c r="E456" i="4"/>
  <c r="D456"/>
  <c r="C450" i="6"/>
  <c r="E450" s="1"/>
  <c r="G450" s="1"/>
  <c r="E449" i="2"/>
  <c r="D449"/>
  <c r="A452" i="6"/>
  <c r="B451"/>
  <c r="A458" i="4"/>
  <c r="B457"/>
  <c r="A450" i="2"/>
  <c r="B450" s="1"/>
  <c r="C450" s="1"/>
  <c r="D450" i="6" l="1"/>
  <c r="F450" s="1"/>
  <c r="D457" i="4"/>
  <c r="E457"/>
  <c r="C451" i="6"/>
  <c r="D451" s="1"/>
  <c r="F451" s="1"/>
  <c r="E450" i="2"/>
  <c r="D450"/>
  <c r="A453" i="6"/>
  <c r="B452"/>
  <c r="A459" i="4"/>
  <c r="B458"/>
  <c r="A451" i="2"/>
  <c r="B451" s="1"/>
  <c r="C451" s="1"/>
  <c r="E451" i="6" l="1"/>
  <c r="G451" s="1"/>
  <c r="D458" i="4"/>
  <c r="E458"/>
  <c r="C452" i="6"/>
  <c r="D452" s="1"/>
  <c r="F452" s="1"/>
  <c r="E451" i="2"/>
  <c r="D451"/>
  <c r="A454" i="6"/>
  <c r="B453"/>
  <c r="A460" i="4"/>
  <c r="B459"/>
  <c r="A452" i="2"/>
  <c r="B452" s="1"/>
  <c r="C452" s="1"/>
  <c r="E452" i="6" l="1"/>
  <c r="G452" s="1"/>
  <c r="D459" i="4"/>
  <c r="E459"/>
  <c r="C453" i="6"/>
  <c r="D453" s="1"/>
  <c r="F453" s="1"/>
  <c r="E452" i="2"/>
  <c r="D452"/>
  <c r="A455" i="6"/>
  <c r="B454"/>
  <c r="A461" i="4"/>
  <c r="B460"/>
  <c r="A453" i="2"/>
  <c r="B453" s="1"/>
  <c r="C453" s="1"/>
  <c r="E453" i="6" l="1"/>
  <c r="G453" s="1"/>
  <c r="D460" i="4"/>
  <c r="E460"/>
  <c r="C454" i="6"/>
  <c r="E454" s="1"/>
  <c r="G454" s="1"/>
  <c r="E453" i="2"/>
  <c r="D453"/>
  <c r="A456" i="6"/>
  <c r="B455"/>
  <c r="A462" i="4"/>
  <c r="B461"/>
  <c r="A454" i="2"/>
  <c r="B454" s="1"/>
  <c r="C454" s="1"/>
  <c r="D454" i="6" l="1"/>
  <c r="F454" s="1"/>
  <c r="D461" i="4"/>
  <c r="E461"/>
  <c r="C455" i="6"/>
  <c r="D455" s="1"/>
  <c r="F455" s="1"/>
  <c r="E454" i="2"/>
  <c r="D454"/>
  <c r="A457" i="6"/>
  <c r="B457" s="1"/>
  <c r="B456"/>
  <c r="A463" i="4"/>
  <c r="B463" s="1"/>
  <c r="B462"/>
  <c r="A455" i="2"/>
  <c r="B455" s="1"/>
  <c r="C455" s="1"/>
  <c r="E455" i="6" l="1"/>
  <c r="G455" s="1"/>
  <c r="D463" i="4"/>
  <c r="E463"/>
  <c r="E462"/>
  <c r="D462"/>
  <c r="C456" i="6"/>
  <c r="D456" s="1"/>
  <c r="F456" s="1"/>
  <c r="C457"/>
  <c r="E455" i="2"/>
  <c r="D455"/>
  <c r="E456" i="6" l="1"/>
  <c r="G456" s="1"/>
  <c r="D457"/>
  <c r="F457" s="1"/>
  <c r="G74" i="3" s="1"/>
  <c r="P23" i="9" s="1"/>
  <c r="E457" i="6"/>
  <c r="G457" s="1"/>
  <c r="G75" i="3" s="1"/>
  <c r="P24" i="9" s="1"/>
  <c r="G73" i="3" l="1"/>
  <c r="P22" i="9" s="1"/>
</calcChain>
</file>

<file path=xl/sharedStrings.xml><?xml version="1.0" encoding="utf-8"?>
<sst xmlns="http://schemas.openxmlformats.org/spreadsheetml/2006/main" count="238" uniqueCount="144">
  <si>
    <t>Input Voltage</t>
  </si>
  <si>
    <t>V</t>
  </si>
  <si>
    <t>Output Voltage</t>
  </si>
  <si>
    <t>Output Current</t>
  </si>
  <si>
    <t>A</t>
  </si>
  <si>
    <t>Hz</t>
  </si>
  <si>
    <t>Input Voltage Ripple</t>
  </si>
  <si>
    <t>Inductor Value</t>
  </si>
  <si>
    <t>Q</t>
  </si>
  <si>
    <t>Frequency</t>
  </si>
  <si>
    <t>G(s)</t>
  </si>
  <si>
    <t>s</t>
  </si>
  <si>
    <t>Gain[db]</t>
  </si>
  <si>
    <t>Phase</t>
  </si>
  <si>
    <t>R1=</t>
  </si>
  <si>
    <t>R3=</t>
  </si>
  <si>
    <t xml:space="preserve">R4= </t>
  </si>
  <si>
    <t>C1=</t>
  </si>
  <si>
    <t>C2=</t>
  </si>
  <si>
    <t>C3=</t>
  </si>
  <si>
    <t>(R1+R3)/R1*R3*C1=</t>
  </si>
  <si>
    <t>R4=</t>
  </si>
  <si>
    <t>R2=</t>
  </si>
  <si>
    <t>Reference Voltage</t>
  </si>
  <si>
    <t>Flc</t>
  </si>
  <si>
    <t>nF</t>
  </si>
  <si>
    <t>High side MOSFET</t>
  </si>
  <si>
    <t>nC</t>
  </si>
  <si>
    <t>High side MOSFET losses</t>
  </si>
  <si>
    <t>Conduction losses</t>
  </si>
  <si>
    <t>W</t>
  </si>
  <si>
    <t>Switching losses</t>
  </si>
  <si>
    <t>Total losses</t>
  </si>
  <si>
    <t>mV</t>
  </si>
  <si>
    <t>Voutripple</t>
  </si>
  <si>
    <t>Low Side MOSFET losses</t>
  </si>
  <si>
    <t>Low side MOSFET</t>
  </si>
  <si>
    <t>Body diode reverse recovery losses</t>
  </si>
  <si>
    <t>Body diode conduction losses</t>
  </si>
  <si>
    <t>ns</t>
  </si>
  <si>
    <t>Designator</t>
  </si>
  <si>
    <t>Units</t>
  </si>
  <si>
    <t>Fs</t>
  </si>
  <si>
    <t>Suggested Values</t>
  </si>
  <si>
    <t>Notes</t>
  </si>
  <si>
    <t>Inductor Peak Current</t>
  </si>
  <si>
    <t>RMS high-side current</t>
  </si>
  <si>
    <t>RMS low-side current</t>
  </si>
  <si>
    <t>Total gate charge</t>
  </si>
  <si>
    <t>Controller losses</t>
  </si>
  <si>
    <t>RMS Inductor current</t>
  </si>
  <si>
    <t>%</t>
  </si>
  <si>
    <t>Inductor conduction losses</t>
  </si>
  <si>
    <t>Gain[aprox]</t>
  </si>
  <si>
    <t>Cross freq</t>
  </si>
  <si>
    <t>Vaue</t>
  </si>
  <si>
    <t>Gain Margin</t>
  </si>
  <si>
    <t>Phase Margin</t>
  </si>
  <si>
    <t>Phase[aprox]</t>
  </si>
  <si>
    <t>dB</t>
  </si>
  <si>
    <t>System Parameters</t>
  </si>
  <si>
    <t>Calculated Values For The Compensation Network *</t>
  </si>
  <si>
    <t>* These values are calculated by the Design tool</t>
  </si>
  <si>
    <t>Compensation Network Components **</t>
  </si>
  <si>
    <t>** These values must be filled by the designer</t>
  </si>
  <si>
    <t>Step Load Parameters</t>
  </si>
  <si>
    <t>Output Voltage Overshoot</t>
  </si>
  <si>
    <t>Omega</t>
  </si>
  <si>
    <t>Rad/s</t>
  </si>
  <si>
    <t>PWM Modulator Gain</t>
  </si>
  <si>
    <t>Fcrossover (goal)</t>
  </si>
  <si>
    <t>Inductor DC Resistance</t>
  </si>
  <si>
    <t xml:space="preserve"> Parameter</t>
  </si>
  <si>
    <t>Estimated System Losses</t>
  </si>
  <si>
    <t>Input Parameters for Design</t>
  </si>
  <si>
    <t>Power Train Parameters (calculated)</t>
  </si>
  <si>
    <t>Component</t>
  </si>
  <si>
    <t>** Must be filled by the designer</t>
  </si>
  <si>
    <t>Standard Values (**)</t>
  </si>
  <si>
    <t>Power Train Components Values (calculated)</t>
  </si>
  <si>
    <t>MCP19035 DESIGN TOOL</t>
  </si>
  <si>
    <t>Degrees</t>
  </si>
  <si>
    <t>L</t>
  </si>
  <si>
    <t>R1</t>
  </si>
  <si>
    <t>R2</t>
  </si>
  <si>
    <t>R3</t>
  </si>
  <si>
    <t>R4</t>
  </si>
  <si>
    <t>C1</t>
  </si>
  <si>
    <t>C2</t>
  </si>
  <si>
    <t>C3</t>
  </si>
  <si>
    <t>Power Train Components Parameters</t>
  </si>
  <si>
    <t>Component Parameter</t>
  </si>
  <si>
    <t>Power Train Components Values and Parameters</t>
  </si>
  <si>
    <t>Legend</t>
  </si>
  <si>
    <t>Values calculated by the Design Tool</t>
  </si>
  <si>
    <t>Values that must be filled by the designer</t>
  </si>
  <si>
    <t>Design Summary</t>
  </si>
  <si>
    <t>ω</t>
  </si>
  <si>
    <t>Switching Frequency</t>
  </si>
  <si>
    <t>Reverse Recovery Charge of the Body Diode</t>
  </si>
  <si>
    <t>Estimated Efficiency at Full Load</t>
  </si>
  <si>
    <t>Total Conduction Time for the Body Diode</t>
  </si>
  <si>
    <t>The Bode Plots will be calculated based on these values</t>
  </si>
  <si>
    <r>
      <t>m</t>
    </r>
    <r>
      <rPr>
        <sz val="14"/>
        <color theme="1"/>
        <rFont val="Symbol"/>
        <family val="1"/>
        <charset val="2"/>
      </rPr>
      <t>W</t>
    </r>
  </si>
  <si>
    <r>
      <t>k</t>
    </r>
    <r>
      <rPr>
        <b/>
        <sz val="14"/>
        <color theme="1"/>
        <rFont val="Symbol"/>
        <family val="1"/>
        <charset val="2"/>
      </rPr>
      <t>W</t>
    </r>
  </si>
  <si>
    <t>µH</t>
  </si>
  <si>
    <t>µF</t>
  </si>
  <si>
    <r>
      <t>I</t>
    </r>
    <r>
      <rPr>
        <vertAlign val="subscript"/>
        <sz val="14"/>
        <color theme="1"/>
        <rFont val="Arial"/>
        <family val="2"/>
      </rPr>
      <t>OH</t>
    </r>
  </si>
  <si>
    <r>
      <t>I</t>
    </r>
    <r>
      <rPr>
        <vertAlign val="subscript"/>
        <sz val="14"/>
        <color theme="1"/>
        <rFont val="Arial"/>
        <family val="2"/>
      </rPr>
      <t>OL</t>
    </r>
  </si>
  <si>
    <r>
      <t>I</t>
    </r>
    <r>
      <rPr>
        <vertAlign val="subscript"/>
        <sz val="14"/>
        <color theme="1"/>
        <rFont val="Arial"/>
        <family val="2"/>
      </rPr>
      <t>LRMS</t>
    </r>
  </si>
  <si>
    <r>
      <t>t</t>
    </r>
    <r>
      <rPr>
        <vertAlign val="subscript"/>
        <sz val="14"/>
        <color theme="1"/>
        <rFont val="Arial"/>
        <family val="2"/>
      </rPr>
      <t>BD</t>
    </r>
  </si>
  <si>
    <r>
      <t>Q</t>
    </r>
    <r>
      <rPr>
        <vertAlign val="subscript"/>
        <sz val="14"/>
        <color theme="1"/>
        <rFont val="Arial"/>
        <family val="2"/>
      </rPr>
      <t>RR</t>
    </r>
  </si>
  <si>
    <r>
      <t>L</t>
    </r>
    <r>
      <rPr>
        <vertAlign val="subscript"/>
        <sz val="14"/>
        <color theme="1"/>
        <rFont val="Arial"/>
        <family val="2"/>
      </rPr>
      <t>DCR</t>
    </r>
  </si>
  <si>
    <r>
      <t>C</t>
    </r>
    <r>
      <rPr>
        <b/>
        <vertAlign val="subscript"/>
        <sz val="14"/>
        <color theme="1"/>
        <rFont val="Arial"/>
        <family val="2"/>
      </rPr>
      <t>IN</t>
    </r>
  </si>
  <si>
    <r>
      <t>C</t>
    </r>
    <r>
      <rPr>
        <b/>
        <vertAlign val="subscript"/>
        <sz val="14"/>
        <color theme="1"/>
        <rFont val="Arial"/>
        <family val="2"/>
      </rPr>
      <t>OUT</t>
    </r>
  </si>
  <si>
    <r>
      <t>C</t>
    </r>
    <r>
      <rPr>
        <b/>
        <vertAlign val="subscript"/>
        <sz val="14"/>
        <color theme="1"/>
        <rFont val="Arial"/>
        <family val="2"/>
      </rPr>
      <t>BOOT</t>
    </r>
  </si>
  <si>
    <r>
      <t>F</t>
    </r>
    <r>
      <rPr>
        <b/>
        <vertAlign val="subscript"/>
        <sz val="14"/>
        <color theme="1"/>
        <rFont val="Arial"/>
        <family val="2"/>
      </rPr>
      <t>CROSSOVER</t>
    </r>
  </si>
  <si>
    <r>
      <t>V</t>
    </r>
    <r>
      <rPr>
        <vertAlign val="subscript"/>
        <sz val="12"/>
        <color theme="1"/>
        <rFont val="Arial"/>
        <family val="2"/>
      </rPr>
      <t>IN</t>
    </r>
  </si>
  <si>
    <r>
      <t>V</t>
    </r>
    <r>
      <rPr>
        <vertAlign val="subscript"/>
        <sz val="14"/>
        <color theme="1"/>
        <rFont val="Arial"/>
        <family val="2"/>
      </rPr>
      <t>OUT</t>
    </r>
  </si>
  <si>
    <r>
      <t>I</t>
    </r>
    <r>
      <rPr>
        <vertAlign val="subscript"/>
        <sz val="14"/>
        <color theme="1"/>
        <rFont val="Arial"/>
        <family val="2"/>
      </rPr>
      <t>OUT</t>
    </r>
  </si>
  <si>
    <r>
      <t>V</t>
    </r>
    <r>
      <rPr>
        <vertAlign val="subscript"/>
        <sz val="14"/>
        <color theme="1"/>
        <rFont val="Arial"/>
        <family val="2"/>
      </rPr>
      <t>RIN</t>
    </r>
  </si>
  <si>
    <r>
      <t>V</t>
    </r>
    <r>
      <rPr>
        <vertAlign val="subscript"/>
        <sz val="14"/>
        <color theme="1"/>
        <rFont val="Arial"/>
        <family val="2"/>
      </rPr>
      <t>REF</t>
    </r>
  </si>
  <si>
    <r>
      <t>5V ≤ V</t>
    </r>
    <r>
      <rPr>
        <vertAlign val="subscript"/>
        <sz val="14"/>
        <color theme="1"/>
        <rFont val="Arial"/>
        <family val="2"/>
      </rPr>
      <t>IN</t>
    </r>
    <r>
      <rPr>
        <sz val="14"/>
        <color theme="1"/>
        <rFont val="Arial"/>
        <family val="2"/>
      </rPr>
      <t xml:space="preserve"> ≤ 30V</t>
    </r>
  </si>
  <si>
    <r>
      <t>I</t>
    </r>
    <r>
      <rPr>
        <vertAlign val="subscript"/>
        <sz val="14"/>
        <color theme="1"/>
        <rFont val="Arial"/>
        <family val="2"/>
      </rPr>
      <t>RMS[HIGH-SIDE]</t>
    </r>
  </si>
  <si>
    <r>
      <t>I</t>
    </r>
    <r>
      <rPr>
        <vertAlign val="subscript"/>
        <sz val="14"/>
        <color theme="1"/>
        <rFont val="Arial"/>
        <family val="2"/>
      </rPr>
      <t>RMS[LOW-SIDE]</t>
    </r>
  </si>
  <si>
    <r>
      <t>Il</t>
    </r>
    <r>
      <rPr>
        <vertAlign val="subscript"/>
        <sz val="14"/>
        <color theme="1"/>
        <rFont val="Arial"/>
        <family val="2"/>
      </rPr>
      <t>PEAK</t>
    </r>
  </si>
  <si>
    <r>
      <t>F</t>
    </r>
    <r>
      <rPr>
        <vertAlign val="subscript"/>
        <sz val="14"/>
        <color theme="1"/>
        <rFont val="Arial"/>
        <family val="2"/>
      </rPr>
      <t>CO</t>
    </r>
  </si>
  <si>
    <r>
      <t>G</t>
    </r>
    <r>
      <rPr>
        <vertAlign val="subscript"/>
        <sz val="14"/>
        <color theme="1"/>
        <rFont val="Arial"/>
        <family val="2"/>
      </rPr>
      <t>D0</t>
    </r>
  </si>
  <si>
    <r>
      <t>C</t>
    </r>
    <r>
      <rPr>
        <vertAlign val="subscript"/>
        <sz val="14"/>
        <color theme="1"/>
        <rFont val="Arial"/>
        <family val="2"/>
      </rPr>
      <t>OUT</t>
    </r>
    <r>
      <rPr>
        <sz val="14"/>
        <color theme="1"/>
        <rFont val="Arial"/>
        <family val="2"/>
      </rPr>
      <t>(*)</t>
    </r>
  </si>
  <si>
    <r>
      <t>C</t>
    </r>
    <r>
      <rPr>
        <vertAlign val="subscript"/>
        <sz val="14"/>
        <color theme="1"/>
        <rFont val="Arial"/>
        <family val="2"/>
      </rPr>
      <t>IN</t>
    </r>
  </si>
  <si>
    <r>
      <t>C</t>
    </r>
    <r>
      <rPr>
        <vertAlign val="subscript"/>
        <sz val="14"/>
        <color theme="1"/>
        <rFont val="Arial"/>
        <family val="2"/>
      </rPr>
      <t>BOOT</t>
    </r>
  </si>
  <si>
    <r>
      <t>* C</t>
    </r>
    <r>
      <rPr>
        <vertAlign val="subscript"/>
        <sz val="14"/>
        <color theme="1"/>
        <rFont val="Arial"/>
        <family val="2"/>
      </rPr>
      <t>OUT</t>
    </r>
    <r>
      <rPr>
        <sz val="14"/>
        <color theme="1"/>
        <rFont val="Arial"/>
        <family val="2"/>
      </rPr>
      <t xml:space="preserve"> is calculated based on standard value for inductor and not for suggested value</t>
    </r>
  </si>
  <si>
    <r>
      <t>R</t>
    </r>
    <r>
      <rPr>
        <vertAlign val="subscript"/>
        <sz val="14"/>
        <color theme="1"/>
        <rFont val="Arial"/>
        <family val="2"/>
      </rPr>
      <t>DS(ON)HS</t>
    </r>
  </si>
  <si>
    <r>
      <t>R</t>
    </r>
    <r>
      <rPr>
        <vertAlign val="subscript"/>
        <sz val="14"/>
        <color theme="1"/>
        <rFont val="Arial"/>
        <family val="2"/>
      </rPr>
      <t>DS(ON)LS</t>
    </r>
  </si>
  <si>
    <r>
      <t>Q</t>
    </r>
    <r>
      <rPr>
        <vertAlign val="subscript"/>
        <sz val="14"/>
        <color theme="1"/>
        <rFont val="Arial"/>
        <family val="2"/>
      </rPr>
      <t>GATELS</t>
    </r>
  </si>
  <si>
    <r>
      <t>Q</t>
    </r>
    <r>
      <rPr>
        <vertAlign val="subscript"/>
        <sz val="14"/>
        <color theme="1"/>
        <rFont val="Arial"/>
        <family val="2"/>
      </rPr>
      <t>GATEHS</t>
    </r>
  </si>
  <si>
    <r>
      <t>R</t>
    </r>
    <r>
      <rPr>
        <vertAlign val="subscript"/>
        <sz val="14"/>
        <color theme="1"/>
        <rFont val="Arial"/>
        <family val="2"/>
      </rPr>
      <t>DS(ON)</t>
    </r>
  </si>
  <si>
    <r>
      <t>C</t>
    </r>
    <r>
      <rPr>
        <b/>
        <vertAlign val="subscript"/>
        <sz val="14"/>
        <color theme="1"/>
        <rFont val="Arial"/>
        <family val="2"/>
      </rPr>
      <t>IN</t>
    </r>
    <r>
      <rPr>
        <b/>
        <sz val="14"/>
        <color theme="1"/>
        <rFont val="Arial"/>
        <family val="2"/>
      </rPr>
      <t xml:space="preserve"> ESR</t>
    </r>
  </si>
  <si>
    <r>
      <t>C</t>
    </r>
    <r>
      <rPr>
        <b/>
        <vertAlign val="subscript"/>
        <sz val="14"/>
        <color theme="1"/>
        <rFont val="Arial"/>
        <family val="2"/>
      </rPr>
      <t>OUT</t>
    </r>
    <r>
      <rPr>
        <b/>
        <sz val="14"/>
        <color theme="1"/>
        <rFont val="Arial"/>
        <family val="2"/>
      </rPr>
      <t xml:space="preserve"> ESR</t>
    </r>
  </si>
  <si>
    <r>
      <t>C</t>
    </r>
    <r>
      <rPr>
        <b/>
        <vertAlign val="subscript"/>
        <sz val="14"/>
        <color theme="1"/>
        <rFont val="Arial"/>
        <family val="2"/>
      </rPr>
      <t>OUT</t>
    </r>
    <r>
      <rPr>
        <b/>
        <sz val="14"/>
        <color theme="1"/>
        <rFont val="Arial"/>
        <family val="2"/>
      </rPr>
      <t xml:space="preserve"> losses</t>
    </r>
  </si>
  <si>
    <r>
      <t>C</t>
    </r>
    <r>
      <rPr>
        <b/>
        <vertAlign val="subscript"/>
        <sz val="14"/>
        <color theme="1"/>
        <rFont val="Arial"/>
        <family val="2"/>
      </rPr>
      <t>IN</t>
    </r>
    <r>
      <rPr>
        <b/>
        <sz val="14"/>
        <color theme="1"/>
        <rFont val="Arial"/>
        <family val="2"/>
      </rPr>
      <t xml:space="preserve"> losses</t>
    </r>
  </si>
  <si>
    <t>Fcrossover</t>
  </si>
  <si>
    <t>Fs = 300 kHz or 600 kHz</t>
  </si>
  <si>
    <t>Frequency Domain Analysis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</si>
</sst>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0.0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72"/>
      <color indexed="10"/>
      <name val="MICROCHIP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Symbol"/>
      <family val="1"/>
      <charset val="2"/>
    </font>
    <font>
      <b/>
      <sz val="14"/>
      <color theme="1"/>
      <name val="Symbol"/>
      <family val="1"/>
      <charset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6" tint="-0.249977111117893"/>
      <name val="Arial"/>
      <family val="2"/>
    </font>
    <font>
      <b/>
      <sz val="16"/>
      <color rgb="FF0070C0"/>
      <name val="Arial"/>
      <family val="2"/>
    </font>
    <font>
      <b/>
      <sz val="36"/>
      <color theme="1"/>
      <name val="Arial"/>
      <family val="2"/>
    </font>
    <font>
      <b/>
      <sz val="14"/>
      <name val="Arial"/>
      <family val="2"/>
    </font>
    <font>
      <b/>
      <vertAlign val="subscript"/>
      <sz val="14"/>
      <color theme="1"/>
      <name val="Arial"/>
      <family val="2"/>
    </font>
    <font>
      <b/>
      <sz val="36"/>
      <color rgb="FF00B0F0"/>
      <name val="Arial"/>
      <family val="2"/>
    </font>
    <font>
      <sz val="11"/>
      <color rgb="FF00B0F0"/>
      <name val="Arial"/>
      <family val="2"/>
    </font>
    <font>
      <b/>
      <sz val="28"/>
      <color rgb="FF00B0F0"/>
      <name val="Arial"/>
      <family val="2"/>
    </font>
    <font>
      <b/>
      <sz val="26"/>
      <color rgb="FF00B0F0"/>
      <name val="Arial"/>
      <family val="2"/>
    </font>
    <font>
      <vertAlign val="subscript"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0" fontId="0" fillId="0" borderId="0" xfId="0" applyProtection="1"/>
    <xf numFmtId="0" fontId="0" fillId="0" borderId="0" xfId="0" applyBorder="1" applyAlignment="1">
      <alignment horizontal="center"/>
    </xf>
    <xf numFmtId="8" fontId="0" fillId="0" borderId="0" xfId="0" applyNumberFormat="1"/>
    <xf numFmtId="6" fontId="0" fillId="0" borderId="0" xfId="0" applyNumberFormat="1"/>
    <xf numFmtId="9" fontId="0" fillId="0" borderId="0" xfId="0" applyNumberFormat="1"/>
    <xf numFmtId="0" fontId="6" fillId="0" borderId="0" xfId="0" applyFont="1" applyFill="1"/>
    <xf numFmtId="0" fontId="0" fillId="0" borderId="0" xfId="0" applyFill="1"/>
    <xf numFmtId="0" fontId="1" fillId="0" borderId="0" xfId="0" applyFont="1" applyBorder="1" applyAlignment="1"/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/>
    <xf numFmtId="0" fontId="8" fillId="0" borderId="0" xfId="0" applyFont="1" applyFill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Fill="1" applyBorder="1" applyAlignment="1" applyProtection="1">
      <alignment horizontal="center"/>
      <protection locked="0"/>
    </xf>
    <xf numFmtId="0" fontId="11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1" xfId="0" applyFont="1" applyBorder="1"/>
    <xf numFmtId="0" fontId="14" fillId="0" borderId="1" xfId="0" applyFont="1" applyBorder="1" applyAlignment="1"/>
    <xf numFmtId="0" fontId="14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Fill="1" applyBorder="1"/>
    <xf numFmtId="0" fontId="12" fillId="3" borderId="1" xfId="0" applyFont="1" applyFill="1" applyBorder="1" applyAlignment="1" applyProtection="1">
      <alignment horizontal="center"/>
      <protection hidden="1"/>
    </xf>
    <xf numFmtId="0" fontId="12" fillId="0" borderId="1" xfId="0" applyFont="1" applyBorder="1" applyAlignment="1">
      <alignment horizontal="center"/>
    </xf>
    <xf numFmtId="0" fontId="19" fillId="0" borderId="1" xfId="0" applyFont="1" applyFill="1" applyBorder="1"/>
    <xf numFmtId="0" fontId="20" fillId="0" borderId="1" xfId="0" applyFont="1" applyFill="1" applyBorder="1"/>
    <xf numFmtId="0" fontId="13" fillId="2" borderId="1" xfId="0" applyFont="1" applyFill="1" applyBorder="1" applyAlignment="1" applyProtection="1">
      <alignment horizontal="center"/>
      <protection locked="0"/>
    </xf>
    <xf numFmtId="0" fontId="16" fillId="3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center"/>
      <protection hidden="1"/>
    </xf>
    <xf numFmtId="0" fontId="16" fillId="2" borderId="1" xfId="0" applyFont="1" applyFill="1" applyBorder="1"/>
    <xf numFmtId="0" fontId="11" fillId="0" borderId="0" xfId="0" applyFont="1" applyBorder="1" applyAlignment="1">
      <alignment horizontal="center"/>
    </xf>
    <xf numFmtId="0" fontId="11" fillId="0" borderId="1" xfId="0" applyFont="1" applyBorder="1"/>
    <xf numFmtId="11" fontId="13" fillId="2" borderId="1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Fill="1" applyBorder="1" applyAlignment="1">
      <alignment horizontal="center"/>
    </xf>
    <xf numFmtId="0" fontId="11" fillId="0" borderId="0" xfId="0" applyFont="1" applyBorder="1"/>
    <xf numFmtId="0" fontId="11" fillId="0" borderId="0" xfId="0" applyFont="1" applyFill="1" applyBorder="1" applyAlignment="1" applyProtection="1">
      <alignment horizontal="center"/>
      <protection hidden="1"/>
    </xf>
    <xf numFmtId="0" fontId="11" fillId="0" borderId="0" xfId="0" applyFont="1" applyFill="1" applyBorder="1" applyAlignment="1">
      <alignment horizontal="center"/>
    </xf>
    <xf numFmtId="0" fontId="11" fillId="0" borderId="0" xfId="0" applyFont="1" applyProtection="1">
      <protection hidden="1"/>
    </xf>
    <xf numFmtId="0" fontId="13" fillId="3" borderId="1" xfId="0" applyFont="1" applyFill="1" applyBorder="1" applyAlignment="1" applyProtection="1">
      <alignment horizontal="center" vertical="center"/>
      <protection hidden="1"/>
    </xf>
    <xf numFmtId="0" fontId="16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4" fillId="2" borderId="1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4" fillId="3" borderId="1" xfId="0" applyFont="1" applyFill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1" fillId="0" borderId="0" xfId="0" applyFont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22" fillId="3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4" fillId="4" borderId="1" xfId="0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1" applyFont="1" applyAlignment="1" applyProtection="1">
      <alignment horizontal="center" vertical="center" wrapText="1"/>
      <protection hidden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4" xfId="0" applyFont="1" applyBorder="1" applyAlignment="1"/>
    <xf numFmtId="0" fontId="11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/>
    <xf numFmtId="0" fontId="11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0" fontId="26" fillId="0" borderId="0" xfId="0" applyFont="1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Bode Plots of the</a:t>
            </a:r>
            <a:r>
              <a:rPr lang="en-US" baseline="0"/>
              <a:t> Compensator</a:t>
            </a:r>
            <a:endParaRPr lang="en-US"/>
          </a:p>
        </c:rich>
      </c:tx>
      <c:layout>
        <c:manualLayout>
          <c:xMode val="edge"/>
          <c:yMode val="edge"/>
          <c:x val="0.34850166481687256"/>
          <c:y val="1.95758564437195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200517943026259E-2"/>
          <c:y val="0.13213703099510604"/>
          <c:w val="0.80688124306326303"/>
          <c:h val="0.72267536704730861"/>
        </c:manualLayout>
      </c:layout>
      <c:scatterChart>
        <c:scatterStyle val="smoothMarker"/>
        <c:ser>
          <c:idx val="0"/>
          <c:order val="0"/>
          <c:tx>
            <c:v>Gain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'Compensator Calculus'!$A$12:$A$463</c:f>
              <c:numCache>
                <c:formatCode>General</c:formatCode>
                <c:ptCount val="45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110</c:v>
                </c:pt>
                <c:pt idx="93">
                  <c:v>120</c:v>
                </c:pt>
                <c:pt idx="94">
                  <c:v>130</c:v>
                </c:pt>
                <c:pt idx="95">
                  <c:v>140</c:v>
                </c:pt>
                <c:pt idx="96">
                  <c:v>150</c:v>
                </c:pt>
                <c:pt idx="97">
                  <c:v>160</c:v>
                </c:pt>
                <c:pt idx="98">
                  <c:v>170</c:v>
                </c:pt>
                <c:pt idx="99">
                  <c:v>180</c:v>
                </c:pt>
                <c:pt idx="100">
                  <c:v>190</c:v>
                </c:pt>
                <c:pt idx="101">
                  <c:v>200</c:v>
                </c:pt>
                <c:pt idx="102">
                  <c:v>210</c:v>
                </c:pt>
                <c:pt idx="103">
                  <c:v>220</c:v>
                </c:pt>
                <c:pt idx="104">
                  <c:v>230</c:v>
                </c:pt>
                <c:pt idx="105">
                  <c:v>240</c:v>
                </c:pt>
                <c:pt idx="106">
                  <c:v>250</c:v>
                </c:pt>
                <c:pt idx="107">
                  <c:v>260</c:v>
                </c:pt>
                <c:pt idx="108">
                  <c:v>270</c:v>
                </c:pt>
                <c:pt idx="109">
                  <c:v>280</c:v>
                </c:pt>
                <c:pt idx="110">
                  <c:v>290</c:v>
                </c:pt>
                <c:pt idx="111">
                  <c:v>300</c:v>
                </c:pt>
                <c:pt idx="112">
                  <c:v>310</c:v>
                </c:pt>
                <c:pt idx="113">
                  <c:v>320</c:v>
                </c:pt>
                <c:pt idx="114">
                  <c:v>330</c:v>
                </c:pt>
                <c:pt idx="115">
                  <c:v>340</c:v>
                </c:pt>
                <c:pt idx="116">
                  <c:v>350</c:v>
                </c:pt>
                <c:pt idx="117">
                  <c:v>360</c:v>
                </c:pt>
                <c:pt idx="118">
                  <c:v>370</c:v>
                </c:pt>
                <c:pt idx="119">
                  <c:v>380</c:v>
                </c:pt>
                <c:pt idx="120">
                  <c:v>390</c:v>
                </c:pt>
                <c:pt idx="121">
                  <c:v>400</c:v>
                </c:pt>
                <c:pt idx="122">
                  <c:v>410</c:v>
                </c:pt>
                <c:pt idx="123">
                  <c:v>420</c:v>
                </c:pt>
                <c:pt idx="124">
                  <c:v>430</c:v>
                </c:pt>
                <c:pt idx="125">
                  <c:v>440</c:v>
                </c:pt>
                <c:pt idx="126">
                  <c:v>450</c:v>
                </c:pt>
                <c:pt idx="127">
                  <c:v>460</c:v>
                </c:pt>
                <c:pt idx="128">
                  <c:v>470</c:v>
                </c:pt>
                <c:pt idx="129">
                  <c:v>480</c:v>
                </c:pt>
                <c:pt idx="130">
                  <c:v>490</c:v>
                </c:pt>
                <c:pt idx="131">
                  <c:v>500</c:v>
                </c:pt>
                <c:pt idx="132">
                  <c:v>510</c:v>
                </c:pt>
                <c:pt idx="133">
                  <c:v>520</c:v>
                </c:pt>
                <c:pt idx="134">
                  <c:v>530</c:v>
                </c:pt>
                <c:pt idx="135">
                  <c:v>540</c:v>
                </c:pt>
                <c:pt idx="136">
                  <c:v>550</c:v>
                </c:pt>
                <c:pt idx="137">
                  <c:v>560</c:v>
                </c:pt>
                <c:pt idx="138">
                  <c:v>570</c:v>
                </c:pt>
                <c:pt idx="139">
                  <c:v>580</c:v>
                </c:pt>
                <c:pt idx="140">
                  <c:v>590</c:v>
                </c:pt>
                <c:pt idx="141">
                  <c:v>600</c:v>
                </c:pt>
                <c:pt idx="142">
                  <c:v>610</c:v>
                </c:pt>
                <c:pt idx="143">
                  <c:v>620</c:v>
                </c:pt>
                <c:pt idx="144">
                  <c:v>630</c:v>
                </c:pt>
                <c:pt idx="145">
                  <c:v>640</c:v>
                </c:pt>
                <c:pt idx="146">
                  <c:v>650</c:v>
                </c:pt>
                <c:pt idx="147">
                  <c:v>660</c:v>
                </c:pt>
                <c:pt idx="148">
                  <c:v>670</c:v>
                </c:pt>
                <c:pt idx="149">
                  <c:v>680</c:v>
                </c:pt>
                <c:pt idx="150">
                  <c:v>690</c:v>
                </c:pt>
                <c:pt idx="151">
                  <c:v>700</c:v>
                </c:pt>
                <c:pt idx="152">
                  <c:v>710</c:v>
                </c:pt>
                <c:pt idx="153">
                  <c:v>720</c:v>
                </c:pt>
                <c:pt idx="154">
                  <c:v>730</c:v>
                </c:pt>
                <c:pt idx="155">
                  <c:v>740</c:v>
                </c:pt>
                <c:pt idx="156">
                  <c:v>750</c:v>
                </c:pt>
                <c:pt idx="157">
                  <c:v>760</c:v>
                </c:pt>
                <c:pt idx="158">
                  <c:v>770</c:v>
                </c:pt>
                <c:pt idx="159">
                  <c:v>780</c:v>
                </c:pt>
                <c:pt idx="160">
                  <c:v>790</c:v>
                </c:pt>
                <c:pt idx="161">
                  <c:v>800</c:v>
                </c:pt>
                <c:pt idx="162">
                  <c:v>810</c:v>
                </c:pt>
                <c:pt idx="163">
                  <c:v>820</c:v>
                </c:pt>
                <c:pt idx="164">
                  <c:v>830</c:v>
                </c:pt>
                <c:pt idx="165">
                  <c:v>840</c:v>
                </c:pt>
                <c:pt idx="166">
                  <c:v>850</c:v>
                </c:pt>
                <c:pt idx="167">
                  <c:v>860</c:v>
                </c:pt>
                <c:pt idx="168">
                  <c:v>870</c:v>
                </c:pt>
                <c:pt idx="169">
                  <c:v>880</c:v>
                </c:pt>
                <c:pt idx="170">
                  <c:v>890</c:v>
                </c:pt>
                <c:pt idx="171">
                  <c:v>900</c:v>
                </c:pt>
                <c:pt idx="172">
                  <c:v>910</c:v>
                </c:pt>
                <c:pt idx="173">
                  <c:v>920</c:v>
                </c:pt>
                <c:pt idx="174">
                  <c:v>930</c:v>
                </c:pt>
                <c:pt idx="175">
                  <c:v>940</c:v>
                </c:pt>
                <c:pt idx="176">
                  <c:v>950</c:v>
                </c:pt>
                <c:pt idx="177">
                  <c:v>960</c:v>
                </c:pt>
                <c:pt idx="178">
                  <c:v>970</c:v>
                </c:pt>
                <c:pt idx="179">
                  <c:v>980</c:v>
                </c:pt>
                <c:pt idx="180">
                  <c:v>990</c:v>
                </c:pt>
                <c:pt idx="181">
                  <c:v>1000</c:v>
                </c:pt>
                <c:pt idx="182">
                  <c:v>1100</c:v>
                </c:pt>
                <c:pt idx="183">
                  <c:v>1200</c:v>
                </c:pt>
                <c:pt idx="184">
                  <c:v>1300</c:v>
                </c:pt>
                <c:pt idx="185">
                  <c:v>1400</c:v>
                </c:pt>
                <c:pt idx="186">
                  <c:v>1500</c:v>
                </c:pt>
                <c:pt idx="187">
                  <c:v>1600</c:v>
                </c:pt>
                <c:pt idx="188">
                  <c:v>1700</c:v>
                </c:pt>
                <c:pt idx="189">
                  <c:v>1800</c:v>
                </c:pt>
                <c:pt idx="190">
                  <c:v>1900</c:v>
                </c:pt>
                <c:pt idx="191">
                  <c:v>2000</c:v>
                </c:pt>
                <c:pt idx="192">
                  <c:v>2100</c:v>
                </c:pt>
                <c:pt idx="193">
                  <c:v>2200</c:v>
                </c:pt>
                <c:pt idx="194">
                  <c:v>2300</c:v>
                </c:pt>
                <c:pt idx="195">
                  <c:v>2400</c:v>
                </c:pt>
                <c:pt idx="196">
                  <c:v>2500</c:v>
                </c:pt>
                <c:pt idx="197">
                  <c:v>2600</c:v>
                </c:pt>
                <c:pt idx="198">
                  <c:v>2700</c:v>
                </c:pt>
                <c:pt idx="199">
                  <c:v>2800</c:v>
                </c:pt>
                <c:pt idx="200">
                  <c:v>2900</c:v>
                </c:pt>
                <c:pt idx="201">
                  <c:v>3000</c:v>
                </c:pt>
                <c:pt idx="202">
                  <c:v>3100</c:v>
                </c:pt>
                <c:pt idx="203">
                  <c:v>3200</c:v>
                </c:pt>
                <c:pt idx="204">
                  <c:v>3300</c:v>
                </c:pt>
                <c:pt idx="205">
                  <c:v>3400</c:v>
                </c:pt>
                <c:pt idx="206">
                  <c:v>3500</c:v>
                </c:pt>
                <c:pt idx="207">
                  <c:v>3600</c:v>
                </c:pt>
                <c:pt idx="208">
                  <c:v>3700</c:v>
                </c:pt>
                <c:pt idx="209">
                  <c:v>3800</c:v>
                </c:pt>
                <c:pt idx="210">
                  <c:v>3900</c:v>
                </c:pt>
                <c:pt idx="211">
                  <c:v>4000</c:v>
                </c:pt>
                <c:pt idx="212">
                  <c:v>4100</c:v>
                </c:pt>
                <c:pt idx="213">
                  <c:v>4200</c:v>
                </c:pt>
                <c:pt idx="214">
                  <c:v>4300</c:v>
                </c:pt>
                <c:pt idx="215">
                  <c:v>4400</c:v>
                </c:pt>
                <c:pt idx="216">
                  <c:v>4500</c:v>
                </c:pt>
                <c:pt idx="217">
                  <c:v>4600</c:v>
                </c:pt>
                <c:pt idx="218">
                  <c:v>4700</c:v>
                </c:pt>
                <c:pt idx="219">
                  <c:v>4800</c:v>
                </c:pt>
                <c:pt idx="220">
                  <c:v>4900</c:v>
                </c:pt>
                <c:pt idx="221">
                  <c:v>5000</c:v>
                </c:pt>
                <c:pt idx="222">
                  <c:v>5100</c:v>
                </c:pt>
                <c:pt idx="223">
                  <c:v>5200</c:v>
                </c:pt>
                <c:pt idx="224">
                  <c:v>5300</c:v>
                </c:pt>
                <c:pt idx="225">
                  <c:v>5400</c:v>
                </c:pt>
                <c:pt idx="226">
                  <c:v>5500</c:v>
                </c:pt>
                <c:pt idx="227">
                  <c:v>5600</c:v>
                </c:pt>
                <c:pt idx="228">
                  <c:v>5700</c:v>
                </c:pt>
                <c:pt idx="229">
                  <c:v>5800</c:v>
                </c:pt>
                <c:pt idx="230">
                  <c:v>5900</c:v>
                </c:pt>
                <c:pt idx="231">
                  <c:v>6000</c:v>
                </c:pt>
                <c:pt idx="232">
                  <c:v>6100</c:v>
                </c:pt>
                <c:pt idx="233">
                  <c:v>6200</c:v>
                </c:pt>
                <c:pt idx="234">
                  <c:v>6300</c:v>
                </c:pt>
                <c:pt idx="235">
                  <c:v>6400</c:v>
                </c:pt>
                <c:pt idx="236">
                  <c:v>6500</c:v>
                </c:pt>
                <c:pt idx="237">
                  <c:v>6600</c:v>
                </c:pt>
                <c:pt idx="238">
                  <c:v>6700</c:v>
                </c:pt>
                <c:pt idx="239">
                  <c:v>6800</c:v>
                </c:pt>
                <c:pt idx="240">
                  <c:v>6900</c:v>
                </c:pt>
                <c:pt idx="241">
                  <c:v>7000</c:v>
                </c:pt>
                <c:pt idx="242">
                  <c:v>7100</c:v>
                </c:pt>
                <c:pt idx="243">
                  <c:v>7200</c:v>
                </c:pt>
                <c:pt idx="244">
                  <c:v>7300</c:v>
                </c:pt>
                <c:pt idx="245">
                  <c:v>7400</c:v>
                </c:pt>
                <c:pt idx="246">
                  <c:v>7500</c:v>
                </c:pt>
                <c:pt idx="247">
                  <c:v>7600</c:v>
                </c:pt>
                <c:pt idx="248">
                  <c:v>7700</c:v>
                </c:pt>
                <c:pt idx="249">
                  <c:v>7800</c:v>
                </c:pt>
                <c:pt idx="250">
                  <c:v>7900</c:v>
                </c:pt>
                <c:pt idx="251">
                  <c:v>8000</c:v>
                </c:pt>
                <c:pt idx="252">
                  <c:v>8100</c:v>
                </c:pt>
                <c:pt idx="253">
                  <c:v>8200</c:v>
                </c:pt>
                <c:pt idx="254">
                  <c:v>8300</c:v>
                </c:pt>
                <c:pt idx="255">
                  <c:v>8400</c:v>
                </c:pt>
                <c:pt idx="256">
                  <c:v>8500</c:v>
                </c:pt>
                <c:pt idx="257">
                  <c:v>8600</c:v>
                </c:pt>
                <c:pt idx="258">
                  <c:v>8700</c:v>
                </c:pt>
                <c:pt idx="259">
                  <c:v>8800</c:v>
                </c:pt>
                <c:pt idx="260">
                  <c:v>8900</c:v>
                </c:pt>
                <c:pt idx="261">
                  <c:v>9000</c:v>
                </c:pt>
                <c:pt idx="262">
                  <c:v>9100</c:v>
                </c:pt>
                <c:pt idx="263">
                  <c:v>9200</c:v>
                </c:pt>
                <c:pt idx="264">
                  <c:v>9300</c:v>
                </c:pt>
                <c:pt idx="265">
                  <c:v>9400</c:v>
                </c:pt>
                <c:pt idx="266">
                  <c:v>9500</c:v>
                </c:pt>
                <c:pt idx="267">
                  <c:v>9600</c:v>
                </c:pt>
                <c:pt idx="268">
                  <c:v>9700</c:v>
                </c:pt>
                <c:pt idx="269">
                  <c:v>9800</c:v>
                </c:pt>
                <c:pt idx="270">
                  <c:v>9900</c:v>
                </c:pt>
                <c:pt idx="271">
                  <c:v>10000</c:v>
                </c:pt>
                <c:pt idx="272">
                  <c:v>11000</c:v>
                </c:pt>
                <c:pt idx="273">
                  <c:v>12000</c:v>
                </c:pt>
                <c:pt idx="274">
                  <c:v>13000</c:v>
                </c:pt>
                <c:pt idx="275">
                  <c:v>14000</c:v>
                </c:pt>
                <c:pt idx="276">
                  <c:v>15000</c:v>
                </c:pt>
                <c:pt idx="277">
                  <c:v>16000</c:v>
                </c:pt>
                <c:pt idx="278">
                  <c:v>17000</c:v>
                </c:pt>
                <c:pt idx="279">
                  <c:v>18000</c:v>
                </c:pt>
                <c:pt idx="280">
                  <c:v>19000</c:v>
                </c:pt>
                <c:pt idx="281">
                  <c:v>20000</c:v>
                </c:pt>
                <c:pt idx="282">
                  <c:v>21000</c:v>
                </c:pt>
                <c:pt idx="283">
                  <c:v>22000</c:v>
                </c:pt>
                <c:pt idx="284">
                  <c:v>23000</c:v>
                </c:pt>
                <c:pt idx="285">
                  <c:v>24000</c:v>
                </c:pt>
                <c:pt idx="286">
                  <c:v>25000</c:v>
                </c:pt>
                <c:pt idx="287">
                  <c:v>26000</c:v>
                </c:pt>
                <c:pt idx="288">
                  <c:v>27000</c:v>
                </c:pt>
                <c:pt idx="289">
                  <c:v>28000</c:v>
                </c:pt>
                <c:pt idx="290">
                  <c:v>29000</c:v>
                </c:pt>
                <c:pt idx="291">
                  <c:v>30000</c:v>
                </c:pt>
                <c:pt idx="292">
                  <c:v>31000</c:v>
                </c:pt>
                <c:pt idx="293">
                  <c:v>32000</c:v>
                </c:pt>
                <c:pt idx="294">
                  <c:v>33000</c:v>
                </c:pt>
                <c:pt idx="295">
                  <c:v>34000</c:v>
                </c:pt>
                <c:pt idx="296">
                  <c:v>35000</c:v>
                </c:pt>
                <c:pt idx="297">
                  <c:v>36000</c:v>
                </c:pt>
                <c:pt idx="298">
                  <c:v>37000</c:v>
                </c:pt>
                <c:pt idx="299">
                  <c:v>38000</c:v>
                </c:pt>
                <c:pt idx="300">
                  <c:v>39000</c:v>
                </c:pt>
                <c:pt idx="301">
                  <c:v>40000</c:v>
                </c:pt>
                <c:pt idx="302">
                  <c:v>41000</c:v>
                </c:pt>
                <c:pt idx="303">
                  <c:v>42000</c:v>
                </c:pt>
                <c:pt idx="304">
                  <c:v>43000</c:v>
                </c:pt>
                <c:pt idx="305">
                  <c:v>44000</c:v>
                </c:pt>
                <c:pt idx="306">
                  <c:v>45000</c:v>
                </c:pt>
                <c:pt idx="307">
                  <c:v>46000</c:v>
                </c:pt>
                <c:pt idx="308">
                  <c:v>47000</c:v>
                </c:pt>
                <c:pt idx="309">
                  <c:v>48000</c:v>
                </c:pt>
                <c:pt idx="310">
                  <c:v>49000</c:v>
                </c:pt>
                <c:pt idx="311">
                  <c:v>50000</c:v>
                </c:pt>
                <c:pt idx="312">
                  <c:v>51000</c:v>
                </c:pt>
                <c:pt idx="313">
                  <c:v>52000</c:v>
                </c:pt>
                <c:pt idx="314">
                  <c:v>53000</c:v>
                </c:pt>
                <c:pt idx="315">
                  <c:v>54000</c:v>
                </c:pt>
                <c:pt idx="316">
                  <c:v>55000</c:v>
                </c:pt>
                <c:pt idx="317">
                  <c:v>56000</c:v>
                </c:pt>
                <c:pt idx="318">
                  <c:v>57000</c:v>
                </c:pt>
                <c:pt idx="319">
                  <c:v>58000</c:v>
                </c:pt>
                <c:pt idx="320">
                  <c:v>59000</c:v>
                </c:pt>
                <c:pt idx="321">
                  <c:v>60000</c:v>
                </c:pt>
                <c:pt idx="322">
                  <c:v>61000</c:v>
                </c:pt>
                <c:pt idx="323">
                  <c:v>62000</c:v>
                </c:pt>
                <c:pt idx="324">
                  <c:v>63000</c:v>
                </c:pt>
                <c:pt idx="325">
                  <c:v>64000</c:v>
                </c:pt>
                <c:pt idx="326">
                  <c:v>65000</c:v>
                </c:pt>
                <c:pt idx="327">
                  <c:v>66000</c:v>
                </c:pt>
                <c:pt idx="328">
                  <c:v>67000</c:v>
                </c:pt>
                <c:pt idx="329">
                  <c:v>68000</c:v>
                </c:pt>
                <c:pt idx="330">
                  <c:v>69000</c:v>
                </c:pt>
                <c:pt idx="331">
                  <c:v>70000</c:v>
                </c:pt>
                <c:pt idx="332">
                  <c:v>71000</c:v>
                </c:pt>
                <c:pt idx="333">
                  <c:v>72000</c:v>
                </c:pt>
                <c:pt idx="334">
                  <c:v>73000</c:v>
                </c:pt>
                <c:pt idx="335">
                  <c:v>74000</c:v>
                </c:pt>
                <c:pt idx="336">
                  <c:v>75000</c:v>
                </c:pt>
                <c:pt idx="337">
                  <c:v>76000</c:v>
                </c:pt>
                <c:pt idx="338">
                  <c:v>77000</c:v>
                </c:pt>
                <c:pt idx="339">
                  <c:v>78000</c:v>
                </c:pt>
                <c:pt idx="340">
                  <c:v>79000</c:v>
                </c:pt>
                <c:pt idx="341">
                  <c:v>80000</c:v>
                </c:pt>
                <c:pt idx="342">
                  <c:v>81000</c:v>
                </c:pt>
                <c:pt idx="343">
                  <c:v>82000</c:v>
                </c:pt>
                <c:pt idx="344">
                  <c:v>83000</c:v>
                </c:pt>
                <c:pt idx="345">
                  <c:v>84000</c:v>
                </c:pt>
                <c:pt idx="346">
                  <c:v>85000</c:v>
                </c:pt>
                <c:pt idx="347">
                  <c:v>86000</c:v>
                </c:pt>
                <c:pt idx="348">
                  <c:v>87000</c:v>
                </c:pt>
                <c:pt idx="349">
                  <c:v>88000</c:v>
                </c:pt>
                <c:pt idx="350">
                  <c:v>89000</c:v>
                </c:pt>
                <c:pt idx="351">
                  <c:v>90000</c:v>
                </c:pt>
                <c:pt idx="352">
                  <c:v>91000</c:v>
                </c:pt>
                <c:pt idx="353">
                  <c:v>92000</c:v>
                </c:pt>
                <c:pt idx="354">
                  <c:v>93000</c:v>
                </c:pt>
                <c:pt idx="355">
                  <c:v>94000</c:v>
                </c:pt>
                <c:pt idx="356">
                  <c:v>95000</c:v>
                </c:pt>
                <c:pt idx="357">
                  <c:v>96000</c:v>
                </c:pt>
                <c:pt idx="358">
                  <c:v>97000</c:v>
                </c:pt>
                <c:pt idx="359">
                  <c:v>98000</c:v>
                </c:pt>
                <c:pt idx="360">
                  <c:v>99000</c:v>
                </c:pt>
                <c:pt idx="361">
                  <c:v>100000</c:v>
                </c:pt>
                <c:pt idx="362">
                  <c:v>110000</c:v>
                </c:pt>
                <c:pt idx="363">
                  <c:v>120000</c:v>
                </c:pt>
                <c:pt idx="364">
                  <c:v>130000</c:v>
                </c:pt>
                <c:pt idx="365">
                  <c:v>140000</c:v>
                </c:pt>
                <c:pt idx="366">
                  <c:v>150000</c:v>
                </c:pt>
                <c:pt idx="367">
                  <c:v>160000</c:v>
                </c:pt>
                <c:pt idx="368">
                  <c:v>170000</c:v>
                </c:pt>
                <c:pt idx="369">
                  <c:v>180000</c:v>
                </c:pt>
                <c:pt idx="370">
                  <c:v>190000</c:v>
                </c:pt>
                <c:pt idx="371">
                  <c:v>200000</c:v>
                </c:pt>
                <c:pt idx="372">
                  <c:v>210000</c:v>
                </c:pt>
                <c:pt idx="373">
                  <c:v>220000</c:v>
                </c:pt>
                <c:pt idx="374">
                  <c:v>230000</c:v>
                </c:pt>
                <c:pt idx="375">
                  <c:v>240000</c:v>
                </c:pt>
                <c:pt idx="376">
                  <c:v>250000</c:v>
                </c:pt>
                <c:pt idx="377">
                  <c:v>260000</c:v>
                </c:pt>
                <c:pt idx="378">
                  <c:v>270000</c:v>
                </c:pt>
                <c:pt idx="379">
                  <c:v>280000</c:v>
                </c:pt>
                <c:pt idx="380">
                  <c:v>290000</c:v>
                </c:pt>
                <c:pt idx="381">
                  <c:v>300000</c:v>
                </c:pt>
                <c:pt idx="382">
                  <c:v>310000</c:v>
                </c:pt>
                <c:pt idx="383">
                  <c:v>320000</c:v>
                </c:pt>
                <c:pt idx="384">
                  <c:v>330000</c:v>
                </c:pt>
                <c:pt idx="385">
                  <c:v>340000</c:v>
                </c:pt>
                <c:pt idx="386">
                  <c:v>350000</c:v>
                </c:pt>
                <c:pt idx="387">
                  <c:v>360000</c:v>
                </c:pt>
                <c:pt idx="388">
                  <c:v>370000</c:v>
                </c:pt>
                <c:pt idx="389">
                  <c:v>380000</c:v>
                </c:pt>
                <c:pt idx="390">
                  <c:v>390000</c:v>
                </c:pt>
                <c:pt idx="391">
                  <c:v>400000</c:v>
                </c:pt>
                <c:pt idx="392">
                  <c:v>410000</c:v>
                </c:pt>
                <c:pt idx="393">
                  <c:v>420000</c:v>
                </c:pt>
                <c:pt idx="394">
                  <c:v>430000</c:v>
                </c:pt>
                <c:pt idx="395">
                  <c:v>440000</c:v>
                </c:pt>
                <c:pt idx="396">
                  <c:v>450000</c:v>
                </c:pt>
                <c:pt idx="397">
                  <c:v>460000</c:v>
                </c:pt>
                <c:pt idx="398">
                  <c:v>470000</c:v>
                </c:pt>
                <c:pt idx="399">
                  <c:v>480000</c:v>
                </c:pt>
                <c:pt idx="400">
                  <c:v>490000</c:v>
                </c:pt>
                <c:pt idx="401">
                  <c:v>500000</c:v>
                </c:pt>
                <c:pt idx="402">
                  <c:v>510000</c:v>
                </c:pt>
                <c:pt idx="403">
                  <c:v>520000</c:v>
                </c:pt>
                <c:pt idx="404">
                  <c:v>530000</c:v>
                </c:pt>
                <c:pt idx="405">
                  <c:v>540000</c:v>
                </c:pt>
                <c:pt idx="406">
                  <c:v>550000</c:v>
                </c:pt>
                <c:pt idx="407">
                  <c:v>560000</c:v>
                </c:pt>
                <c:pt idx="408">
                  <c:v>570000</c:v>
                </c:pt>
                <c:pt idx="409">
                  <c:v>580000</c:v>
                </c:pt>
                <c:pt idx="410">
                  <c:v>590000</c:v>
                </c:pt>
                <c:pt idx="411">
                  <c:v>600000</c:v>
                </c:pt>
                <c:pt idx="412">
                  <c:v>610000</c:v>
                </c:pt>
                <c:pt idx="413">
                  <c:v>620000</c:v>
                </c:pt>
                <c:pt idx="414">
                  <c:v>630000</c:v>
                </c:pt>
                <c:pt idx="415">
                  <c:v>640000</c:v>
                </c:pt>
                <c:pt idx="416">
                  <c:v>650000</c:v>
                </c:pt>
                <c:pt idx="417">
                  <c:v>660000</c:v>
                </c:pt>
                <c:pt idx="418">
                  <c:v>670000</c:v>
                </c:pt>
                <c:pt idx="419">
                  <c:v>680000</c:v>
                </c:pt>
                <c:pt idx="420">
                  <c:v>690000</c:v>
                </c:pt>
                <c:pt idx="421">
                  <c:v>700000</c:v>
                </c:pt>
                <c:pt idx="422">
                  <c:v>710000</c:v>
                </c:pt>
                <c:pt idx="423">
                  <c:v>720000</c:v>
                </c:pt>
                <c:pt idx="424">
                  <c:v>730000</c:v>
                </c:pt>
                <c:pt idx="425">
                  <c:v>740000</c:v>
                </c:pt>
                <c:pt idx="426">
                  <c:v>750000</c:v>
                </c:pt>
                <c:pt idx="427">
                  <c:v>760000</c:v>
                </c:pt>
                <c:pt idx="428">
                  <c:v>770000</c:v>
                </c:pt>
                <c:pt idx="429">
                  <c:v>780000</c:v>
                </c:pt>
                <c:pt idx="430">
                  <c:v>790000</c:v>
                </c:pt>
                <c:pt idx="431">
                  <c:v>800000</c:v>
                </c:pt>
                <c:pt idx="432">
                  <c:v>810000</c:v>
                </c:pt>
                <c:pt idx="433">
                  <c:v>820000</c:v>
                </c:pt>
                <c:pt idx="434">
                  <c:v>830000</c:v>
                </c:pt>
                <c:pt idx="435">
                  <c:v>840000</c:v>
                </c:pt>
                <c:pt idx="436">
                  <c:v>850000</c:v>
                </c:pt>
                <c:pt idx="437">
                  <c:v>860000</c:v>
                </c:pt>
                <c:pt idx="438">
                  <c:v>870000</c:v>
                </c:pt>
                <c:pt idx="439">
                  <c:v>880000</c:v>
                </c:pt>
                <c:pt idx="440">
                  <c:v>890000</c:v>
                </c:pt>
                <c:pt idx="441">
                  <c:v>900000</c:v>
                </c:pt>
                <c:pt idx="442">
                  <c:v>910000</c:v>
                </c:pt>
                <c:pt idx="443">
                  <c:v>920000</c:v>
                </c:pt>
                <c:pt idx="444">
                  <c:v>930000</c:v>
                </c:pt>
                <c:pt idx="445">
                  <c:v>940000</c:v>
                </c:pt>
                <c:pt idx="446">
                  <c:v>950000</c:v>
                </c:pt>
                <c:pt idx="447">
                  <c:v>960000</c:v>
                </c:pt>
                <c:pt idx="448">
                  <c:v>970000</c:v>
                </c:pt>
                <c:pt idx="449">
                  <c:v>980000</c:v>
                </c:pt>
                <c:pt idx="450">
                  <c:v>990000</c:v>
                </c:pt>
                <c:pt idx="451">
                  <c:v>1000000</c:v>
                </c:pt>
              </c:numCache>
            </c:numRef>
          </c:xVal>
          <c:yVal>
            <c:numRef>
              <c:f>'Compensator Calculus'!$D$12:$D$463</c:f>
              <c:numCache>
                <c:formatCode>General</c:formatCode>
                <c:ptCount val="452"/>
                <c:pt idx="0">
                  <c:v>65.862024457501803</c:v>
                </c:pt>
                <c:pt idx="1">
                  <c:v>45.862045190636806</c:v>
                </c:pt>
                <c:pt idx="2">
                  <c:v>45.034195885400798</c:v>
                </c:pt>
                <c:pt idx="3">
                  <c:v>44.2784294843878</c:v>
                </c:pt>
                <c:pt idx="4">
                  <c:v>43.583192594824204</c:v>
                </c:pt>
                <c:pt idx="5">
                  <c:v>42.939504581861399</c:v>
                </c:pt>
                <c:pt idx="6">
                  <c:v>42.340246187620998</c:v>
                </c:pt>
                <c:pt idx="7">
                  <c:v>41.7796782077668</c:v>
                </c:pt>
                <c:pt idx="8">
                  <c:v>41.253106344310801</c:v>
                </c:pt>
                <c:pt idx="9">
                  <c:v>40.7566419996406</c:v>
                </c:pt>
                <c:pt idx="10">
                  <c:v>40.287027831318198</c:v>
                </c:pt>
                <c:pt idx="11">
                  <c:v>39.8415081045992</c:v>
                </c:pt>
                <c:pt idx="12">
                  <c:v>39.417730709538802</c:v>
                </c:pt>
                <c:pt idx="13">
                  <c:v>39.013671992943998</c:v>
                </c:pt>
                <c:pt idx="14">
                  <c:v>38.627578313037802</c:v>
                </c:pt>
                <c:pt idx="15">
                  <c:v>38.257920041987596</c:v>
                </c:pt>
                <c:pt idx="16">
                  <c:v>37.9033549644356</c:v>
                </c:pt>
                <c:pt idx="17">
                  <c:v>37.562698858940998</c:v>
                </c:pt>
                <c:pt idx="18">
                  <c:v>37.234901634480799</c:v>
                </c:pt>
                <c:pt idx="19">
                  <c:v>36.919027808939397</c:v>
                </c:pt>
                <c:pt idx="20">
                  <c:v>36.614240414744998</c:v>
                </c:pt>
                <c:pt idx="21">
                  <c:v>36.319787634085998</c:v>
                </c:pt>
                <c:pt idx="22">
                  <c:v>36.034991626361396</c:v>
                </c:pt>
                <c:pt idx="23">
                  <c:v>35.759239130025804</c:v>
                </c:pt>
                <c:pt idx="24">
                  <c:v>35.491973511050205</c:v>
                </c:pt>
                <c:pt idx="25">
                  <c:v>35.232687998750599</c:v>
                </c:pt>
                <c:pt idx="26">
                  <c:v>34.980919902379</c:v>
                </c:pt>
                <c:pt idx="27">
                  <c:v>34.736245642625597</c:v>
                </c:pt>
                <c:pt idx="28">
                  <c:v>34.498276464013003</c:v>
                </c:pt>
                <c:pt idx="29">
                  <c:v>34.266654719190001</c:v>
                </c:pt>
                <c:pt idx="30">
                  <c:v>34.041050635957603</c:v>
                </c:pt>
                <c:pt idx="31">
                  <c:v>33.821159493674799</c:v>
                </c:pt>
                <c:pt idx="32">
                  <c:v>33.606699148367198</c:v>
                </c:pt>
                <c:pt idx="33">
                  <c:v>33.397407856109396</c:v>
                </c:pt>
                <c:pt idx="34">
                  <c:v>33.193042352555601</c:v>
                </c:pt>
                <c:pt idx="35">
                  <c:v>32.9933761532738</c:v>
                </c:pt>
                <c:pt idx="36">
                  <c:v>32.798198045107597</c:v>
                </c:pt>
                <c:pt idx="37">
                  <c:v>32.607310743362603</c:v>
                </c:pt>
                <c:pt idx="38">
                  <c:v>32.420529693417997</c:v>
                </c:pt>
                <c:pt idx="39">
                  <c:v>32.237681998513203</c:v>
                </c:pt>
                <c:pt idx="40">
                  <c:v>32.058605458097801</c:v>
                </c:pt>
                <c:pt idx="41">
                  <c:v>31.883147703337002</c:v>
                </c:pt>
                <c:pt idx="42">
                  <c:v>31.711165418229797</c:v>
                </c:pt>
                <c:pt idx="43">
                  <c:v>31.542523636360798</c:v>
                </c:pt>
                <c:pt idx="44">
                  <c:v>31.377095104642198</c:v>
                </c:pt>
                <c:pt idx="45">
                  <c:v>31.214759706527602</c:v>
                </c:pt>
                <c:pt idx="46">
                  <c:v>31.055403938154804</c:v>
                </c:pt>
                <c:pt idx="47">
                  <c:v>30.8989204316868</c:v>
                </c:pt>
                <c:pt idx="48">
                  <c:v>30.745207520846002</c:v>
                </c:pt>
                <c:pt idx="49">
                  <c:v>30.594168844230598</c:v>
                </c:pt>
                <c:pt idx="50">
                  <c:v>30.445712982543803</c:v>
                </c:pt>
                <c:pt idx="51">
                  <c:v>30.2997531263096</c:v>
                </c:pt>
                <c:pt idx="52">
                  <c:v>30.156206771056404</c:v>
                </c:pt>
                <c:pt idx="53">
                  <c:v>30.014995437283602</c:v>
                </c:pt>
                <c:pt idx="54">
                  <c:v>29.876044412836599</c:v>
                </c:pt>
                <c:pt idx="55">
                  <c:v>29.739282515566998</c:v>
                </c:pt>
                <c:pt idx="56">
                  <c:v>29.604641874395597</c:v>
                </c:pt>
                <c:pt idx="57">
                  <c:v>29.472057727089197</c:v>
                </c:pt>
                <c:pt idx="58">
                  <c:v>29.341468233243599</c:v>
                </c:pt>
                <c:pt idx="59">
                  <c:v>29.212814301123199</c:v>
                </c:pt>
                <c:pt idx="60">
                  <c:v>29.086039427138601</c:v>
                </c:pt>
                <c:pt idx="61">
                  <c:v>28.9610895468766</c:v>
                </c:pt>
                <c:pt idx="62">
                  <c:v>28.837912896694199</c:v>
                </c:pt>
                <c:pt idx="63">
                  <c:v>28.716459884994002</c:v>
                </c:pt>
                <c:pt idx="64">
                  <c:v>28.5966829723776</c:v>
                </c:pt>
                <c:pt idx="65">
                  <c:v>28.478536559951401</c:v>
                </c:pt>
                <c:pt idx="66">
                  <c:v>28.361976885131803</c:v>
                </c:pt>
                <c:pt idx="67">
                  <c:v>28.246961924348998</c:v>
                </c:pt>
                <c:pt idx="68">
                  <c:v>28.1334513021114</c:v>
                </c:pt>
                <c:pt idx="69">
                  <c:v>28.021406205938398</c:v>
                </c:pt>
                <c:pt idx="70">
                  <c:v>27.910789306710001</c:v>
                </c:pt>
                <c:pt idx="71">
                  <c:v>27.8015646840276</c:v>
                </c:pt>
                <c:pt idx="72">
                  <c:v>27.693697756211201</c:v>
                </c:pt>
                <c:pt idx="73">
                  <c:v>27.587155214590201</c:v>
                </c:pt>
                <c:pt idx="74">
                  <c:v>27.4819049617792</c:v>
                </c:pt>
                <c:pt idx="75">
                  <c:v>27.377916053647404</c:v>
                </c:pt>
                <c:pt idx="76">
                  <c:v>27.275158644724602</c:v>
                </c:pt>
                <c:pt idx="77">
                  <c:v>27.173603936798202</c:v>
                </c:pt>
                <c:pt idx="78">
                  <c:v>27.073224130482</c:v>
                </c:pt>
                <c:pt idx="79">
                  <c:v>26.973992379554403</c:v>
                </c:pt>
                <c:pt idx="80">
                  <c:v>26.875882747873597</c:v>
                </c:pt>
                <c:pt idx="81">
                  <c:v>26.778870168702401</c:v>
                </c:pt>
                <c:pt idx="82">
                  <c:v>26.682930406279198</c:v>
                </c:pt>
                <c:pt idx="83">
                  <c:v>26.588040019489</c:v>
                </c:pt>
                <c:pt idx="84">
                  <c:v>26.494176327499403</c:v>
                </c:pt>
                <c:pt idx="85">
                  <c:v>26.401317377232999</c:v>
                </c:pt>
                <c:pt idx="86">
                  <c:v>26.309441912561603</c:v>
                </c:pt>
                <c:pt idx="87">
                  <c:v>26.218529345112998</c:v>
                </c:pt>
                <c:pt idx="88">
                  <c:v>26.128559726591199</c:v>
                </c:pt>
                <c:pt idx="89">
                  <c:v>26.039513722515203</c:v>
                </c:pt>
                <c:pt idx="90">
                  <c:v>25.951372587291999</c:v>
                </c:pt>
                <c:pt idx="91">
                  <c:v>25.864118140540803</c:v>
                </c:pt>
                <c:pt idx="92">
                  <c:v>25.036704061491001</c:v>
                </c:pt>
                <c:pt idx="93">
                  <c:v>24.2814142996356</c:v>
                </c:pt>
                <c:pt idx="94">
                  <c:v>23.586695452078601</c:v>
                </c:pt>
                <c:pt idx="95">
                  <c:v>22.943566872973399</c:v>
                </c:pt>
                <c:pt idx="96">
                  <c:v>22.344909292567202</c:v>
                </c:pt>
                <c:pt idx="97">
                  <c:v>21.784983493775002</c:v>
                </c:pt>
                <c:pt idx="98">
                  <c:v>21.259095164985801</c:v>
                </c:pt>
                <c:pt idx="99">
                  <c:v>20.763355694090802</c:v>
                </c:pt>
                <c:pt idx="100">
                  <c:v>20.2945077232846</c:v>
                </c:pt>
                <c:pt idx="101">
                  <c:v>19.849795501584879</c:v>
                </c:pt>
                <c:pt idx="102">
                  <c:v>19.426866901939359</c:v>
                </c:pt>
                <c:pt idx="103">
                  <c:v>19.02369825317944</c:v>
                </c:pt>
                <c:pt idx="104">
                  <c:v>18.638535894686679</c:v>
                </c:pt>
                <c:pt idx="105">
                  <c:v>18.269850178921359</c:v>
                </c:pt>
                <c:pt idx="106">
                  <c:v>17.916298869955362</c:v>
                </c:pt>
                <c:pt idx="107">
                  <c:v>17.576697724915519</c:v>
                </c:pt>
                <c:pt idx="108">
                  <c:v>17.249996630486219</c:v>
                </c:pt>
                <c:pt idx="109">
                  <c:v>16.9352600814006</c:v>
                </c:pt>
                <c:pt idx="110">
                  <c:v>16.631651086079341</c:v>
                </c:pt>
                <c:pt idx="111">
                  <c:v>16.33841780184812</c:v>
                </c:pt>
                <c:pt idx="112">
                  <c:v>16.054882362389939</c:v>
                </c:pt>
                <c:pt idx="113">
                  <c:v>15.780431479593</c:v>
                </c:pt>
                <c:pt idx="114">
                  <c:v>15.514508492012579</c:v>
                </c:pt>
                <c:pt idx="115">
                  <c:v>15.25660660070284</c:v>
                </c:pt>
                <c:pt idx="116">
                  <c:v>15.006263085808399</c:v>
                </c:pt>
                <c:pt idx="117">
                  <c:v>14.763054338070241</c:v>
                </c:pt>
                <c:pt idx="118">
                  <c:v>14.526591571221841</c:v>
                </c:pt>
                <c:pt idx="119">
                  <c:v>14.29651710628476</c:v>
                </c:pt>
                <c:pt idx="120">
                  <c:v>14.072501138598</c:v>
                </c:pt>
                <c:pt idx="121">
                  <c:v>13.854238914225082</c:v>
                </c:pt>
                <c:pt idx="122">
                  <c:v>13.641448255066638</c:v>
                </c:pt>
                <c:pt idx="123">
                  <c:v>13.43386738224452</c:v>
                </c:pt>
                <c:pt idx="124">
                  <c:v>13.2312529956347</c:v>
                </c:pt>
                <c:pt idx="125">
                  <c:v>13.03337857420566</c:v>
                </c:pt>
                <c:pt idx="126">
                  <c:v>12.8400328673813</c:v>
                </c:pt>
                <c:pt idx="127">
                  <c:v>12.651018552231319</c:v>
                </c:pt>
                <c:pt idx="128">
                  <c:v>12.4661510350853</c:v>
                </c:pt>
                <c:pt idx="129">
                  <c:v>12.285257379322601</c:v>
                </c:pt>
                <c:pt idx="130">
                  <c:v>12.108175343724682</c:v>
                </c:pt>
                <c:pt idx="131">
                  <c:v>11.934752517984119</c:v>
                </c:pt>
                <c:pt idx="132">
                  <c:v>11.764845543825979</c:v>
                </c:pt>
                <c:pt idx="133">
                  <c:v>11.598319411763141</c:v>
                </c:pt>
                <c:pt idx="134">
                  <c:v>11.435046824839921</c:v>
                </c:pt>
                <c:pt idx="135">
                  <c:v>11.27490762185182</c:v>
                </c:pt>
                <c:pt idx="136">
                  <c:v>11.117788253488701</c:v>
                </c:pt>
                <c:pt idx="137">
                  <c:v>10.963581305681959</c:v>
                </c:pt>
                <c:pt idx="138">
                  <c:v>10.812185065140101</c:v>
                </c:pt>
                <c:pt idx="139">
                  <c:v>10.6635031226701</c:v>
                </c:pt>
                <c:pt idx="140">
                  <c:v>10.51744401040904</c:v>
                </c:pt>
                <c:pt idx="141">
                  <c:v>10.373920869544479</c:v>
                </c:pt>
                <c:pt idx="142">
                  <c:v>10.232851145500781</c:v>
                </c:pt>
                <c:pt idx="143">
                  <c:v>10.09415630791074</c:v>
                </c:pt>
                <c:pt idx="144">
                  <c:v>9.9577615929928793</c:v>
                </c:pt>
                <c:pt idx="145">
                  <c:v>9.8235957662165205</c:v>
                </c:pt>
                <c:pt idx="146">
                  <c:v>9.6915909033682404</c:v>
                </c:pt>
                <c:pt idx="147">
                  <c:v>9.5616821883322007</c:v>
                </c:pt>
                <c:pt idx="148">
                  <c:v>9.4338077260786601</c:v>
                </c:pt>
                <c:pt idx="149">
                  <c:v>9.30790836950532</c:v>
                </c:pt>
                <c:pt idx="150">
                  <c:v>9.1839275589209208</c:v>
                </c:pt>
                <c:pt idx="151">
                  <c:v>9.0618111730781408</c:v>
                </c:pt>
                <c:pt idx="152">
                  <c:v>8.9415073907724203</c:v>
                </c:pt>
                <c:pt idx="153">
                  <c:v>8.8229665621214206</c:v>
                </c:pt>
                <c:pt idx="154">
                  <c:v>8.7061410887220205</c:v>
                </c:pt>
                <c:pt idx="155">
                  <c:v>8.5909853119617399</c:v>
                </c:pt>
                <c:pt idx="156">
                  <c:v>8.4774554088268808</c:v>
                </c:pt>
                <c:pt idx="157">
                  <c:v>8.3655092946113392</c:v>
                </c:pt>
                <c:pt idx="158">
                  <c:v>8.2551065319859589</c:v>
                </c:pt>
                <c:pt idx="159">
                  <c:v>8.1462082459342398</c:v>
                </c:pt>
                <c:pt idx="160">
                  <c:v>8.0387770441078601</c:v>
                </c:pt>
                <c:pt idx="161">
                  <c:v>7.9327769421916203</c:v>
                </c:pt>
                <c:pt idx="162">
                  <c:v>7.8281732939046202</c:v>
                </c:pt>
                <c:pt idx="163">
                  <c:v>7.7249327252968598</c:v>
                </c:pt>
                <c:pt idx="164">
                  <c:v>7.6230230730281603</c:v>
                </c:pt>
                <c:pt idx="165">
                  <c:v>7.52241332634354</c:v>
                </c:pt>
                <c:pt idx="166">
                  <c:v>7.4230735724832595</c:v>
                </c:pt>
                <c:pt idx="167">
                  <c:v>7.3249749452845005</c:v>
                </c:pt>
                <c:pt idx="168">
                  <c:v>7.2280895767558793</c:v>
                </c:pt>
                <c:pt idx="169">
                  <c:v>7.1323905514186601</c:v>
                </c:pt>
                <c:pt idx="170">
                  <c:v>7.0378518632288802</c:v>
                </c:pt>
                <c:pt idx="171">
                  <c:v>6.94444837490538</c:v>
                </c:pt>
                <c:pt idx="172">
                  <c:v>6.8521557795066403</c:v>
                </c:pt>
                <c:pt idx="173">
                  <c:v>6.7609505641068202</c:v>
                </c:pt>
                <c:pt idx="174">
                  <c:v>6.6708099754357599</c:v>
                </c:pt>
                <c:pt idx="175">
                  <c:v>6.5817119873572008</c:v>
                </c:pt>
                <c:pt idx="176">
                  <c:v>6.4936352700678199</c:v>
                </c:pt>
                <c:pt idx="177">
                  <c:v>6.4065591609092003</c:v>
                </c:pt>
                <c:pt idx="178">
                  <c:v>6.3204636366927405</c:v>
                </c:pt>
                <c:pt idx="179">
                  <c:v>6.2353292874442996</c:v>
                </c:pt>
                <c:pt idx="180">
                  <c:v>6.15113729148114</c:v>
                </c:pt>
                <c:pt idx="181">
                  <c:v>6.0678693917427591</c:v>
                </c:pt>
                <c:pt idx="182">
                  <c:v>5.2823609276894405</c:v>
                </c:pt>
                <c:pt idx="183">
                  <c:v>4.5726290244944403</c:v>
                </c:pt>
                <c:pt idx="184">
                  <c:v>3.9270346851186599</c:v>
                </c:pt>
                <c:pt idx="185">
                  <c:v>3.33650694937762</c:v>
                </c:pt>
                <c:pt idx="186">
                  <c:v>2.7938320697897803</c:v>
                </c:pt>
                <c:pt idx="187">
                  <c:v>2.2931727475524797</c:v>
                </c:pt>
                <c:pt idx="188">
                  <c:v>1.829733541167714</c:v>
                </c:pt>
                <c:pt idx="189">
                  <c:v>1.3995222070095119</c:v>
                </c:pt>
                <c:pt idx="190">
                  <c:v>0.999175786260872</c:v>
                </c:pt>
                <c:pt idx="191">
                  <c:v>0.6258314706497401</c:v>
                </c:pt>
                <c:pt idx="192">
                  <c:v>0.27702910999105002</c:v>
                </c:pt>
                <c:pt idx="193">
                  <c:v>-4.9363491416678403E-2</c:v>
                </c:pt>
                <c:pt idx="194">
                  <c:v>-0.35520858422624402</c:v>
                </c:pt>
                <c:pt idx="195">
                  <c:v>-0.64214406607999197</c:v>
                </c:pt>
                <c:pt idx="196">
                  <c:v>-0.91161970943373594</c:v>
                </c:pt>
                <c:pt idx="197">
                  <c:v>-1.16492623902244</c:v>
                </c:pt>
                <c:pt idx="198">
                  <c:v>-1.4032188870781481</c:v>
                </c:pt>
                <c:pt idx="199">
                  <c:v>-1.6275366391753401</c:v>
                </c:pt>
                <c:pt idx="200">
                  <c:v>-1.838818084955018</c:v>
                </c:pt>
                <c:pt idx="201">
                  <c:v>-2.0379145703705799</c:v>
                </c:pt>
                <c:pt idx="202">
                  <c:v>-2.2256011875916801</c:v>
                </c:pt>
                <c:pt idx="203">
                  <c:v>-2.4025860189781003</c:v>
                </c:pt>
                <c:pt idx="204">
                  <c:v>-2.5695179612999404</c:v>
                </c:pt>
                <c:pt idx="205">
                  <c:v>-2.72699338772264</c:v>
                </c:pt>
                <c:pt idx="206">
                  <c:v>-2.8755618523574</c:v>
                </c:pt>
                <c:pt idx="207">
                  <c:v>-3.0157310013706402</c:v>
                </c:pt>
                <c:pt idx="208">
                  <c:v>-3.1479708228148602</c:v>
                </c:pt>
                <c:pt idx="209">
                  <c:v>-3.2727173423257598</c:v>
                </c:pt>
                <c:pt idx="210">
                  <c:v>-3.3903758520518998</c:v>
                </c:pt>
                <c:pt idx="211">
                  <c:v>-3.5013237444299401</c:v>
                </c:pt>
                <c:pt idx="212">
                  <c:v>-3.6059130098143601</c:v>
                </c:pt>
                <c:pt idx="213">
                  <c:v>-3.70447244681682</c:v>
                </c:pt>
                <c:pt idx="214">
                  <c:v>-3.7973096259978001</c:v>
                </c:pt>
                <c:pt idx="215">
                  <c:v>-3.88471264087178</c:v>
                </c:pt>
                <c:pt idx="216">
                  <c:v>-3.96695167473026</c:v>
                </c:pt>
                <c:pt idx="217">
                  <c:v>-4.0442804073057399</c:v>
                </c:pt>
                <c:pt idx="218">
                  <c:v>-4.1169372816106602</c:v>
                </c:pt>
                <c:pt idx="219">
                  <c:v>-4.1851466482295603</c:v>
                </c:pt>
                <c:pt idx="220">
                  <c:v>-4.2491198018036602</c:v>
                </c:pt>
                <c:pt idx="221">
                  <c:v>-4.3090559223346601</c:v>
                </c:pt>
                <c:pt idx="222">
                  <c:v>-4.3651429321581796</c:v>
                </c:pt>
                <c:pt idx="223">
                  <c:v>-4.4175582779550995</c:v>
                </c:pt>
                <c:pt idx="224">
                  <c:v>-4.4664696459100401</c:v>
                </c:pt>
                <c:pt idx="225">
                  <c:v>-4.5120356170672995</c:v>
                </c:pt>
                <c:pt idx="226">
                  <c:v>-4.5544062690355407</c:v>
                </c:pt>
                <c:pt idx="227">
                  <c:v>-4.5937237294216997</c:v>
                </c:pt>
                <c:pt idx="228">
                  <c:v>-4.6301226857232001</c:v>
                </c:pt>
                <c:pt idx="229">
                  <c:v>-4.6637308558421395</c:v>
                </c:pt>
                <c:pt idx="230">
                  <c:v>-4.6946694229037602</c:v>
                </c:pt>
                <c:pt idx="231">
                  <c:v>-4.7230534376437197</c:v>
                </c:pt>
                <c:pt idx="232">
                  <c:v>-4.7489921912664599</c:v>
                </c:pt>
                <c:pt idx="233">
                  <c:v>-4.7725895613645601</c:v>
                </c:pt>
                <c:pt idx="234">
                  <c:v>-4.7939443332140801</c:v>
                </c:pt>
                <c:pt idx="235">
                  <c:v>-4.81315049852358</c:v>
                </c:pt>
                <c:pt idx="236">
                  <c:v>-4.8302975335015006</c:v>
                </c:pt>
                <c:pt idx="237">
                  <c:v>-4.84547065792722</c:v>
                </c:pt>
                <c:pt idx="238">
                  <c:v>-4.8587510767431406</c:v>
                </c:pt>
                <c:pt idx="239">
                  <c:v>-4.8702162055454004</c:v>
                </c:pt>
                <c:pt idx="240">
                  <c:v>-4.8799398812202401</c:v>
                </c:pt>
                <c:pt idx="241">
                  <c:v>-4.88799255886192</c:v>
                </c:pt>
                <c:pt idx="242">
                  <c:v>-4.8944414960046796</c:v>
                </c:pt>
                <c:pt idx="243">
                  <c:v>-4.8993509251114196</c:v>
                </c:pt>
                <c:pt idx="244">
                  <c:v>-4.9027822151817606</c:v>
                </c:pt>
                <c:pt idx="245">
                  <c:v>-4.9047940232662599</c:v>
                </c:pt>
                <c:pt idx="246">
                  <c:v>-4.9054424366116596</c:v>
                </c:pt>
                <c:pt idx="247">
                  <c:v>-4.9047811060989197</c:v>
                </c:pt>
                <c:pt idx="248">
                  <c:v>-4.9028613715846596</c:v>
                </c:pt>
                <c:pt idx="249">
                  <c:v>-4.8997323797075198</c:v>
                </c:pt>
                <c:pt idx="250">
                  <c:v>-4.8954411946756595</c:v>
                </c:pt>
                <c:pt idx="251">
                  <c:v>-4.8900329025125195</c:v>
                </c:pt>
                <c:pt idx="252">
                  <c:v>-4.8835507092022601</c:v>
                </c:pt>
                <c:pt idx="253">
                  <c:v>-4.8760360331395001</c:v>
                </c:pt>
                <c:pt idx="254">
                  <c:v>-4.8675285922620795</c:v>
                </c:pt>
                <c:pt idx="255">
                  <c:v>-4.8580664862141996</c:v>
                </c:pt>
                <c:pt idx="256">
                  <c:v>-4.8476862738623598</c:v>
                </c:pt>
                <c:pt idx="257">
                  <c:v>-4.8364230464648799</c:v>
                </c:pt>
                <c:pt idx="258">
                  <c:v>-4.8243104967716803</c:v>
                </c:pt>
                <c:pt idx="259">
                  <c:v>-4.8113809843128204</c:v>
                </c:pt>
                <c:pt idx="260">
                  <c:v>-4.7976655971157403</c:v>
                </c:pt>
                <c:pt idx="261">
                  <c:v>-4.7831942100738001</c:v>
                </c:pt>
                <c:pt idx="262">
                  <c:v>-4.7679955401736605</c:v>
                </c:pt>
                <c:pt idx="263">
                  <c:v>-4.7520971987750196</c:v>
                </c:pt>
                <c:pt idx="264">
                  <c:v>-4.7355257411221601</c:v>
                </c:pt>
                <c:pt idx="265">
                  <c:v>-4.7183067132552798</c:v>
                </c:pt>
                <c:pt idx="266">
                  <c:v>-4.7004646964774004</c:v>
                </c:pt>
                <c:pt idx="267">
                  <c:v>-4.6820233495241199</c:v>
                </c:pt>
                <c:pt idx="268">
                  <c:v>-4.6630054485706403</c:v>
                </c:pt>
                <c:pt idx="269">
                  <c:v>-4.6434329252047597</c:v>
                </c:pt>
                <c:pt idx="270">
                  <c:v>-4.6233269024832602</c:v>
                </c:pt>
                <c:pt idx="271">
                  <c:v>-4.6027077291848002</c:v>
                </c:pt>
                <c:pt idx="272">
                  <c:v>-4.3722764845724402</c:v>
                </c:pt>
                <c:pt idx="273">
                  <c:v>-4.1082389684627003</c:v>
                </c:pt>
                <c:pt idx="274">
                  <c:v>-3.8220672400521201</c:v>
                </c:pt>
                <c:pt idx="275">
                  <c:v>-3.5219265792211201</c:v>
                </c:pt>
                <c:pt idx="276">
                  <c:v>-3.2136836982413803</c:v>
                </c:pt>
                <c:pt idx="277">
                  <c:v>-2.9015781503725604</c:v>
                </c:pt>
                <c:pt idx="278">
                  <c:v>-2.5886807274698995</c:v>
                </c:pt>
                <c:pt idx="279">
                  <c:v>-2.2772129466369</c:v>
                </c:pt>
                <c:pt idx="280">
                  <c:v>-1.968773535480034</c:v>
                </c:pt>
                <c:pt idx="281">
                  <c:v>-1.664501254730582</c:v>
                </c:pt>
                <c:pt idx="282">
                  <c:v>-1.3651933230905438</c:v>
                </c:pt>
                <c:pt idx="283">
                  <c:v>-1.071392392753828</c:v>
                </c:pt>
                <c:pt idx="284">
                  <c:v>-0.78345095290085809</c:v>
                </c:pt>
                <c:pt idx="285">
                  <c:v>-0.50157935045657198</c:v>
                </c:pt>
                <c:pt idx="286">
                  <c:v>-0.22588180540766001</c:v>
                </c:pt>
                <c:pt idx="287">
                  <c:v>4.3616445415002397E-2</c:v>
                </c:pt>
                <c:pt idx="288">
                  <c:v>0.30694860848533601</c:v>
                </c:pt>
                <c:pt idx="289">
                  <c:v>0.56419074159147398</c:v>
                </c:pt>
                <c:pt idx="290">
                  <c:v>0.81544989028077208</c:v>
                </c:pt>
                <c:pt idx="291">
                  <c:v>1.060855048204344</c:v>
                </c:pt>
                <c:pt idx="292">
                  <c:v>1.3005502659439618</c:v>
                </c:pt>
                <c:pt idx="293">
                  <c:v>1.53468940094064</c:v>
                </c:pt>
                <c:pt idx="294">
                  <c:v>1.7634321252765182</c:v>
                </c:pt>
                <c:pt idx="295">
                  <c:v>1.986940900370332</c:v>
                </c:pt>
                <c:pt idx="296">
                  <c:v>2.2053786967019202</c:v>
                </c:pt>
                <c:pt idx="297">
                  <c:v>2.41890728863532</c:v>
                </c:pt>
                <c:pt idx="298">
                  <c:v>2.6276859937049402</c:v>
                </c:pt>
                <c:pt idx="299">
                  <c:v>2.8318707555823601</c:v>
                </c:pt>
                <c:pt idx="300">
                  <c:v>3.0316134927418399</c:v>
                </c:pt>
                <c:pt idx="301">
                  <c:v>3.2270616523113</c:v>
                </c:pt>
                <c:pt idx="302">
                  <c:v>3.4183579220473796</c:v>
                </c:pt>
                <c:pt idx="303">
                  <c:v>3.6056400637589596</c:v>
                </c:pt>
                <c:pt idx="304">
                  <c:v>3.78904083955524</c:v>
                </c:pt>
                <c:pt idx="305">
                  <c:v>3.9686880085529004</c:v>
                </c:pt>
                <c:pt idx="306">
                  <c:v>4.1447043765581597</c:v>
                </c:pt>
                <c:pt idx="307">
                  <c:v>4.3172078850515998</c:v>
                </c:pt>
                <c:pt idx="308">
                  <c:v>4.4863117287937397</c:v>
                </c:pt>
                <c:pt idx="309">
                  <c:v>4.6521244937145401</c:v>
                </c:pt>
                <c:pt idx="310">
                  <c:v>4.8147503085946601</c:v>
                </c:pt>
                <c:pt idx="311">
                  <c:v>4.9742890054968401</c:v>
                </c:pt>
                <c:pt idx="312">
                  <c:v>5.1308362850553202</c:v>
                </c:pt>
                <c:pt idx="313">
                  <c:v>5.284483883627999</c:v>
                </c:pt>
                <c:pt idx="314">
                  <c:v>5.4353197400331403</c:v>
                </c:pt>
                <c:pt idx="315">
                  <c:v>5.5834281601528204</c:v>
                </c:pt>
                <c:pt idx="316">
                  <c:v>5.7288899781271994</c:v>
                </c:pt>
                <c:pt idx="317">
                  <c:v>5.8717827132130394</c:v>
                </c:pt>
                <c:pt idx="318">
                  <c:v>6.0121807216547793</c:v>
                </c:pt>
                <c:pt idx="319">
                  <c:v>6.1501553431282199</c:v>
                </c:pt>
                <c:pt idx="320">
                  <c:v>6.2857750414873603</c:v>
                </c:pt>
                <c:pt idx="321">
                  <c:v>6.4191055396706993</c:v>
                </c:pt>
                <c:pt idx="322">
                  <c:v>6.5502099487282193</c:v>
                </c:pt>
                <c:pt idx="323">
                  <c:v>6.6791488910009997</c:v>
                </c:pt>
                <c:pt idx="324">
                  <c:v>6.8059806175480597</c:v>
                </c:pt>
                <c:pt idx="325">
                  <c:v>6.9307611199533605</c:v>
                </c:pt>
                <c:pt idx="326">
                  <c:v>7.0535442366793202</c:v>
                </c:pt>
                <c:pt idx="327">
                  <c:v>7.1743817541542398</c:v>
                </c:pt>
                <c:pt idx="328">
                  <c:v>7.2933235027940002</c:v>
                </c:pt>
                <c:pt idx="329">
                  <c:v>7.4104174481684604</c:v>
                </c:pt>
                <c:pt idx="330">
                  <c:v>7.5257097775255799</c:v>
                </c:pt>
                <c:pt idx="331">
                  <c:v>7.6392449818887194</c:v>
                </c:pt>
                <c:pt idx="332">
                  <c:v>7.7510659339375803</c:v>
                </c:pt>
                <c:pt idx="333">
                  <c:v>7.8612139618835002</c:v>
                </c:pt>
                <c:pt idx="334">
                  <c:v>7.9697289195398806</c:v>
                </c:pt>
                <c:pt idx="335">
                  <c:v>8.076649252785419</c:v>
                </c:pt>
                <c:pt idx="336">
                  <c:v>8.1820120626088606</c:v>
                </c:pt>
                <c:pt idx="337">
                  <c:v>8.2858531649171603</c:v>
                </c:pt>
                <c:pt idx="338">
                  <c:v>8.3882071472800597</c:v>
                </c:pt>
                <c:pt idx="339">
                  <c:v>8.4891074227780798</c:v>
                </c:pt>
                <c:pt idx="340">
                  <c:v>8.5885862811097411</c:v>
                </c:pt>
                <c:pt idx="341">
                  <c:v>8.6866749371092808</c:v>
                </c:pt>
                <c:pt idx="342">
                  <c:v>8.7834035768158198</c:v>
                </c:pt>
                <c:pt idx="343">
                  <c:v>8.8788014012285803</c:v>
                </c:pt>
                <c:pt idx="344">
                  <c:v>8.9728966678761601</c:v>
                </c:pt>
                <c:pt idx="345">
                  <c:v>9.0657167303189805</c:v>
                </c:pt>
                <c:pt idx="346">
                  <c:v>9.1572880756985597</c:v>
                </c:pt>
                <c:pt idx="347">
                  <c:v>9.2476363604414793</c:v>
                </c:pt>
                <c:pt idx="348">
                  <c:v>9.3367864442186406</c:v>
                </c:pt>
                <c:pt idx="349">
                  <c:v>9.4247624222546591</c:v>
                </c:pt>
                <c:pt idx="350">
                  <c:v>9.5115876560781807</c:v>
                </c:pt>
                <c:pt idx="351">
                  <c:v>9.5972848027965192</c:v>
                </c:pt>
                <c:pt idx="352">
                  <c:v>9.6818758429760603</c:v>
                </c:pt>
                <c:pt idx="353">
                  <c:v>9.7653821072019795</c:v>
                </c:pt>
                <c:pt idx="354">
                  <c:v>9.8478243013884406</c:v>
                </c:pt>
                <c:pt idx="355">
                  <c:v>9.9292225309072997</c:v>
                </c:pt>
                <c:pt idx="356">
                  <c:v>10.009596323596138</c:v>
                </c:pt>
                <c:pt idx="357">
                  <c:v>10.088964651706201</c:v>
                </c:pt>
                <c:pt idx="358">
                  <c:v>10.16734595284564</c:v>
                </c:pt>
                <c:pt idx="359">
                  <c:v>10.2447581499706</c:v>
                </c:pt>
                <c:pt idx="360">
                  <c:v>10.321218670474</c:v>
                </c:pt>
                <c:pt idx="361">
                  <c:v>10.39674446441806</c:v>
                </c:pt>
                <c:pt idx="362">
                  <c:v>11.104012857274419</c:v>
                </c:pt>
                <c:pt idx="363">
                  <c:v>11.733492986708979</c:v>
                </c:pt>
                <c:pt idx="364">
                  <c:v>12.296398688673481</c:v>
                </c:pt>
                <c:pt idx="365">
                  <c:v>12.80164917596168</c:v>
                </c:pt>
                <c:pt idx="366">
                  <c:v>13.256471705473121</c:v>
                </c:pt>
                <c:pt idx="367">
                  <c:v>13.666818319555041</c:v>
                </c:pt>
                <c:pt idx="368">
                  <c:v>14.037660833311181</c:v>
                </c:pt>
                <c:pt idx="369">
                  <c:v>14.373204075807561</c:v>
                </c:pt>
                <c:pt idx="370">
                  <c:v>14.677043001942181</c:v>
                </c:pt>
                <c:pt idx="371">
                  <c:v>14.9522804789717</c:v>
                </c:pt>
                <c:pt idx="372">
                  <c:v>15.201617014083599</c:v>
                </c:pt>
                <c:pt idx="373">
                  <c:v>15.427420126777381</c:v>
                </c:pt>
                <c:pt idx="374">
                  <c:v>15.63177872812618</c:v>
                </c:pt>
                <c:pt idx="375">
                  <c:v>15.81654629961724</c:v>
                </c:pt>
                <c:pt idx="376">
                  <c:v>15.983375593823478</c:v>
                </c:pt>
                <c:pt idx="377">
                  <c:v>16.13374683730386</c:v>
                </c:pt>
                <c:pt idx="378">
                  <c:v>16.268990894509862</c:v>
                </c:pt>
                <c:pt idx="379">
                  <c:v>16.390308479842901</c:v>
                </c:pt>
                <c:pt idx="380">
                  <c:v>16.498786237028579</c:v>
                </c:pt>
                <c:pt idx="381">
                  <c:v>16.595410309559899</c:v>
                </c:pt>
                <c:pt idx="382">
                  <c:v>16.681077881989019</c:v>
                </c:pt>
                <c:pt idx="383">
                  <c:v>16.756607064722719</c:v>
                </c:pt>
                <c:pt idx="384">
                  <c:v>16.822745414530822</c:v>
                </c:pt>
                <c:pt idx="385">
                  <c:v>16.880177322021318</c:v>
                </c:pt>
                <c:pt idx="386">
                  <c:v>16.929530450743901</c:v>
                </c:pt>
                <c:pt idx="387">
                  <c:v>16.971381376673421</c:v>
                </c:pt>
                <c:pt idx="388">
                  <c:v>17.006260548905839</c:v>
                </c:pt>
                <c:pt idx="389">
                  <c:v>17.034656670525258</c:v>
                </c:pt>
                <c:pt idx="390">
                  <c:v>17.057020581310802</c:v>
                </c:pt>
                <c:pt idx="391">
                  <c:v>17.073768710187082</c:v>
                </c:pt>
                <c:pt idx="392">
                  <c:v>17.085286154267422</c:v>
                </c:pt>
                <c:pt idx="393">
                  <c:v>17.091929432396299</c:v>
                </c:pt>
                <c:pt idx="394">
                  <c:v>17.094028953809477</c:v>
                </c:pt>
                <c:pt idx="395">
                  <c:v>17.091891236544921</c:v>
                </c:pt>
                <c:pt idx="396">
                  <c:v>17.085800905288199</c:v>
                </c:pt>
                <c:pt idx="397">
                  <c:v>17.0760224942184</c:v>
                </c:pt>
                <c:pt idx="398">
                  <c:v>17.0628020769689</c:v>
                </c:pt>
                <c:pt idx="399">
                  <c:v>17.046368742911898</c:v>
                </c:pt>
                <c:pt idx="400">
                  <c:v>17.026935936510018</c:v>
                </c:pt>
                <c:pt idx="401">
                  <c:v>17.00470267438374</c:v>
                </c:pt>
                <c:pt idx="402">
                  <c:v>16.979854652944361</c:v>
                </c:pt>
                <c:pt idx="403">
                  <c:v>16.952565257903881</c:v>
                </c:pt>
                <c:pt idx="404">
                  <c:v>16.922996485637579</c:v>
                </c:pt>
                <c:pt idx="405">
                  <c:v>16.891299785224</c:v>
                </c:pt>
                <c:pt idx="406">
                  <c:v>16.85761682898546</c:v>
                </c:pt>
                <c:pt idx="407">
                  <c:v>16.822080218475559</c:v>
                </c:pt>
                <c:pt idx="408">
                  <c:v>16.784814132099399</c:v>
                </c:pt>
                <c:pt idx="409">
                  <c:v>16.74593491988006</c:v>
                </c:pt>
                <c:pt idx="410">
                  <c:v>16.705551650298201</c:v>
                </c:pt>
                <c:pt idx="411">
                  <c:v>16.66376661361096</c:v>
                </c:pt>
                <c:pt idx="412">
                  <c:v>16.620675785601698</c:v>
                </c:pt>
                <c:pt idx="413">
                  <c:v>16.576369255304961</c:v>
                </c:pt>
                <c:pt idx="414">
                  <c:v>16.530931619894659</c:v>
                </c:pt>
                <c:pt idx="415">
                  <c:v>16.484442349603221</c:v>
                </c:pt>
                <c:pt idx="416">
                  <c:v>16.436976125259239</c:v>
                </c:pt>
                <c:pt idx="417">
                  <c:v>16.388603150776341</c:v>
                </c:pt>
                <c:pt idx="418">
                  <c:v>16.33938944270502</c:v>
                </c:pt>
                <c:pt idx="419">
                  <c:v>16.289397098754961</c:v>
                </c:pt>
                <c:pt idx="420">
                  <c:v>16.23868454701908</c:v>
                </c:pt>
                <c:pt idx="421">
                  <c:v>16.187306777468361</c:v>
                </c:pt>
                <c:pt idx="422">
                  <c:v>16.13531555714318</c:v>
                </c:pt>
                <c:pt idx="423">
                  <c:v>16.082759630336941</c:v>
                </c:pt>
                <c:pt idx="424">
                  <c:v>16.029684904953243</c:v>
                </c:pt>
                <c:pt idx="425">
                  <c:v>15.97613462611104</c:v>
                </c:pt>
                <c:pt idx="426">
                  <c:v>15.92214953797936</c:v>
                </c:pt>
                <c:pt idx="427">
                  <c:v>15.867768034738901</c:v>
                </c:pt>
                <c:pt idx="428">
                  <c:v>15.81302630148812</c:v>
                </c:pt>
                <c:pt idx="429">
                  <c:v>15.757958445846022</c:v>
                </c:pt>
                <c:pt idx="430">
                  <c:v>15.702596620937479</c:v>
                </c:pt>
                <c:pt idx="431">
                  <c:v>15.646971140391379</c:v>
                </c:pt>
                <c:pt idx="432">
                  <c:v>15.591110585930942</c:v>
                </c:pt>
                <c:pt idx="433">
                  <c:v>15.535041908087079</c:v>
                </c:pt>
                <c:pt idx="434">
                  <c:v>15.478790520523539</c:v>
                </c:pt>
                <c:pt idx="435">
                  <c:v>15.42238038842466</c:v>
                </c:pt>
                <c:pt idx="436">
                  <c:v>15.36583411135922</c:v>
                </c:pt>
                <c:pt idx="437">
                  <c:v>15.309173001003739</c:v>
                </c:pt>
                <c:pt idx="438">
                  <c:v>15.2524171540765</c:v>
                </c:pt>
                <c:pt idx="439">
                  <c:v>15.19558552081012</c:v>
                </c:pt>
                <c:pt idx="440">
                  <c:v>15.13869596926158</c:v>
                </c:pt>
                <c:pt idx="441">
                  <c:v>15.081765345740198</c:v>
                </c:pt>
                <c:pt idx="442">
                  <c:v>15.02480953161006</c:v>
                </c:pt>
                <c:pt idx="443">
                  <c:v>14.967843496706259</c:v>
                </c:pt>
                <c:pt idx="444">
                  <c:v>14.910881349586699</c:v>
                </c:pt>
                <c:pt idx="445">
                  <c:v>14.85393638482422</c:v>
                </c:pt>
                <c:pt idx="446">
                  <c:v>14.797021127530241</c:v>
                </c:pt>
                <c:pt idx="447">
                  <c:v>14.740147375286721</c:v>
                </c:pt>
                <c:pt idx="448">
                  <c:v>14.683326237651301</c:v>
                </c:pt>
                <c:pt idx="449">
                  <c:v>14.626568173388661</c:v>
                </c:pt>
                <c:pt idx="450">
                  <c:v>14.56988302557038</c:v>
                </c:pt>
                <c:pt idx="451">
                  <c:v>14.513280054676581</c:v>
                </c:pt>
              </c:numCache>
            </c:numRef>
          </c:yVal>
          <c:smooth val="1"/>
        </c:ser>
        <c:axId val="90128384"/>
        <c:axId val="90130688"/>
      </c:scatterChart>
      <c:scatterChart>
        <c:scatterStyle val="lineMarker"/>
        <c:ser>
          <c:idx val="1"/>
          <c:order val="1"/>
          <c:tx>
            <c:v>Phase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'Compensator Calculus'!$A$12:$A$463</c:f>
              <c:numCache>
                <c:formatCode>General</c:formatCode>
                <c:ptCount val="45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110</c:v>
                </c:pt>
                <c:pt idx="93">
                  <c:v>120</c:v>
                </c:pt>
                <c:pt idx="94">
                  <c:v>130</c:v>
                </c:pt>
                <c:pt idx="95">
                  <c:v>140</c:v>
                </c:pt>
                <c:pt idx="96">
                  <c:v>150</c:v>
                </c:pt>
                <c:pt idx="97">
                  <c:v>160</c:v>
                </c:pt>
                <c:pt idx="98">
                  <c:v>170</c:v>
                </c:pt>
                <c:pt idx="99">
                  <c:v>180</c:v>
                </c:pt>
                <c:pt idx="100">
                  <c:v>190</c:v>
                </c:pt>
                <c:pt idx="101">
                  <c:v>200</c:v>
                </c:pt>
                <c:pt idx="102">
                  <c:v>210</c:v>
                </c:pt>
                <c:pt idx="103">
                  <c:v>220</c:v>
                </c:pt>
                <c:pt idx="104">
                  <c:v>230</c:v>
                </c:pt>
                <c:pt idx="105">
                  <c:v>240</c:v>
                </c:pt>
                <c:pt idx="106">
                  <c:v>250</c:v>
                </c:pt>
                <c:pt idx="107">
                  <c:v>260</c:v>
                </c:pt>
                <c:pt idx="108">
                  <c:v>270</c:v>
                </c:pt>
                <c:pt idx="109">
                  <c:v>280</c:v>
                </c:pt>
                <c:pt idx="110">
                  <c:v>290</c:v>
                </c:pt>
                <c:pt idx="111">
                  <c:v>300</c:v>
                </c:pt>
                <c:pt idx="112">
                  <c:v>310</c:v>
                </c:pt>
                <c:pt idx="113">
                  <c:v>320</c:v>
                </c:pt>
                <c:pt idx="114">
                  <c:v>330</c:v>
                </c:pt>
                <c:pt idx="115">
                  <c:v>340</c:v>
                </c:pt>
                <c:pt idx="116">
                  <c:v>350</c:v>
                </c:pt>
                <c:pt idx="117">
                  <c:v>360</c:v>
                </c:pt>
                <c:pt idx="118">
                  <c:v>370</c:v>
                </c:pt>
                <c:pt idx="119">
                  <c:v>380</c:v>
                </c:pt>
                <c:pt idx="120">
                  <c:v>390</c:v>
                </c:pt>
                <c:pt idx="121">
                  <c:v>400</c:v>
                </c:pt>
                <c:pt idx="122">
                  <c:v>410</c:v>
                </c:pt>
                <c:pt idx="123">
                  <c:v>420</c:v>
                </c:pt>
                <c:pt idx="124">
                  <c:v>430</c:v>
                </c:pt>
                <c:pt idx="125">
                  <c:v>440</c:v>
                </c:pt>
                <c:pt idx="126">
                  <c:v>450</c:v>
                </c:pt>
                <c:pt idx="127">
                  <c:v>460</c:v>
                </c:pt>
                <c:pt idx="128">
                  <c:v>470</c:v>
                </c:pt>
                <c:pt idx="129">
                  <c:v>480</c:v>
                </c:pt>
                <c:pt idx="130">
                  <c:v>490</c:v>
                </c:pt>
                <c:pt idx="131">
                  <c:v>500</c:v>
                </c:pt>
                <c:pt idx="132">
                  <c:v>510</c:v>
                </c:pt>
                <c:pt idx="133">
                  <c:v>520</c:v>
                </c:pt>
                <c:pt idx="134">
                  <c:v>530</c:v>
                </c:pt>
                <c:pt idx="135">
                  <c:v>540</c:v>
                </c:pt>
                <c:pt idx="136">
                  <c:v>550</c:v>
                </c:pt>
                <c:pt idx="137">
                  <c:v>560</c:v>
                </c:pt>
                <c:pt idx="138">
                  <c:v>570</c:v>
                </c:pt>
                <c:pt idx="139">
                  <c:v>580</c:v>
                </c:pt>
                <c:pt idx="140">
                  <c:v>590</c:v>
                </c:pt>
                <c:pt idx="141">
                  <c:v>600</c:v>
                </c:pt>
                <c:pt idx="142">
                  <c:v>610</c:v>
                </c:pt>
                <c:pt idx="143">
                  <c:v>620</c:v>
                </c:pt>
                <c:pt idx="144">
                  <c:v>630</c:v>
                </c:pt>
                <c:pt idx="145">
                  <c:v>640</c:v>
                </c:pt>
                <c:pt idx="146">
                  <c:v>650</c:v>
                </c:pt>
                <c:pt idx="147">
                  <c:v>660</c:v>
                </c:pt>
                <c:pt idx="148">
                  <c:v>670</c:v>
                </c:pt>
                <c:pt idx="149">
                  <c:v>680</c:v>
                </c:pt>
                <c:pt idx="150">
                  <c:v>690</c:v>
                </c:pt>
                <c:pt idx="151">
                  <c:v>700</c:v>
                </c:pt>
                <c:pt idx="152">
                  <c:v>710</c:v>
                </c:pt>
                <c:pt idx="153">
                  <c:v>720</c:v>
                </c:pt>
                <c:pt idx="154">
                  <c:v>730</c:v>
                </c:pt>
                <c:pt idx="155">
                  <c:v>740</c:v>
                </c:pt>
                <c:pt idx="156">
                  <c:v>750</c:v>
                </c:pt>
                <c:pt idx="157">
                  <c:v>760</c:v>
                </c:pt>
                <c:pt idx="158">
                  <c:v>770</c:v>
                </c:pt>
                <c:pt idx="159">
                  <c:v>780</c:v>
                </c:pt>
                <c:pt idx="160">
                  <c:v>790</c:v>
                </c:pt>
                <c:pt idx="161">
                  <c:v>800</c:v>
                </c:pt>
                <c:pt idx="162">
                  <c:v>810</c:v>
                </c:pt>
                <c:pt idx="163">
                  <c:v>820</c:v>
                </c:pt>
                <c:pt idx="164">
                  <c:v>830</c:v>
                </c:pt>
                <c:pt idx="165">
                  <c:v>840</c:v>
                </c:pt>
                <c:pt idx="166">
                  <c:v>850</c:v>
                </c:pt>
                <c:pt idx="167">
                  <c:v>860</c:v>
                </c:pt>
                <c:pt idx="168">
                  <c:v>870</c:v>
                </c:pt>
                <c:pt idx="169">
                  <c:v>880</c:v>
                </c:pt>
                <c:pt idx="170">
                  <c:v>890</c:v>
                </c:pt>
                <c:pt idx="171">
                  <c:v>900</c:v>
                </c:pt>
                <c:pt idx="172">
                  <c:v>910</c:v>
                </c:pt>
                <c:pt idx="173">
                  <c:v>920</c:v>
                </c:pt>
                <c:pt idx="174">
                  <c:v>930</c:v>
                </c:pt>
                <c:pt idx="175">
                  <c:v>940</c:v>
                </c:pt>
                <c:pt idx="176">
                  <c:v>950</c:v>
                </c:pt>
                <c:pt idx="177">
                  <c:v>960</c:v>
                </c:pt>
                <c:pt idx="178">
                  <c:v>970</c:v>
                </c:pt>
                <c:pt idx="179">
                  <c:v>980</c:v>
                </c:pt>
                <c:pt idx="180">
                  <c:v>990</c:v>
                </c:pt>
                <c:pt idx="181">
                  <c:v>1000</c:v>
                </c:pt>
                <c:pt idx="182">
                  <c:v>1100</c:v>
                </c:pt>
                <c:pt idx="183">
                  <c:v>1200</c:v>
                </c:pt>
                <c:pt idx="184">
                  <c:v>1300</c:v>
                </c:pt>
                <c:pt idx="185">
                  <c:v>1400</c:v>
                </c:pt>
                <c:pt idx="186">
                  <c:v>1500</c:v>
                </c:pt>
                <c:pt idx="187">
                  <c:v>1600</c:v>
                </c:pt>
                <c:pt idx="188">
                  <c:v>1700</c:v>
                </c:pt>
                <c:pt idx="189">
                  <c:v>1800</c:v>
                </c:pt>
                <c:pt idx="190">
                  <c:v>1900</c:v>
                </c:pt>
                <c:pt idx="191">
                  <c:v>2000</c:v>
                </c:pt>
                <c:pt idx="192">
                  <c:v>2100</c:v>
                </c:pt>
                <c:pt idx="193">
                  <c:v>2200</c:v>
                </c:pt>
                <c:pt idx="194">
                  <c:v>2300</c:v>
                </c:pt>
                <c:pt idx="195">
                  <c:v>2400</c:v>
                </c:pt>
                <c:pt idx="196">
                  <c:v>2500</c:v>
                </c:pt>
                <c:pt idx="197">
                  <c:v>2600</c:v>
                </c:pt>
                <c:pt idx="198">
                  <c:v>2700</c:v>
                </c:pt>
                <c:pt idx="199">
                  <c:v>2800</c:v>
                </c:pt>
                <c:pt idx="200">
                  <c:v>2900</c:v>
                </c:pt>
                <c:pt idx="201">
                  <c:v>3000</c:v>
                </c:pt>
                <c:pt idx="202">
                  <c:v>3100</c:v>
                </c:pt>
                <c:pt idx="203">
                  <c:v>3200</c:v>
                </c:pt>
                <c:pt idx="204">
                  <c:v>3300</c:v>
                </c:pt>
                <c:pt idx="205">
                  <c:v>3400</c:v>
                </c:pt>
                <c:pt idx="206">
                  <c:v>3500</c:v>
                </c:pt>
                <c:pt idx="207">
                  <c:v>3600</c:v>
                </c:pt>
                <c:pt idx="208">
                  <c:v>3700</c:v>
                </c:pt>
                <c:pt idx="209">
                  <c:v>3800</c:v>
                </c:pt>
                <c:pt idx="210">
                  <c:v>3900</c:v>
                </c:pt>
                <c:pt idx="211">
                  <c:v>4000</c:v>
                </c:pt>
                <c:pt idx="212">
                  <c:v>4100</c:v>
                </c:pt>
                <c:pt idx="213">
                  <c:v>4200</c:v>
                </c:pt>
                <c:pt idx="214">
                  <c:v>4300</c:v>
                </c:pt>
                <c:pt idx="215">
                  <c:v>4400</c:v>
                </c:pt>
                <c:pt idx="216">
                  <c:v>4500</c:v>
                </c:pt>
                <c:pt idx="217">
                  <c:v>4600</c:v>
                </c:pt>
                <c:pt idx="218">
                  <c:v>4700</c:v>
                </c:pt>
                <c:pt idx="219">
                  <c:v>4800</c:v>
                </c:pt>
                <c:pt idx="220">
                  <c:v>4900</c:v>
                </c:pt>
                <c:pt idx="221">
                  <c:v>5000</c:v>
                </c:pt>
                <c:pt idx="222">
                  <c:v>5100</c:v>
                </c:pt>
                <c:pt idx="223">
                  <c:v>5200</c:v>
                </c:pt>
                <c:pt idx="224">
                  <c:v>5300</c:v>
                </c:pt>
                <c:pt idx="225">
                  <c:v>5400</c:v>
                </c:pt>
                <c:pt idx="226">
                  <c:v>5500</c:v>
                </c:pt>
                <c:pt idx="227">
                  <c:v>5600</c:v>
                </c:pt>
                <c:pt idx="228">
                  <c:v>5700</c:v>
                </c:pt>
                <c:pt idx="229">
                  <c:v>5800</c:v>
                </c:pt>
                <c:pt idx="230">
                  <c:v>5900</c:v>
                </c:pt>
                <c:pt idx="231">
                  <c:v>6000</c:v>
                </c:pt>
                <c:pt idx="232">
                  <c:v>6100</c:v>
                </c:pt>
                <c:pt idx="233">
                  <c:v>6200</c:v>
                </c:pt>
                <c:pt idx="234">
                  <c:v>6300</c:v>
                </c:pt>
                <c:pt idx="235">
                  <c:v>6400</c:v>
                </c:pt>
                <c:pt idx="236">
                  <c:v>6500</c:v>
                </c:pt>
                <c:pt idx="237">
                  <c:v>6600</c:v>
                </c:pt>
                <c:pt idx="238">
                  <c:v>6700</c:v>
                </c:pt>
                <c:pt idx="239">
                  <c:v>6800</c:v>
                </c:pt>
                <c:pt idx="240">
                  <c:v>6900</c:v>
                </c:pt>
                <c:pt idx="241">
                  <c:v>7000</c:v>
                </c:pt>
                <c:pt idx="242">
                  <c:v>7100</c:v>
                </c:pt>
                <c:pt idx="243">
                  <c:v>7200</c:v>
                </c:pt>
                <c:pt idx="244">
                  <c:v>7300</c:v>
                </c:pt>
                <c:pt idx="245">
                  <c:v>7400</c:v>
                </c:pt>
                <c:pt idx="246">
                  <c:v>7500</c:v>
                </c:pt>
                <c:pt idx="247">
                  <c:v>7600</c:v>
                </c:pt>
                <c:pt idx="248">
                  <c:v>7700</c:v>
                </c:pt>
                <c:pt idx="249">
                  <c:v>7800</c:v>
                </c:pt>
                <c:pt idx="250">
                  <c:v>7900</c:v>
                </c:pt>
                <c:pt idx="251">
                  <c:v>8000</c:v>
                </c:pt>
                <c:pt idx="252">
                  <c:v>8100</c:v>
                </c:pt>
                <c:pt idx="253">
                  <c:v>8200</c:v>
                </c:pt>
                <c:pt idx="254">
                  <c:v>8300</c:v>
                </c:pt>
                <c:pt idx="255">
                  <c:v>8400</c:v>
                </c:pt>
                <c:pt idx="256">
                  <c:v>8500</c:v>
                </c:pt>
                <c:pt idx="257">
                  <c:v>8600</c:v>
                </c:pt>
                <c:pt idx="258">
                  <c:v>8700</c:v>
                </c:pt>
                <c:pt idx="259">
                  <c:v>8800</c:v>
                </c:pt>
                <c:pt idx="260">
                  <c:v>8900</c:v>
                </c:pt>
                <c:pt idx="261">
                  <c:v>9000</c:v>
                </c:pt>
                <c:pt idx="262">
                  <c:v>9100</c:v>
                </c:pt>
                <c:pt idx="263">
                  <c:v>9200</c:v>
                </c:pt>
                <c:pt idx="264">
                  <c:v>9300</c:v>
                </c:pt>
                <c:pt idx="265">
                  <c:v>9400</c:v>
                </c:pt>
                <c:pt idx="266">
                  <c:v>9500</c:v>
                </c:pt>
                <c:pt idx="267">
                  <c:v>9600</c:v>
                </c:pt>
                <c:pt idx="268">
                  <c:v>9700</c:v>
                </c:pt>
                <c:pt idx="269">
                  <c:v>9800</c:v>
                </c:pt>
                <c:pt idx="270">
                  <c:v>9900</c:v>
                </c:pt>
                <c:pt idx="271">
                  <c:v>10000</c:v>
                </c:pt>
                <c:pt idx="272">
                  <c:v>11000</c:v>
                </c:pt>
                <c:pt idx="273">
                  <c:v>12000</c:v>
                </c:pt>
                <c:pt idx="274">
                  <c:v>13000</c:v>
                </c:pt>
                <c:pt idx="275">
                  <c:v>14000</c:v>
                </c:pt>
                <c:pt idx="276">
                  <c:v>15000</c:v>
                </c:pt>
                <c:pt idx="277">
                  <c:v>16000</c:v>
                </c:pt>
                <c:pt idx="278">
                  <c:v>17000</c:v>
                </c:pt>
                <c:pt idx="279">
                  <c:v>18000</c:v>
                </c:pt>
                <c:pt idx="280">
                  <c:v>19000</c:v>
                </c:pt>
                <c:pt idx="281">
                  <c:v>20000</c:v>
                </c:pt>
                <c:pt idx="282">
                  <c:v>21000</c:v>
                </c:pt>
                <c:pt idx="283">
                  <c:v>22000</c:v>
                </c:pt>
                <c:pt idx="284">
                  <c:v>23000</c:v>
                </c:pt>
                <c:pt idx="285">
                  <c:v>24000</c:v>
                </c:pt>
                <c:pt idx="286">
                  <c:v>25000</c:v>
                </c:pt>
                <c:pt idx="287">
                  <c:v>26000</c:v>
                </c:pt>
                <c:pt idx="288">
                  <c:v>27000</c:v>
                </c:pt>
                <c:pt idx="289">
                  <c:v>28000</c:v>
                </c:pt>
                <c:pt idx="290">
                  <c:v>29000</c:v>
                </c:pt>
                <c:pt idx="291">
                  <c:v>30000</c:v>
                </c:pt>
                <c:pt idx="292">
                  <c:v>31000</c:v>
                </c:pt>
                <c:pt idx="293">
                  <c:v>32000</c:v>
                </c:pt>
                <c:pt idx="294">
                  <c:v>33000</c:v>
                </c:pt>
                <c:pt idx="295">
                  <c:v>34000</c:v>
                </c:pt>
                <c:pt idx="296">
                  <c:v>35000</c:v>
                </c:pt>
                <c:pt idx="297">
                  <c:v>36000</c:v>
                </c:pt>
                <c:pt idx="298">
                  <c:v>37000</c:v>
                </c:pt>
                <c:pt idx="299">
                  <c:v>38000</c:v>
                </c:pt>
                <c:pt idx="300">
                  <c:v>39000</c:v>
                </c:pt>
                <c:pt idx="301">
                  <c:v>40000</c:v>
                </c:pt>
                <c:pt idx="302">
                  <c:v>41000</c:v>
                </c:pt>
                <c:pt idx="303">
                  <c:v>42000</c:v>
                </c:pt>
                <c:pt idx="304">
                  <c:v>43000</c:v>
                </c:pt>
                <c:pt idx="305">
                  <c:v>44000</c:v>
                </c:pt>
                <c:pt idx="306">
                  <c:v>45000</c:v>
                </c:pt>
                <c:pt idx="307">
                  <c:v>46000</c:v>
                </c:pt>
                <c:pt idx="308">
                  <c:v>47000</c:v>
                </c:pt>
                <c:pt idx="309">
                  <c:v>48000</c:v>
                </c:pt>
                <c:pt idx="310">
                  <c:v>49000</c:v>
                </c:pt>
                <c:pt idx="311">
                  <c:v>50000</c:v>
                </c:pt>
                <c:pt idx="312">
                  <c:v>51000</c:v>
                </c:pt>
                <c:pt idx="313">
                  <c:v>52000</c:v>
                </c:pt>
                <c:pt idx="314">
                  <c:v>53000</c:v>
                </c:pt>
                <c:pt idx="315">
                  <c:v>54000</c:v>
                </c:pt>
                <c:pt idx="316">
                  <c:v>55000</c:v>
                </c:pt>
                <c:pt idx="317">
                  <c:v>56000</c:v>
                </c:pt>
                <c:pt idx="318">
                  <c:v>57000</c:v>
                </c:pt>
                <c:pt idx="319">
                  <c:v>58000</c:v>
                </c:pt>
                <c:pt idx="320">
                  <c:v>59000</c:v>
                </c:pt>
                <c:pt idx="321">
                  <c:v>60000</c:v>
                </c:pt>
                <c:pt idx="322">
                  <c:v>61000</c:v>
                </c:pt>
                <c:pt idx="323">
                  <c:v>62000</c:v>
                </c:pt>
                <c:pt idx="324">
                  <c:v>63000</c:v>
                </c:pt>
                <c:pt idx="325">
                  <c:v>64000</c:v>
                </c:pt>
                <c:pt idx="326">
                  <c:v>65000</c:v>
                </c:pt>
                <c:pt idx="327">
                  <c:v>66000</c:v>
                </c:pt>
                <c:pt idx="328">
                  <c:v>67000</c:v>
                </c:pt>
                <c:pt idx="329">
                  <c:v>68000</c:v>
                </c:pt>
                <c:pt idx="330">
                  <c:v>69000</c:v>
                </c:pt>
                <c:pt idx="331">
                  <c:v>70000</c:v>
                </c:pt>
                <c:pt idx="332">
                  <c:v>71000</c:v>
                </c:pt>
                <c:pt idx="333">
                  <c:v>72000</c:v>
                </c:pt>
                <c:pt idx="334">
                  <c:v>73000</c:v>
                </c:pt>
                <c:pt idx="335">
                  <c:v>74000</c:v>
                </c:pt>
                <c:pt idx="336">
                  <c:v>75000</c:v>
                </c:pt>
                <c:pt idx="337">
                  <c:v>76000</c:v>
                </c:pt>
                <c:pt idx="338">
                  <c:v>77000</c:v>
                </c:pt>
                <c:pt idx="339">
                  <c:v>78000</c:v>
                </c:pt>
                <c:pt idx="340">
                  <c:v>79000</c:v>
                </c:pt>
                <c:pt idx="341">
                  <c:v>80000</c:v>
                </c:pt>
                <c:pt idx="342">
                  <c:v>81000</c:v>
                </c:pt>
                <c:pt idx="343">
                  <c:v>82000</c:v>
                </c:pt>
                <c:pt idx="344">
                  <c:v>83000</c:v>
                </c:pt>
                <c:pt idx="345">
                  <c:v>84000</c:v>
                </c:pt>
                <c:pt idx="346">
                  <c:v>85000</c:v>
                </c:pt>
                <c:pt idx="347">
                  <c:v>86000</c:v>
                </c:pt>
                <c:pt idx="348">
                  <c:v>87000</c:v>
                </c:pt>
                <c:pt idx="349">
                  <c:v>88000</c:v>
                </c:pt>
                <c:pt idx="350">
                  <c:v>89000</c:v>
                </c:pt>
                <c:pt idx="351">
                  <c:v>90000</c:v>
                </c:pt>
                <c:pt idx="352">
                  <c:v>91000</c:v>
                </c:pt>
                <c:pt idx="353">
                  <c:v>92000</c:v>
                </c:pt>
                <c:pt idx="354">
                  <c:v>93000</c:v>
                </c:pt>
                <c:pt idx="355">
                  <c:v>94000</c:v>
                </c:pt>
                <c:pt idx="356">
                  <c:v>95000</c:v>
                </c:pt>
                <c:pt idx="357">
                  <c:v>96000</c:v>
                </c:pt>
                <c:pt idx="358">
                  <c:v>97000</c:v>
                </c:pt>
                <c:pt idx="359">
                  <c:v>98000</c:v>
                </c:pt>
                <c:pt idx="360">
                  <c:v>99000</c:v>
                </c:pt>
                <c:pt idx="361">
                  <c:v>100000</c:v>
                </c:pt>
                <c:pt idx="362">
                  <c:v>110000</c:v>
                </c:pt>
                <c:pt idx="363">
                  <c:v>120000</c:v>
                </c:pt>
                <c:pt idx="364">
                  <c:v>130000</c:v>
                </c:pt>
                <c:pt idx="365">
                  <c:v>140000</c:v>
                </c:pt>
                <c:pt idx="366">
                  <c:v>150000</c:v>
                </c:pt>
                <c:pt idx="367">
                  <c:v>160000</c:v>
                </c:pt>
                <c:pt idx="368">
                  <c:v>170000</c:v>
                </c:pt>
                <c:pt idx="369">
                  <c:v>180000</c:v>
                </c:pt>
                <c:pt idx="370">
                  <c:v>190000</c:v>
                </c:pt>
                <c:pt idx="371">
                  <c:v>200000</c:v>
                </c:pt>
                <c:pt idx="372">
                  <c:v>210000</c:v>
                </c:pt>
                <c:pt idx="373">
                  <c:v>220000</c:v>
                </c:pt>
                <c:pt idx="374">
                  <c:v>230000</c:v>
                </c:pt>
                <c:pt idx="375">
                  <c:v>240000</c:v>
                </c:pt>
                <c:pt idx="376">
                  <c:v>250000</c:v>
                </c:pt>
                <c:pt idx="377">
                  <c:v>260000</c:v>
                </c:pt>
                <c:pt idx="378">
                  <c:v>270000</c:v>
                </c:pt>
                <c:pt idx="379">
                  <c:v>280000</c:v>
                </c:pt>
                <c:pt idx="380">
                  <c:v>290000</c:v>
                </c:pt>
                <c:pt idx="381">
                  <c:v>300000</c:v>
                </c:pt>
                <c:pt idx="382">
                  <c:v>310000</c:v>
                </c:pt>
                <c:pt idx="383">
                  <c:v>320000</c:v>
                </c:pt>
                <c:pt idx="384">
                  <c:v>330000</c:v>
                </c:pt>
                <c:pt idx="385">
                  <c:v>340000</c:v>
                </c:pt>
                <c:pt idx="386">
                  <c:v>350000</c:v>
                </c:pt>
                <c:pt idx="387">
                  <c:v>360000</c:v>
                </c:pt>
                <c:pt idx="388">
                  <c:v>370000</c:v>
                </c:pt>
                <c:pt idx="389">
                  <c:v>380000</c:v>
                </c:pt>
                <c:pt idx="390">
                  <c:v>390000</c:v>
                </c:pt>
                <c:pt idx="391">
                  <c:v>400000</c:v>
                </c:pt>
                <c:pt idx="392">
                  <c:v>410000</c:v>
                </c:pt>
                <c:pt idx="393">
                  <c:v>420000</c:v>
                </c:pt>
                <c:pt idx="394">
                  <c:v>430000</c:v>
                </c:pt>
                <c:pt idx="395">
                  <c:v>440000</c:v>
                </c:pt>
                <c:pt idx="396">
                  <c:v>450000</c:v>
                </c:pt>
                <c:pt idx="397">
                  <c:v>460000</c:v>
                </c:pt>
                <c:pt idx="398">
                  <c:v>470000</c:v>
                </c:pt>
                <c:pt idx="399">
                  <c:v>480000</c:v>
                </c:pt>
                <c:pt idx="400">
                  <c:v>490000</c:v>
                </c:pt>
                <c:pt idx="401">
                  <c:v>500000</c:v>
                </c:pt>
                <c:pt idx="402">
                  <c:v>510000</c:v>
                </c:pt>
                <c:pt idx="403">
                  <c:v>520000</c:v>
                </c:pt>
                <c:pt idx="404">
                  <c:v>530000</c:v>
                </c:pt>
                <c:pt idx="405">
                  <c:v>540000</c:v>
                </c:pt>
                <c:pt idx="406">
                  <c:v>550000</c:v>
                </c:pt>
                <c:pt idx="407">
                  <c:v>560000</c:v>
                </c:pt>
                <c:pt idx="408">
                  <c:v>570000</c:v>
                </c:pt>
                <c:pt idx="409">
                  <c:v>580000</c:v>
                </c:pt>
                <c:pt idx="410">
                  <c:v>590000</c:v>
                </c:pt>
                <c:pt idx="411">
                  <c:v>600000</c:v>
                </c:pt>
                <c:pt idx="412">
                  <c:v>610000</c:v>
                </c:pt>
                <c:pt idx="413">
                  <c:v>620000</c:v>
                </c:pt>
                <c:pt idx="414">
                  <c:v>630000</c:v>
                </c:pt>
                <c:pt idx="415">
                  <c:v>640000</c:v>
                </c:pt>
                <c:pt idx="416">
                  <c:v>650000</c:v>
                </c:pt>
                <c:pt idx="417">
                  <c:v>660000</c:v>
                </c:pt>
                <c:pt idx="418">
                  <c:v>670000</c:v>
                </c:pt>
                <c:pt idx="419">
                  <c:v>680000</c:v>
                </c:pt>
                <c:pt idx="420">
                  <c:v>690000</c:v>
                </c:pt>
                <c:pt idx="421">
                  <c:v>700000</c:v>
                </c:pt>
                <c:pt idx="422">
                  <c:v>710000</c:v>
                </c:pt>
                <c:pt idx="423">
                  <c:v>720000</c:v>
                </c:pt>
                <c:pt idx="424">
                  <c:v>730000</c:v>
                </c:pt>
                <c:pt idx="425">
                  <c:v>740000</c:v>
                </c:pt>
                <c:pt idx="426">
                  <c:v>750000</c:v>
                </c:pt>
                <c:pt idx="427">
                  <c:v>760000</c:v>
                </c:pt>
                <c:pt idx="428">
                  <c:v>770000</c:v>
                </c:pt>
                <c:pt idx="429">
                  <c:v>780000</c:v>
                </c:pt>
                <c:pt idx="430">
                  <c:v>790000</c:v>
                </c:pt>
                <c:pt idx="431">
                  <c:v>800000</c:v>
                </c:pt>
                <c:pt idx="432">
                  <c:v>810000</c:v>
                </c:pt>
                <c:pt idx="433">
                  <c:v>820000</c:v>
                </c:pt>
                <c:pt idx="434">
                  <c:v>830000</c:v>
                </c:pt>
                <c:pt idx="435">
                  <c:v>840000</c:v>
                </c:pt>
                <c:pt idx="436">
                  <c:v>850000</c:v>
                </c:pt>
                <c:pt idx="437">
                  <c:v>860000</c:v>
                </c:pt>
                <c:pt idx="438">
                  <c:v>870000</c:v>
                </c:pt>
                <c:pt idx="439">
                  <c:v>880000</c:v>
                </c:pt>
                <c:pt idx="440">
                  <c:v>890000</c:v>
                </c:pt>
                <c:pt idx="441">
                  <c:v>900000</c:v>
                </c:pt>
                <c:pt idx="442">
                  <c:v>910000</c:v>
                </c:pt>
                <c:pt idx="443">
                  <c:v>920000</c:v>
                </c:pt>
                <c:pt idx="444">
                  <c:v>930000</c:v>
                </c:pt>
                <c:pt idx="445">
                  <c:v>940000</c:v>
                </c:pt>
                <c:pt idx="446">
                  <c:v>950000</c:v>
                </c:pt>
                <c:pt idx="447">
                  <c:v>960000</c:v>
                </c:pt>
                <c:pt idx="448">
                  <c:v>970000</c:v>
                </c:pt>
                <c:pt idx="449">
                  <c:v>980000</c:v>
                </c:pt>
                <c:pt idx="450">
                  <c:v>990000</c:v>
                </c:pt>
                <c:pt idx="451">
                  <c:v>1000000</c:v>
                </c:pt>
              </c:numCache>
            </c:numRef>
          </c:xVal>
          <c:yVal>
            <c:numRef>
              <c:f>'Compensator Calculus'!$E$12:$E$463</c:f>
              <c:numCache>
                <c:formatCode>General</c:formatCode>
                <c:ptCount val="452"/>
                <c:pt idx="0">
                  <c:v>-89.983687798795259</c:v>
                </c:pt>
                <c:pt idx="1">
                  <c:v>-89.83687815452177</c:v>
                </c:pt>
                <c:pt idx="2">
                  <c:v>-89.820566008840004</c:v>
                </c:pt>
                <c:pt idx="3">
                  <c:v>-89.80425387426277</c:v>
                </c:pt>
                <c:pt idx="4">
                  <c:v>-89.787941751799551</c:v>
                </c:pt>
                <c:pt idx="5">
                  <c:v>-89.771629642459843</c:v>
                </c:pt>
                <c:pt idx="6">
                  <c:v>-89.7553175472531</c:v>
                </c:pt>
                <c:pt idx="7">
                  <c:v>-89.739005467188775</c:v>
                </c:pt>
                <c:pt idx="8">
                  <c:v>-89.722693403276352</c:v>
                </c:pt>
                <c:pt idx="9">
                  <c:v>-89.70638135652527</c:v>
                </c:pt>
                <c:pt idx="10">
                  <c:v>-89.690069327944968</c:v>
                </c:pt>
                <c:pt idx="11">
                  <c:v>-89.673757318544901</c:v>
                </c:pt>
                <c:pt idx="12">
                  <c:v>-89.657445329334479</c:v>
                </c:pt>
                <c:pt idx="13">
                  <c:v>-89.641133361323099</c:v>
                </c:pt>
                <c:pt idx="14">
                  <c:v>-89.624821415520202</c:v>
                </c:pt>
                <c:pt idx="15">
                  <c:v>-89.608509492935156</c:v>
                </c:pt>
                <c:pt idx="16">
                  <c:v>-89.592197594577371</c:v>
                </c:pt>
                <c:pt idx="17">
                  <c:v>-89.575885721456217</c:v>
                </c:pt>
                <c:pt idx="18">
                  <c:v>-89.559573874581048</c:v>
                </c:pt>
                <c:pt idx="19">
                  <c:v>-89.543262054961218</c:v>
                </c:pt>
                <c:pt idx="20">
                  <c:v>-89.526950263606054</c:v>
                </c:pt>
                <c:pt idx="21">
                  <c:v>-89.510638501524923</c:v>
                </c:pt>
                <c:pt idx="22">
                  <c:v>-89.49432676972711</c:v>
                </c:pt>
                <c:pt idx="23">
                  <c:v>-89.478015069221925</c:v>
                </c:pt>
                <c:pt idx="24">
                  <c:v>-89.461703401018639</c:v>
                </c:pt>
                <c:pt idx="25">
                  <c:v>-89.445391766126519</c:v>
                </c:pt>
                <c:pt idx="26">
                  <c:v>-89.429080165554836</c:v>
                </c:pt>
                <c:pt idx="27">
                  <c:v>-89.412768600312859</c:v>
                </c:pt>
                <c:pt idx="28">
                  <c:v>-89.396457071409742</c:v>
                </c:pt>
                <c:pt idx="29">
                  <c:v>-89.380145579854755</c:v>
                </c:pt>
                <c:pt idx="30">
                  <c:v>-89.363834126657054</c:v>
                </c:pt>
                <c:pt idx="31">
                  <c:v>-89.347522712825821</c:v>
                </c:pt>
                <c:pt idx="32">
                  <c:v>-89.331211339370213</c:v>
                </c:pt>
                <c:pt idx="33">
                  <c:v>-89.314900007299386</c:v>
                </c:pt>
                <c:pt idx="34">
                  <c:v>-89.298588717622422</c:v>
                </c:pt>
                <c:pt idx="35">
                  <c:v>-89.282277471348451</c:v>
                </c:pt>
                <c:pt idx="36">
                  <c:v>-89.26596626948654</c:v>
                </c:pt>
                <c:pt idx="37">
                  <c:v>-89.249655113045733</c:v>
                </c:pt>
                <c:pt idx="38">
                  <c:v>-89.2333440030351</c:v>
                </c:pt>
                <c:pt idx="39">
                  <c:v>-89.217032940463639</c:v>
                </c:pt>
                <c:pt idx="40">
                  <c:v>-89.20072192634035</c:v>
                </c:pt>
                <c:pt idx="41">
                  <c:v>-89.184410961674217</c:v>
                </c:pt>
                <c:pt idx="42">
                  <c:v>-89.168100047474169</c:v>
                </c:pt>
                <c:pt idx="43">
                  <c:v>-89.151789184749148</c:v>
                </c:pt>
                <c:pt idx="44">
                  <c:v>-89.135478374508068</c:v>
                </c:pt>
                <c:pt idx="45">
                  <c:v>-89.1191676177598</c:v>
                </c:pt>
                <c:pt idx="46">
                  <c:v>-89.102856915513215</c:v>
                </c:pt>
                <c:pt idx="47">
                  <c:v>-89.086546268777127</c:v>
                </c:pt>
                <c:pt idx="48">
                  <c:v>-89.070235678560351</c:v>
                </c:pt>
                <c:pt idx="49">
                  <c:v>-89.053925145871673</c:v>
                </c:pt>
                <c:pt idx="50">
                  <c:v>-89.037614671719837</c:v>
                </c:pt>
                <c:pt idx="51">
                  <c:v>-89.02130425711357</c:v>
                </c:pt>
                <c:pt idx="52">
                  <c:v>-89.004993903061603</c:v>
                </c:pt>
                <c:pt idx="53">
                  <c:v>-88.988683610572608</c:v>
                </c:pt>
                <c:pt idx="54">
                  <c:v>-88.972373380655185</c:v>
                </c:pt>
                <c:pt idx="55">
                  <c:v>-88.956063214318007</c:v>
                </c:pt>
                <c:pt idx="56">
                  <c:v>-88.939753112569633</c:v>
                </c:pt>
                <c:pt idx="57">
                  <c:v>-88.92344307641865</c:v>
                </c:pt>
                <c:pt idx="58">
                  <c:v>-88.907133106873545</c:v>
                </c:pt>
                <c:pt idx="59">
                  <c:v>-88.890823204942862</c:v>
                </c:pt>
                <c:pt idx="60">
                  <c:v>-88.874513371635061</c:v>
                </c:pt>
                <c:pt idx="61">
                  <c:v>-88.858203607958544</c:v>
                </c:pt>
                <c:pt idx="62">
                  <c:v>-88.841893914921755</c:v>
                </c:pt>
                <c:pt idx="63">
                  <c:v>-88.825584293533083</c:v>
                </c:pt>
                <c:pt idx="64">
                  <c:v>-88.809274744800831</c:v>
                </c:pt>
                <c:pt idx="65">
                  <c:v>-88.792965269733344</c:v>
                </c:pt>
                <c:pt idx="66">
                  <c:v>-88.776655869338867</c:v>
                </c:pt>
                <c:pt idx="67">
                  <c:v>-88.760346544625662</c:v>
                </c:pt>
                <c:pt idx="68">
                  <c:v>-88.744037296601931</c:v>
                </c:pt>
                <c:pt idx="69">
                  <c:v>-88.727728126275863</c:v>
                </c:pt>
                <c:pt idx="70">
                  <c:v>-88.711419034655563</c:v>
                </c:pt>
                <c:pt idx="71">
                  <c:v>-88.695110022749162</c:v>
                </c:pt>
                <c:pt idx="72">
                  <c:v>-88.678801091564736</c:v>
                </c:pt>
                <c:pt idx="73">
                  <c:v>-88.662492242110275</c:v>
                </c:pt>
                <c:pt idx="74">
                  <c:v>-88.646183475393798</c:v>
                </c:pt>
                <c:pt idx="75">
                  <c:v>-88.629874792423252</c:v>
                </c:pt>
                <c:pt idx="76">
                  <c:v>-88.613566194206541</c:v>
                </c:pt>
                <c:pt idx="77">
                  <c:v>-88.5972576817516</c:v>
                </c:pt>
                <c:pt idx="78">
                  <c:v>-88.580949256066205</c:v>
                </c:pt>
                <c:pt idx="79">
                  <c:v>-88.564640918158176</c:v>
                </c:pt>
                <c:pt idx="80">
                  <c:v>-88.54833266903529</c:v>
                </c:pt>
                <c:pt idx="81">
                  <c:v>-88.532024509705252</c:v>
                </c:pt>
                <c:pt idx="82">
                  <c:v>-88.515716441175755</c:v>
                </c:pt>
                <c:pt idx="83">
                  <c:v>-88.499408464454433</c:v>
                </c:pt>
                <c:pt idx="84">
                  <c:v>-88.483100580548864</c:v>
                </c:pt>
                <c:pt idx="85">
                  <c:v>-88.466792790466627</c:v>
                </c:pt>
                <c:pt idx="86">
                  <c:v>-88.450485095215242</c:v>
                </c:pt>
                <c:pt idx="87">
                  <c:v>-88.434177495802146</c:v>
                </c:pt>
                <c:pt idx="88">
                  <c:v>-88.417869993234788</c:v>
                </c:pt>
                <c:pt idx="89">
                  <c:v>-88.401562588520548</c:v>
                </c:pt>
                <c:pt idx="90">
                  <c:v>-88.385255282666762</c:v>
                </c:pt>
                <c:pt idx="91">
                  <c:v>-88.368948076680709</c:v>
                </c:pt>
                <c:pt idx="92">
                  <c:v>-88.205881731117969</c:v>
                </c:pt>
                <c:pt idx="93">
                  <c:v>-88.04282648000239</c:v>
                </c:pt>
                <c:pt idx="94">
                  <c:v>-87.879783329816817</c:v>
                </c:pt>
                <c:pt idx="95">
                  <c:v>-87.716753286496143</c:v>
                </c:pt>
                <c:pt idx="96">
                  <c:v>-87.553737355381898</c:v>
                </c:pt>
                <c:pt idx="97">
                  <c:v>-87.390736541177048</c:v>
                </c:pt>
                <c:pt idx="98">
                  <c:v>-87.227751847900549</c:v>
                </c:pt>
                <c:pt idx="99">
                  <c:v>-87.064784278842566</c:v>
                </c:pt>
                <c:pt idx="100">
                  <c:v>-86.901834836519058</c:v>
                </c:pt>
                <c:pt idx="101">
                  <c:v>-86.738904522627038</c:v>
                </c:pt>
                <c:pt idx="102">
                  <c:v>-86.575994337999688</c:v>
                </c:pt>
                <c:pt idx="103">
                  <c:v>-86.413105282561389</c:v>
                </c:pt>
                <c:pt idx="104">
                  <c:v>-86.250238355283486</c:v>
                </c:pt>
                <c:pt idx="105">
                  <c:v>-86.087394554139252</c:v>
                </c:pt>
                <c:pt idx="106">
                  <c:v>-85.924574876059793</c:v>
                </c:pt>
                <c:pt idx="107">
                  <c:v>-85.761780316889784</c:v>
                </c:pt>
                <c:pt idx="108">
                  <c:v>-85.599011871343038</c:v>
                </c:pt>
                <c:pt idx="109">
                  <c:v>-85.436270532958616</c:v>
                </c:pt>
                <c:pt idx="110">
                  <c:v>-85.273557294056971</c:v>
                </c:pt>
                <c:pt idx="111">
                  <c:v>-85.110873145696132</c:v>
                </c:pt>
                <c:pt idx="112">
                  <c:v>-84.948219077628124</c:v>
                </c:pt>
                <c:pt idx="113">
                  <c:v>-84.785596078255409</c:v>
                </c:pt>
                <c:pt idx="114">
                  <c:v>-84.623005134587842</c:v>
                </c:pt>
                <c:pt idx="115">
                  <c:v>-84.460447232199343</c:v>
                </c:pt>
                <c:pt idx="116">
                  <c:v>-84.297923355184821</c:v>
                </c:pt>
                <c:pt idx="117">
                  <c:v>-84.135434486117745</c:v>
                </c:pt>
                <c:pt idx="118">
                  <c:v>-83.972981606007295</c:v>
                </c:pt>
                <c:pt idx="119">
                  <c:v>-83.810565694255843</c:v>
                </c:pt>
                <c:pt idx="120">
                  <c:v>-83.648187728617117</c:v>
                </c:pt>
                <c:pt idx="121">
                  <c:v>-83.485848685153499</c:v>
                </c:pt>
                <c:pt idx="122">
                  <c:v>-83.323549538194953</c:v>
                </c:pt>
                <c:pt idx="123">
                  <c:v>-83.161291260296665</c:v>
                </c:pt>
                <c:pt idx="124">
                  <c:v>-82.999074822198224</c:v>
                </c:pt>
                <c:pt idx="125">
                  <c:v>-82.836901192781866</c:v>
                </c:pt>
                <c:pt idx="126">
                  <c:v>-82.674771339031793</c:v>
                </c:pt>
                <c:pt idx="127">
                  <c:v>-82.512686225993079</c:v>
                </c:pt>
                <c:pt idx="128">
                  <c:v>-82.350646816731526</c:v>
                </c:pt>
                <c:pt idx="129">
                  <c:v>-82.188654072292977</c:v>
                </c:pt>
                <c:pt idx="130">
                  <c:v>-82.02670895166338</c:v>
                </c:pt>
                <c:pt idx="131">
                  <c:v>-81.864812411728664</c:v>
                </c:pt>
                <c:pt idx="132">
                  <c:v>-81.702965407235354</c:v>
                </c:pt>
                <c:pt idx="133">
                  <c:v>-81.541168890751322</c:v>
                </c:pt>
                <c:pt idx="134">
                  <c:v>-81.379423812625987</c:v>
                </c:pt>
                <c:pt idx="135">
                  <c:v>-81.217731120952294</c:v>
                </c:pt>
                <c:pt idx="136">
                  <c:v>-81.056091761527469</c:v>
                </c:pt>
                <c:pt idx="137">
                  <c:v>-80.894506677814888</c:v>
                </c:pt>
                <c:pt idx="138">
                  <c:v>-80.732976810905882</c:v>
                </c:pt>
                <c:pt idx="139">
                  <c:v>-80.571503099481959</c:v>
                </c:pt>
                <c:pt idx="140">
                  <c:v>-80.410086479777334</c:v>
                </c:pt>
                <c:pt idx="141">
                  <c:v>-80.248727885541399</c:v>
                </c:pt>
                <c:pt idx="142">
                  <c:v>-80.08742824800197</c:v>
                </c:pt>
                <c:pt idx="143">
                  <c:v>-79.926188495828313</c:v>
                </c:pt>
                <c:pt idx="144">
                  <c:v>-79.765009555094991</c:v>
                </c:pt>
                <c:pt idx="145">
                  <c:v>-79.603892349245442</c:v>
                </c:pt>
                <c:pt idx="146">
                  <c:v>-79.442837799056477</c:v>
                </c:pt>
                <c:pt idx="147">
                  <c:v>-79.281846822602049</c:v>
                </c:pt>
                <c:pt idx="148">
                  <c:v>-79.120920335218983</c:v>
                </c:pt>
                <c:pt idx="149">
                  <c:v>-78.960059249471115</c:v>
                </c:pt>
                <c:pt idx="150">
                  <c:v>-78.799264475115123</c:v>
                </c:pt>
                <c:pt idx="151">
                  <c:v>-78.638536919066155</c:v>
                </c:pt>
                <c:pt idx="152">
                  <c:v>-78.477877485363535</c:v>
                </c:pt>
                <c:pt idx="153">
                  <c:v>-78.3172870751376</c:v>
                </c:pt>
                <c:pt idx="154">
                  <c:v>-78.156766586575614</c:v>
                </c:pt>
                <c:pt idx="155">
                  <c:v>-77.996316914889178</c:v>
                </c:pt>
                <c:pt idx="156">
                  <c:v>-77.835938952281253</c:v>
                </c:pt>
                <c:pt idx="157">
                  <c:v>-77.675633587914078</c:v>
                </c:pt>
                <c:pt idx="158">
                  <c:v>-77.515401707876649</c:v>
                </c:pt>
                <c:pt idx="159">
                  <c:v>-77.355244195153375</c:v>
                </c:pt>
                <c:pt idx="160">
                  <c:v>-77.195161929592103</c:v>
                </c:pt>
                <c:pt idx="161">
                  <c:v>-77.035155787873549</c:v>
                </c:pt>
                <c:pt idx="162">
                  <c:v>-76.875226643480474</c:v>
                </c:pt>
                <c:pt idx="163">
                  <c:v>-76.715375366667004</c:v>
                </c:pt>
                <c:pt idx="164">
                  <c:v>-76.555602824428888</c:v>
                </c:pt>
                <c:pt idx="165">
                  <c:v>-76.395909880473354</c:v>
                </c:pt>
                <c:pt idx="166">
                  <c:v>-76.236297395190547</c:v>
                </c:pt>
                <c:pt idx="167">
                  <c:v>-76.07676622562353</c:v>
                </c:pt>
                <c:pt idx="168">
                  <c:v>-75.917317225440243</c:v>
                </c:pt>
                <c:pt idx="169">
                  <c:v>-75.757951244904916</c:v>
                </c:pt>
                <c:pt idx="170">
                  <c:v>-75.598669130850553</c:v>
                </c:pt>
                <c:pt idx="171">
                  <c:v>-75.43947172665078</c:v>
                </c:pt>
                <c:pt idx="172">
                  <c:v>-75.280359872192619</c:v>
                </c:pt>
                <c:pt idx="173">
                  <c:v>-75.121334403850355</c:v>
                </c:pt>
                <c:pt idx="174">
                  <c:v>-74.962396154458219</c:v>
                </c:pt>
                <c:pt idx="175">
                  <c:v>-74.803545953284313</c:v>
                </c:pt>
                <c:pt idx="176">
                  <c:v>-74.644784626005574</c:v>
                </c:pt>
                <c:pt idx="177">
                  <c:v>-74.486112994681051</c:v>
                </c:pt>
                <c:pt idx="178">
                  <c:v>-74.327531877728504</c:v>
                </c:pt>
                <c:pt idx="179">
                  <c:v>-74.16904208989834</c:v>
                </c:pt>
                <c:pt idx="180">
                  <c:v>-74.010644442249614</c:v>
                </c:pt>
                <c:pt idx="181">
                  <c:v>-73.852339742126773</c:v>
                </c:pt>
                <c:pt idx="182">
                  <c:v>-72.27457976821303</c:v>
                </c:pt>
                <c:pt idx="183">
                  <c:v>-70.706974182093134</c:v>
                </c:pt>
                <c:pt idx="184">
                  <c:v>-69.150265693380604</c:v>
                </c:pt>
                <c:pt idx="185">
                  <c:v>-67.60515561194822</c:v>
                </c:pt>
                <c:pt idx="186">
                  <c:v>-66.072302493835565</c:v>
                </c:pt>
                <c:pt idx="187">
                  <c:v>-64.552321158860607</c:v>
                </c:pt>
                <c:pt idx="188">
                  <c:v>-63.045782068334248</c:v>
                </c:pt>
                <c:pt idx="189">
                  <c:v>-61.553211046697911</c:v>
                </c:pt>
                <c:pt idx="190">
                  <c:v>-60.075089327018375</c:v>
                </c:pt>
                <c:pt idx="191">
                  <c:v>-58.611853897111473</c:v>
                </c:pt>
                <c:pt idx="192">
                  <c:v>-57.163898120666559</c:v>
                </c:pt>
                <c:pt idx="193">
                  <c:v>-55.731572606023377</c:v>
                </c:pt>
                <c:pt idx="194">
                  <c:v>-54.315186294257217</c:v>
                </c:pt>
                <c:pt idx="195">
                  <c:v>-52.91500773782181</c:v>
                </c:pt>
                <c:pt idx="196">
                  <c:v>-51.53126654119356</c:v>
                </c:pt>
                <c:pt idx="197">
                  <c:v>-50.164154935611805</c:v>
                </c:pt>
                <c:pt idx="198">
                  <c:v>-48.81382946110449</c:v>
                </c:pt>
                <c:pt idx="199">
                  <c:v>-47.48041273040684</c:v>
                </c:pt>
                <c:pt idx="200">
                  <c:v>-46.163995251060697</c:v>
                </c:pt>
                <c:pt idx="201">
                  <c:v>-44.86463728386272</c:v>
                </c:pt>
                <c:pt idx="202">
                  <c:v>-43.582370717819686</c:v>
                </c:pt>
                <c:pt idx="203">
                  <c:v>-42.317200943844881</c:v>
                </c:pt>
                <c:pt idx="204">
                  <c:v>-41.069108711496369</c:v>
                </c:pt>
                <c:pt idx="205">
                  <c:v>-39.838051955119482</c:v>
                </c:pt>
                <c:pt idx="206">
                  <c:v>-38.623967577729076</c:v>
                </c:pt>
                <c:pt idx="207">
                  <c:v>-37.426773182865816</c:v>
                </c:pt>
                <c:pt idx="208">
                  <c:v>-36.24636874642465</c:v>
                </c:pt>
                <c:pt idx="209">
                  <c:v>-35.082638222115179</c:v>
                </c:pt>
                <c:pt idx="210">
                  <c:v>-33.935451075692185</c:v>
                </c:pt>
                <c:pt idx="211">
                  <c:v>-32.804663744479569</c:v>
                </c:pt>
                <c:pt idx="212">
                  <c:v>-31.69012101989594</c:v>
                </c:pt>
                <c:pt idx="213">
                  <c:v>-30.591657351780952</c:v>
                </c:pt>
                <c:pt idx="214">
                  <c:v>-29.509098074234828</c:v>
                </c:pt>
                <c:pt idx="215">
                  <c:v>-28.442260553486904</c:v>
                </c:pt>
                <c:pt idx="216">
                  <c:v>-27.390955258984746</c:v>
                </c:pt>
                <c:pt idx="217">
                  <c:v>-26.354986759445467</c:v>
                </c:pt>
                <c:pt idx="218">
                  <c:v>-25.334154646084698</c:v>
                </c:pt>
                <c:pt idx="219">
                  <c:v>-24.328254385576088</c:v>
                </c:pt>
                <c:pt idx="220">
                  <c:v>-23.337078105593918</c:v>
                </c:pt>
                <c:pt idx="221">
                  <c:v>-22.360415315984199</c:v>
                </c:pt>
                <c:pt idx="222">
                  <c:v>-21.398053568746775</c:v>
                </c:pt>
                <c:pt idx="223">
                  <c:v>-20.449779060103594</c:v>
                </c:pt>
                <c:pt idx="224">
                  <c:v>-19.515377177949972</c:v>
                </c:pt>
                <c:pt idx="225">
                  <c:v>-18.594632997993301</c:v>
                </c:pt>
                <c:pt idx="226">
                  <c:v>-17.687331731835059</c:v>
                </c:pt>
                <c:pt idx="227">
                  <c:v>-16.793259130187124</c:v>
                </c:pt>
                <c:pt idx="228">
                  <c:v>-15.91220184433331</c:v>
                </c:pt>
                <c:pt idx="229">
                  <c:v>-15.043947748825019</c:v>
                </c:pt>
                <c:pt idx="230">
                  <c:v>-14.188286228297386</c:v>
                </c:pt>
                <c:pt idx="231">
                  <c:v>-13.345008431150944</c:v>
                </c:pt>
                <c:pt idx="232">
                  <c:v>-12.513907492716669</c:v>
                </c:pt>
                <c:pt idx="233">
                  <c:v>-11.694778730381302</c:v>
                </c:pt>
                <c:pt idx="234">
                  <c:v>-10.887419813005664</c:v>
                </c:pt>
                <c:pt idx="235">
                  <c:v>-10.091630906837622</c:v>
                </c:pt>
                <c:pt idx="236">
                  <c:v>-9.3072147999707227</c:v>
                </c:pt>
                <c:pt idx="237">
                  <c:v>-8.5339770072766896</c:v>
                </c:pt>
                <c:pt idx="238">
                  <c:v>-7.7717258576010408</c:v>
                </c:pt>
                <c:pt idx="239">
                  <c:v>-7.0202725648849764</c:v>
                </c:pt>
                <c:pt idx="240">
                  <c:v>-6.2794312847589993</c:v>
                </c:pt>
                <c:pt idx="241">
                  <c:v>-5.5490191580340991</c:v>
                </c:pt>
                <c:pt idx="242">
                  <c:v>-4.8288563424090114</c:v>
                </c:pt>
                <c:pt idx="243">
                  <c:v>-4.1187660336053398</c:v>
                </c:pt>
                <c:pt idx="244">
                  <c:v>-3.4185744770466897</c:v>
                </c:pt>
                <c:pt idx="245">
                  <c:v>-2.7281109711059912</c:v>
                </c:pt>
                <c:pt idx="246">
                  <c:v>-2.0472078628554016</c:v>
                </c:pt>
                <c:pt idx="247">
                  <c:v>-1.3757005371787159</c:v>
                </c:pt>
                <c:pt idx="248">
                  <c:v>-0.71342740002478422</c:v>
                </c:pt>
                <c:pt idx="249">
                  <c:v>-6.0229856515434221E-2</c:v>
                </c:pt>
                <c:pt idx="250">
                  <c:v>0.58404771544354617</c:v>
                </c:pt>
                <c:pt idx="251">
                  <c:v>1.2195579954637878</c:v>
                </c:pt>
                <c:pt idx="252">
                  <c:v>1.8464507543515651</c:v>
                </c:pt>
                <c:pt idx="253">
                  <c:v>2.4648728906828978</c:v>
                </c:pt>
                <c:pt idx="254">
                  <c:v>3.0749684698376711</c:v>
                </c:pt>
                <c:pt idx="255">
                  <c:v>3.6768787651038224</c:v>
                </c:pt>
                <c:pt idx="256">
                  <c:v>4.2707423004969201</c:v>
                </c:pt>
                <c:pt idx="257">
                  <c:v>4.8566948949780908</c:v>
                </c:pt>
                <c:pt idx="258">
                  <c:v>5.4348697077885504</c:v>
                </c:pt>
                <c:pt idx="259">
                  <c:v>6.0053972846442036</c:v>
                </c:pt>
                <c:pt idx="260">
                  <c:v>6.5684056045655836</c:v>
                </c:pt>
                <c:pt idx="261">
                  <c:v>7.1240201271423871</c:v>
                </c:pt>
                <c:pt idx="262">
                  <c:v>7.672363840050906</c:v>
                </c:pt>
                <c:pt idx="263">
                  <c:v>8.2135573066707082</c:v>
                </c:pt>
                <c:pt idx="264">
                  <c:v>8.7477187136560701</c:v>
                </c:pt>
                <c:pt idx="265">
                  <c:v>9.2749639183447243</c:v>
                </c:pt>
                <c:pt idx="266">
                  <c:v>9.7954064958916831</c:v>
                </c:pt>
                <c:pt idx="267">
                  <c:v>10.30915778603952</c:v>
                </c:pt>
                <c:pt idx="268">
                  <c:v>10.816326939440188</c:v>
                </c:pt>
                <c:pt idx="269">
                  <c:v>11.317020963461488</c:v>
                </c:pt>
                <c:pt idx="270">
                  <c:v>11.811344767416614</c:v>
                </c:pt>
                <c:pt idx="271">
                  <c:v>12.299401207166937</c:v>
                </c:pt>
                <c:pt idx="272">
                  <c:v>16.856506402138223</c:v>
                </c:pt>
                <c:pt idx="273">
                  <c:v>20.886364335938424</c:v>
                </c:pt>
                <c:pt idx="274">
                  <c:v>24.464108541413168</c:v>
                </c:pt>
                <c:pt idx="275">
                  <c:v>27.652114638605667</c:v>
                </c:pt>
                <c:pt idx="276">
                  <c:v>30.502473976620109</c:v>
                </c:pt>
                <c:pt idx="277">
                  <c:v>33.0589357101247</c:v>
                </c:pt>
                <c:pt idx="278">
                  <c:v>35.358437730195902</c:v>
                </c:pt>
                <c:pt idx="279">
                  <c:v>37.4323219704103</c:v>
                </c:pt>
                <c:pt idx="280">
                  <c:v>39.307306470857981</c:v>
                </c:pt>
                <c:pt idx="281">
                  <c:v>41.006268456162189</c:v>
                </c:pt>
                <c:pt idx="282">
                  <c:v>42.548879251101454</c:v>
                </c:pt>
                <c:pt idx="283">
                  <c:v>43.952122044210199</c:v>
                </c:pt>
                <c:pt idx="284">
                  <c:v>45.23071631473249</c:v>
                </c:pt>
                <c:pt idx="285">
                  <c:v>46.397467404472707</c:v>
                </c:pt>
                <c:pt idx="286">
                  <c:v>47.463555709355461</c:v>
                </c:pt>
                <c:pt idx="287">
                  <c:v>48.438776916828459</c:v>
                </c:pt>
                <c:pt idx="288">
                  <c:v>49.331742369067001</c:v>
                </c:pt>
                <c:pt idx="289">
                  <c:v>50.150046808953647</c:v>
                </c:pt>
                <c:pt idx="290">
                  <c:v>50.900409337973826</c:v>
                </c:pt>
                <c:pt idx="291">
                  <c:v>51.588792289325511</c:v>
                </c:pt>
                <c:pt idx="292">
                  <c:v>52.220501826819017</c:v>
                </c:pt>
                <c:pt idx="293">
                  <c:v>52.800273368769552</c:v>
                </c:pt>
                <c:pt idx="294">
                  <c:v>53.332344366745176</c:v>
                </c:pt>
                <c:pt idx="295">
                  <c:v>53.820516511603913</c:v>
                </c:pt>
                <c:pt idx="296">
                  <c:v>54.268209070302248</c:v>
                </c:pt>
                <c:pt idx="297">
                  <c:v>54.678504758393842</c:v>
                </c:pt>
                <c:pt idx="298">
                  <c:v>55.054189310674985</c:v>
                </c:pt>
                <c:pt idx="299">
                  <c:v>55.397785714895747</c:v>
                </c:pt>
                <c:pt idx="300">
                  <c:v>55.711583912015826</c:v>
                </c:pt>
                <c:pt idx="301">
                  <c:v>55.997666634100682</c:v>
                </c:pt>
                <c:pt idx="302">
                  <c:v>56.257931942103497</c:v>
                </c:pt>
                <c:pt idx="303">
                  <c:v>56.494112935965362</c:v>
                </c:pt>
                <c:pt idx="304">
                  <c:v>56.707795035159123</c:v>
                </c:pt>
                <c:pt idx="305">
                  <c:v>56.900431166155201</c:v>
                </c:pt>
                <c:pt idx="306">
                  <c:v>57.073355141959595</c:v>
                </c:pt>
                <c:pt idx="307">
                  <c:v>57.227793476051744</c:v>
                </c:pt>
                <c:pt idx="308">
                  <c:v>57.364875837205815</c:v>
                </c:pt>
                <c:pt idx="309">
                  <c:v>57.48564432159165</c:v>
                </c:pt>
                <c:pt idx="310">
                  <c:v>57.591061693243645</c:v>
                </c:pt>
                <c:pt idx="311">
                  <c:v>57.682018722616164</c:v>
                </c:pt>
                <c:pt idx="312">
                  <c:v>57.759340734887161</c:v>
                </c:pt>
                <c:pt idx="313">
                  <c:v>57.823793464338166</c:v>
                </c:pt>
                <c:pt idx="314">
                  <c:v>57.876088298115036</c:v>
                </c:pt>
                <c:pt idx="315">
                  <c:v>57.916886981574862</c:v>
                </c:pt>
                <c:pt idx="316">
                  <c:v>57.946805847929994</c:v>
                </c:pt>
                <c:pt idx="317">
                  <c:v>57.966419626785623</c:v>
                </c:pt>
                <c:pt idx="318">
                  <c:v>57.976264879194588</c:v>
                </c:pt>
                <c:pt idx="319">
                  <c:v>57.976843100856428</c:v>
                </c:pt>
                <c:pt idx="320">
                  <c:v>57.968623529922837</c:v>
                </c:pt>
                <c:pt idx="321">
                  <c:v>57.95204569140229</c:v>
                </c:pt>
                <c:pt idx="322">
                  <c:v>57.927521706296986</c:v>
                </c:pt>
                <c:pt idx="323">
                  <c:v>57.895438390250234</c:v>
                </c:pt>
                <c:pt idx="324">
                  <c:v>57.856159163572229</c:v>
                </c:pt>
                <c:pt idx="325">
                  <c:v>57.810025791969935</c:v>
                </c:pt>
                <c:pt idx="326">
                  <c:v>57.757359975100727</c:v>
                </c:pt>
                <c:pt idx="327">
                  <c:v>57.698464798130232</c:v>
                </c:pt>
                <c:pt idx="328">
                  <c:v>57.633626059780852</c:v>
                </c:pt>
                <c:pt idx="329">
                  <c:v>57.563113488876937</c:v>
                </c:pt>
                <c:pt idx="330">
                  <c:v>57.487181860080824</c:v>
                </c:pt>
                <c:pt idx="331">
                  <c:v>57.406072018368093</c:v>
                </c:pt>
                <c:pt idx="332">
                  <c:v>57.320011820778589</c:v>
                </c:pt>
                <c:pt idx="333">
                  <c:v>57.229217003083647</c:v>
                </c:pt>
                <c:pt idx="334">
                  <c:v>57.133891978217306</c:v>
                </c:pt>
                <c:pt idx="335">
                  <c:v>57.034230572624949</c:v>
                </c:pt>
                <c:pt idx="336">
                  <c:v>56.93041670605173</c:v>
                </c:pt>
                <c:pt idx="337">
                  <c:v>56.822625019752522</c:v>
                </c:pt>
                <c:pt idx="338">
                  <c:v>56.71102145760014</c:v>
                </c:pt>
                <c:pt idx="339">
                  <c:v>56.595763804147325</c:v>
                </c:pt>
                <c:pt idx="340">
                  <c:v>56.477002183292086</c:v>
                </c:pt>
                <c:pt idx="341">
                  <c:v>56.354879520854723</c:v>
                </c:pt>
                <c:pt idx="342">
                  <c:v>56.229531974067967</c:v>
                </c:pt>
                <c:pt idx="343">
                  <c:v>56.101089330686605</c:v>
                </c:pt>
                <c:pt idx="344">
                  <c:v>55.969675380191845</c:v>
                </c:pt>
                <c:pt idx="345">
                  <c:v>55.835408259325888</c:v>
                </c:pt>
                <c:pt idx="346">
                  <c:v>55.69840077399229</c:v>
                </c:pt>
                <c:pt idx="347">
                  <c:v>55.558760699387875</c:v>
                </c:pt>
                <c:pt idx="348">
                  <c:v>55.416591060046116</c:v>
                </c:pt>
                <c:pt idx="349">
                  <c:v>55.271990391348297</c:v>
                </c:pt>
                <c:pt idx="350">
                  <c:v>55.125052983903075</c:v>
                </c:pt>
                <c:pt idx="351">
                  <c:v>54.975869112089285</c:v>
                </c:pt>
                <c:pt idx="352">
                  <c:v>54.824525247943882</c:v>
                </c:pt>
                <c:pt idx="353">
                  <c:v>54.671104261471569</c:v>
                </c:pt>
                <c:pt idx="354">
                  <c:v>54.515685608368798</c:v>
                </c:pt>
                <c:pt idx="355">
                  <c:v>54.35834550607899</c:v>
                </c:pt>
                <c:pt idx="356">
                  <c:v>54.199157099001923</c:v>
                </c:pt>
                <c:pt idx="357">
                  <c:v>54.038190613638378</c:v>
                </c:pt>
                <c:pt idx="358">
                  <c:v>53.875513504368016</c:v>
                </c:pt>
                <c:pt idx="359">
                  <c:v>53.711190590517546</c:v>
                </c:pt>
                <c:pt idx="360">
                  <c:v>53.545284185314188</c:v>
                </c:pt>
                <c:pt idx="361">
                  <c:v>53.377854217283314</c:v>
                </c:pt>
                <c:pt idx="362">
                  <c:v>51.631448375173363</c:v>
                </c:pt>
                <c:pt idx="363">
                  <c:v>49.7845852714469</c:v>
                </c:pt>
                <c:pt idx="364">
                  <c:v>47.871005536797128</c:v>
                </c:pt>
                <c:pt idx="365">
                  <c:v>45.915165397800052</c:v>
                </c:pt>
                <c:pt idx="366">
                  <c:v>43.935212939616804</c:v>
                </c:pt>
                <c:pt idx="367">
                  <c:v>41.944867328020649</c:v>
                </c:pt>
                <c:pt idx="368">
                  <c:v>39.954648186691912</c:v>
                </c:pt>
                <c:pt idx="369">
                  <c:v>37.972705613891179</c:v>
                </c:pt>
                <c:pt idx="370">
                  <c:v>36.005396706646991</c:v>
                </c:pt>
                <c:pt idx="371">
                  <c:v>34.057696461872268</c:v>
                </c:pt>
                <c:pt idx="372">
                  <c:v>32.133497586075322</c:v>
                </c:pt>
                <c:pt idx="373">
                  <c:v>30.235833966240335</c:v>
                </c:pt>
                <c:pt idx="374">
                  <c:v>28.367050487203187</c:v>
                </c:pt>
                <c:pt idx="375">
                  <c:v>26.528934333308939</c:v>
                </c:pt>
                <c:pt idx="376">
                  <c:v>24.722818085085265</c:v>
                </c:pt>
                <c:pt idx="377">
                  <c:v>22.949661771262953</c:v>
                </c:pt>
                <c:pt idx="378">
                  <c:v>21.210118941760328</c:v>
                </c:pt>
                <c:pt idx="379">
                  <c:v>19.504590409924361</c:v>
                </c:pt>
                <c:pt idx="380">
                  <c:v>17.833268337365837</c:v>
                </c:pt>
                <c:pt idx="381">
                  <c:v>16.196172653274317</c:v>
                </c:pt>
                <c:pt idx="382">
                  <c:v>14.59318131629928</c:v>
                </c:pt>
                <c:pt idx="383">
                  <c:v>13.024055578288994</c:v>
                </c:pt>
                <c:pt idx="384">
                  <c:v>11.488461153858196</c:v>
                </c:pt>
                <c:pt idx="385">
                  <c:v>9.9859860100125388</c:v>
                </c:pt>
                <c:pt idx="386">
                  <c:v>8.5161553469706348</c:v>
                </c:pt>
                <c:pt idx="387">
                  <c:v>7.0784442318302183</c:v>
                </c:pt>
                <c:pt idx="388">
                  <c:v>5.6722882618014125</c:v>
                </c:pt>
                <c:pt idx="389">
                  <c:v>4.2970925669751239</c:v>
                </c:pt>
                <c:pt idx="390">
                  <c:v>2.9522394095078255</c:v>
                </c:pt>
                <c:pt idx="391">
                  <c:v>1.6370945933999792</c:v>
                </c:pt>
                <c:pt idx="392">
                  <c:v>0.35101286435735801</c:v>
                </c:pt>
                <c:pt idx="393">
                  <c:v>-0.90665754918614994</c:v>
                </c:pt>
                <c:pt idx="394">
                  <c:v>-2.1365711262804155</c:v>
                </c:pt>
                <c:pt idx="395">
                  <c:v>-3.3393818667958328</c:v>
                </c:pt>
                <c:pt idx="396">
                  <c:v>-4.5157406360717403</c:v>
                </c:pt>
                <c:pt idx="397">
                  <c:v>-5.6662929627546816</c:v>
                </c:pt>
                <c:pt idx="398">
                  <c:v>-6.7916772232258609</c:v>
                </c:pt>
                <c:pt idx="399">
                  <c:v>-7.8925231557893198</c:v>
                </c:pt>
                <c:pt idx="400">
                  <c:v>-8.9694506560487639</c:v>
                </c:pt>
                <c:pt idx="401">
                  <c:v>-10.023068811938373</c:v>
                </c:pt>
                <c:pt idx="402">
                  <c:v>-11.05397514286696</c:v>
                </c:pt>
                <c:pt idx="403">
                  <c:v>-12.062755012522359</c:v>
                </c:pt>
                <c:pt idx="404">
                  <c:v>-13.049981189262382</c:v>
                </c:pt>
                <c:pt idx="405">
                  <c:v>-14.016213531731466</c:v>
                </c:pt>
                <c:pt idx="406">
                  <c:v>-14.961998780535424</c:v>
                </c:pt>
                <c:pt idx="407">
                  <c:v>-15.887870439537807</c:v>
                </c:pt>
                <c:pt idx="408">
                  <c:v>-16.794348732680049</c:v>
                </c:pt>
                <c:pt idx="409">
                  <c:v>-17.681940624233903</c:v>
                </c:pt>
                <c:pt idx="410">
                  <c:v>-18.551139892111138</c:v>
                </c:pt>
                <c:pt idx="411">
                  <c:v>-19.402427245342636</c:v>
                </c:pt>
                <c:pt idx="412">
                  <c:v>-20.236270478096969</c:v>
                </c:pt>
                <c:pt idx="413">
                  <c:v>-21.053124653700536</c:v>
                </c:pt>
                <c:pt idx="414">
                  <c:v>-21.853432313066094</c:v>
                </c:pt>
                <c:pt idx="415">
                  <c:v>-22.637623702726358</c:v>
                </c:pt>
                <c:pt idx="416">
                  <c:v>-23.406117018379717</c:v>
                </c:pt>
                <c:pt idx="417">
                  <c:v>-24.159318660434025</c:v>
                </c:pt>
                <c:pt idx="418">
                  <c:v>-24.897623498561217</c:v>
                </c:pt>
                <c:pt idx="419">
                  <c:v>-25.62141514270931</c:v>
                </c:pt>
                <c:pt idx="420">
                  <c:v>-26.331066218397552</c:v>
                </c:pt>
                <c:pt idx="421">
                  <c:v>-27.026938644460188</c:v>
                </c:pt>
                <c:pt idx="422">
                  <c:v>-27.7093839116651</c:v>
                </c:pt>
                <c:pt idx="423">
                  <c:v>-28.378743360901382</c:v>
                </c:pt>
                <c:pt idx="424">
                  <c:v>-29.035348459821449</c:v>
                </c:pt>
                <c:pt idx="425">
                  <c:v>-29.679521077012026</c:v>
                </c:pt>
                <c:pt idx="426">
                  <c:v>-30.311573752923039</c:v>
                </c:pt>
                <c:pt idx="427">
                  <c:v>-30.931809966913733</c:v>
                </c:pt>
                <c:pt idx="428">
                  <c:v>-31.540524399899567</c:v>
                </c:pt>
                <c:pt idx="429">
                  <c:v>-32.138003192174523</c:v>
                </c:pt>
                <c:pt idx="430">
                  <c:v>-32.724524196068899</c:v>
                </c:pt>
                <c:pt idx="431">
                  <c:v>-33.300357223188541</c:v>
                </c:pt>
                <c:pt idx="432">
                  <c:v>-33.865764286022255</c:v>
                </c:pt>
                <c:pt idx="433">
                  <c:v>-34.420999833786311</c:v>
                </c:pt>
                <c:pt idx="434">
                  <c:v>-34.966310982393935</c:v>
                </c:pt>
                <c:pt idx="435">
                  <c:v>-35.501937738497759</c:v>
                </c:pt>
                <c:pt idx="436">
                  <c:v>-36.028113217576191</c:v>
                </c:pt>
                <c:pt idx="437">
                  <c:v>-36.545063856066974</c:v>
                </c:pt>
                <c:pt idx="438">
                  <c:v>-37.053009617577516</c:v>
                </c:pt>
                <c:pt idx="439">
                  <c:v>-37.552164193211496</c:v>
                </c:pt>
                <c:pt idx="440">
                  <c:v>-38.042735196089012</c:v>
                </c:pt>
                <c:pt idx="441">
                  <c:v>-38.524924350126554</c:v>
                </c:pt>
                <c:pt idx="442">
                  <c:v>-38.998927673180248</c:v>
                </c:pt>
                <c:pt idx="443">
                  <c:v>-39.464935654641181</c:v>
                </c:pt>
                <c:pt idx="444">
                  <c:v>-39.923133427599112</c:v>
                </c:pt>
                <c:pt idx="445">
                  <c:v>-40.37370093569001</c:v>
                </c:pt>
                <c:pt idx="446">
                  <c:v>-40.816813094739075</c:v>
                </c:pt>
                <c:pt idx="447">
                  <c:v>-41.252639949333371</c:v>
                </c:pt>
                <c:pt idx="448">
                  <c:v>-41.681346824439174</c:v>
                </c:pt>
                <c:pt idx="449">
                  <c:v>-42.103094472201519</c:v>
                </c:pt>
                <c:pt idx="450">
                  <c:v>-42.518039214047093</c:v>
                </c:pt>
                <c:pt idx="451">
                  <c:v>-42.926333078221489</c:v>
                </c:pt>
              </c:numCache>
            </c:numRef>
          </c:yVal>
          <c:smooth val="1"/>
        </c:ser>
        <c:axId val="90141056"/>
        <c:axId val="90142592"/>
      </c:scatterChart>
      <c:valAx>
        <c:axId val="90128384"/>
        <c:scaling>
          <c:logBase val="10"/>
          <c:orientation val="minMax"/>
          <c:max val="1000000"/>
          <c:min val="1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0732519422863694"/>
              <c:y val="0.911908646003262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30688"/>
        <c:crossesAt val="-80"/>
        <c:crossBetween val="midCat"/>
      </c:valAx>
      <c:valAx>
        <c:axId val="90130688"/>
        <c:scaling>
          <c:orientation val="minMax"/>
          <c:max val="80"/>
          <c:min val="-2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(DB)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078303425774878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28384"/>
        <c:crosses val="autoZero"/>
        <c:crossBetween val="midCat"/>
      </c:valAx>
      <c:valAx>
        <c:axId val="90141056"/>
        <c:scaling>
          <c:logBase val="10"/>
          <c:orientation val="minMax"/>
        </c:scaling>
        <c:axPos val="b"/>
        <c:numFmt formatCode="General" sourceLinked="1"/>
        <c:tickLblPos val="none"/>
        <c:crossAx val="90142592"/>
        <c:crossesAt val="-80"/>
        <c:crossBetween val="midCat"/>
      </c:valAx>
      <c:valAx>
        <c:axId val="90142592"/>
        <c:scaling>
          <c:orientation val="minMax"/>
          <c:max val="100"/>
          <c:min val="-100"/>
        </c:scaling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 (DEGREES)</a:t>
                </a:r>
              </a:p>
            </c:rich>
          </c:tx>
          <c:layout>
            <c:manualLayout>
              <c:xMode val="edge"/>
              <c:yMode val="edge"/>
              <c:x val="0.95116537180910099"/>
              <c:y val="0.3376835236541636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41056"/>
        <c:crosses val="max"/>
        <c:crossBetween val="midCat"/>
        <c:majorUnit val="2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562338142804291"/>
          <c:y val="2.7214208338150241E-2"/>
          <c:w val="8.6348501664816849E-2"/>
          <c:h val="7.4228290794808902E-2"/>
        </c:manualLayout>
      </c:layout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Bode Plots of</a:t>
            </a:r>
            <a:r>
              <a:rPr lang="en-US" baseline="0"/>
              <a:t> the Compensated System</a:t>
            </a:r>
            <a:endParaRPr lang="en-US"/>
          </a:p>
        </c:rich>
      </c:tx>
      <c:layout>
        <c:manualLayout>
          <c:xMode val="edge"/>
          <c:yMode val="edge"/>
          <c:x val="0.34850166481687267"/>
          <c:y val="1.95758564437195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559378468368748E-2"/>
          <c:y val="0.12561174551386622"/>
          <c:w val="0.80688124306326303"/>
          <c:h val="0.72267536704730861"/>
        </c:manualLayout>
      </c:layout>
      <c:scatterChart>
        <c:scatterStyle val="smoothMarker"/>
        <c:ser>
          <c:idx val="0"/>
          <c:order val="0"/>
          <c:tx>
            <c:v>Gain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'Compensated System Calculus'!$A$6:$A$457</c:f>
              <c:numCache>
                <c:formatCode>General</c:formatCode>
                <c:ptCount val="45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110</c:v>
                </c:pt>
                <c:pt idx="93">
                  <c:v>120</c:v>
                </c:pt>
                <c:pt idx="94">
                  <c:v>130</c:v>
                </c:pt>
                <c:pt idx="95">
                  <c:v>140</c:v>
                </c:pt>
                <c:pt idx="96">
                  <c:v>150</c:v>
                </c:pt>
                <c:pt idx="97">
                  <c:v>160</c:v>
                </c:pt>
                <c:pt idx="98">
                  <c:v>170</c:v>
                </c:pt>
                <c:pt idx="99">
                  <c:v>180</c:v>
                </c:pt>
                <c:pt idx="100">
                  <c:v>190</c:v>
                </c:pt>
                <c:pt idx="101">
                  <c:v>200</c:v>
                </c:pt>
                <c:pt idx="102">
                  <c:v>210</c:v>
                </c:pt>
                <c:pt idx="103">
                  <c:v>220</c:v>
                </c:pt>
                <c:pt idx="104">
                  <c:v>230</c:v>
                </c:pt>
                <c:pt idx="105">
                  <c:v>240</c:v>
                </c:pt>
                <c:pt idx="106">
                  <c:v>250</c:v>
                </c:pt>
                <c:pt idx="107">
                  <c:v>260</c:v>
                </c:pt>
                <c:pt idx="108">
                  <c:v>270</c:v>
                </c:pt>
                <c:pt idx="109">
                  <c:v>280</c:v>
                </c:pt>
                <c:pt idx="110">
                  <c:v>290</c:v>
                </c:pt>
                <c:pt idx="111">
                  <c:v>300</c:v>
                </c:pt>
                <c:pt idx="112">
                  <c:v>310</c:v>
                </c:pt>
                <c:pt idx="113">
                  <c:v>320</c:v>
                </c:pt>
                <c:pt idx="114">
                  <c:v>330</c:v>
                </c:pt>
                <c:pt idx="115">
                  <c:v>340</c:v>
                </c:pt>
                <c:pt idx="116">
                  <c:v>350</c:v>
                </c:pt>
                <c:pt idx="117">
                  <c:v>360</c:v>
                </c:pt>
                <c:pt idx="118">
                  <c:v>370</c:v>
                </c:pt>
                <c:pt idx="119">
                  <c:v>380</c:v>
                </c:pt>
                <c:pt idx="120">
                  <c:v>390</c:v>
                </c:pt>
                <c:pt idx="121">
                  <c:v>400</c:v>
                </c:pt>
                <c:pt idx="122">
                  <c:v>410</c:v>
                </c:pt>
                <c:pt idx="123">
                  <c:v>420</c:v>
                </c:pt>
                <c:pt idx="124">
                  <c:v>430</c:v>
                </c:pt>
                <c:pt idx="125">
                  <c:v>440</c:v>
                </c:pt>
                <c:pt idx="126">
                  <c:v>450</c:v>
                </c:pt>
                <c:pt idx="127">
                  <c:v>460</c:v>
                </c:pt>
                <c:pt idx="128">
                  <c:v>470</c:v>
                </c:pt>
                <c:pt idx="129">
                  <c:v>480</c:v>
                </c:pt>
                <c:pt idx="130">
                  <c:v>490</c:v>
                </c:pt>
                <c:pt idx="131">
                  <c:v>500</c:v>
                </c:pt>
                <c:pt idx="132">
                  <c:v>510</c:v>
                </c:pt>
                <c:pt idx="133">
                  <c:v>520</c:v>
                </c:pt>
                <c:pt idx="134">
                  <c:v>530</c:v>
                </c:pt>
                <c:pt idx="135">
                  <c:v>540</c:v>
                </c:pt>
                <c:pt idx="136">
                  <c:v>550</c:v>
                </c:pt>
                <c:pt idx="137">
                  <c:v>560</c:v>
                </c:pt>
                <c:pt idx="138">
                  <c:v>570</c:v>
                </c:pt>
                <c:pt idx="139">
                  <c:v>580</c:v>
                </c:pt>
                <c:pt idx="140">
                  <c:v>590</c:v>
                </c:pt>
                <c:pt idx="141">
                  <c:v>600</c:v>
                </c:pt>
                <c:pt idx="142">
                  <c:v>610</c:v>
                </c:pt>
                <c:pt idx="143">
                  <c:v>620</c:v>
                </c:pt>
                <c:pt idx="144">
                  <c:v>630</c:v>
                </c:pt>
                <c:pt idx="145">
                  <c:v>640</c:v>
                </c:pt>
                <c:pt idx="146">
                  <c:v>650</c:v>
                </c:pt>
                <c:pt idx="147">
                  <c:v>660</c:v>
                </c:pt>
                <c:pt idx="148">
                  <c:v>670</c:v>
                </c:pt>
                <c:pt idx="149">
                  <c:v>680</c:v>
                </c:pt>
                <c:pt idx="150">
                  <c:v>690</c:v>
                </c:pt>
                <c:pt idx="151">
                  <c:v>700</c:v>
                </c:pt>
                <c:pt idx="152">
                  <c:v>710</c:v>
                </c:pt>
                <c:pt idx="153">
                  <c:v>720</c:v>
                </c:pt>
                <c:pt idx="154">
                  <c:v>730</c:v>
                </c:pt>
                <c:pt idx="155">
                  <c:v>740</c:v>
                </c:pt>
                <c:pt idx="156">
                  <c:v>750</c:v>
                </c:pt>
                <c:pt idx="157">
                  <c:v>760</c:v>
                </c:pt>
                <c:pt idx="158">
                  <c:v>770</c:v>
                </c:pt>
                <c:pt idx="159">
                  <c:v>780</c:v>
                </c:pt>
                <c:pt idx="160">
                  <c:v>790</c:v>
                </c:pt>
                <c:pt idx="161">
                  <c:v>800</c:v>
                </c:pt>
                <c:pt idx="162">
                  <c:v>810</c:v>
                </c:pt>
                <c:pt idx="163">
                  <c:v>820</c:v>
                </c:pt>
                <c:pt idx="164">
                  <c:v>830</c:v>
                </c:pt>
                <c:pt idx="165">
                  <c:v>840</c:v>
                </c:pt>
                <c:pt idx="166">
                  <c:v>850</c:v>
                </c:pt>
                <c:pt idx="167">
                  <c:v>860</c:v>
                </c:pt>
                <c:pt idx="168">
                  <c:v>870</c:v>
                </c:pt>
                <c:pt idx="169">
                  <c:v>880</c:v>
                </c:pt>
                <c:pt idx="170">
                  <c:v>890</c:v>
                </c:pt>
                <c:pt idx="171">
                  <c:v>900</c:v>
                </c:pt>
                <c:pt idx="172">
                  <c:v>910</c:v>
                </c:pt>
                <c:pt idx="173">
                  <c:v>920</c:v>
                </c:pt>
                <c:pt idx="174">
                  <c:v>930</c:v>
                </c:pt>
                <c:pt idx="175">
                  <c:v>940</c:v>
                </c:pt>
                <c:pt idx="176">
                  <c:v>950</c:v>
                </c:pt>
                <c:pt idx="177">
                  <c:v>960</c:v>
                </c:pt>
                <c:pt idx="178">
                  <c:v>970</c:v>
                </c:pt>
                <c:pt idx="179">
                  <c:v>980</c:v>
                </c:pt>
                <c:pt idx="180">
                  <c:v>990</c:v>
                </c:pt>
                <c:pt idx="181">
                  <c:v>1000</c:v>
                </c:pt>
                <c:pt idx="182">
                  <c:v>1100</c:v>
                </c:pt>
                <c:pt idx="183">
                  <c:v>1200</c:v>
                </c:pt>
                <c:pt idx="184">
                  <c:v>1300</c:v>
                </c:pt>
                <c:pt idx="185">
                  <c:v>1400</c:v>
                </c:pt>
                <c:pt idx="186">
                  <c:v>1500</c:v>
                </c:pt>
                <c:pt idx="187">
                  <c:v>1600</c:v>
                </c:pt>
                <c:pt idx="188">
                  <c:v>1700</c:v>
                </c:pt>
                <c:pt idx="189">
                  <c:v>1800</c:v>
                </c:pt>
                <c:pt idx="190">
                  <c:v>1900</c:v>
                </c:pt>
                <c:pt idx="191">
                  <c:v>2000</c:v>
                </c:pt>
                <c:pt idx="192">
                  <c:v>2100</c:v>
                </c:pt>
                <c:pt idx="193">
                  <c:v>2200</c:v>
                </c:pt>
                <c:pt idx="194">
                  <c:v>2300</c:v>
                </c:pt>
                <c:pt idx="195">
                  <c:v>2400</c:v>
                </c:pt>
                <c:pt idx="196">
                  <c:v>2500</c:v>
                </c:pt>
                <c:pt idx="197">
                  <c:v>2600</c:v>
                </c:pt>
                <c:pt idx="198">
                  <c:v>2700</c:v>
                </c:pt>
                <c:pt idx="199">
                  <c:v>2800</c:v>
                </c:pt>
                <c:pt idx="200">
                  <c:v>2900</c:v>
                </c:pt>
                <c:pt idx="201">
                  <c:v>3000</c:v>
                </c:pt>
                <c:pt idx="202">
                  <c:v>3100</c:v>
                </c:pt>
                <c:pt idx="203">
                  <c:v>3200</c:v>
                </c:pt>
                <c:pt idx="204">
                  <c:v>3300</c:v>
                </c:pt>
                <c:pt idx="205">
                  <c:v>3400</c:v>
                </c:pt>
                <c:pt idx="206">
                  <c:v>3500</c:v>
                </c:pt>
                <c:pt idx="207">
                  <c:v>3600</c:v>
                </c:pt>
                <c:pt idx="208">
                  <c:v>3700</c:v>
                </c:pt>
                <c:pt idx="209">
                  <c:v>3800</c:v>
                </c:pt>
                <c:pt idx="210">
                  <c:v>3900</c:v>
                </c:pt>
                <c:pt idx="211">
                  <c:v>4000</c:v>
                </c:pt>
                <c:pt idx="212">
                  <c:v>4100</c:v>
                </c:pt>
                <c:pt idx="213">
                  <c:v>4200</c:v>
                </c:pt>
                <c:pt idx="214">
                  <c:v>4300</c:v>
                </c:pt>
                <c:pt idx="215">
                  <c:v>4400</c:v>
                </c:pt>
                <c:pt idx="216">
                  <c:v>4500</c:v>
                </c:pt>
                <c:pt idx="217">
                  <c:v>4600</c:v>
                </c:pt>
                <c:pt idx="218">
                  <c:v>4700</c:v>
                </c:pt>
                <c:pt idx="219">
                  <c:v>4800</c:v>
                </c:pt>
                <c:pt idx="220">
                  <c:v>4900</c:v>
                </c:pt>
                <c:pt idx="221">
                  <c:v>5000</c:v>
                </c:pt>
                <c:pt idx="222">
                  <c:v>5100</c:v>
                </c:pt>
                <c:pt idx="223">
                  <c:v>5200</c:v>
                </c:pt>
                <c:pt idx="224">
                  <c:v>5300</c:v>
                </c:pt>
                <c:pt idx="225">
                  <c:v>5400</c:v>
                </c:pt>
                <c:pt idx="226">
                  <c:v>5500</c:v>
                </c:pt>
                <c:pt idx="227">
                  <c:v>5600</c:v>
                </c:pt>
                <c:pt idx="228">
                  <c:v>5700</c:v>
                </c:pt>
                <c:pt idx="229">
                  <c:v>5800</c:v>
                </c:pt>
                <c:pt idx="230">
                  <c:v>5900</c:v>
                </c:pt>
                <c:pt idx="231">
                  <c:v>6000</c:v>
                </c:pt>
                <c:pt idx="232">
                  <c:v>6100</c:v>
                </c:pt>
                <c:pt idx="233">
                  <c:v>6200</c:v>
                </c:pt>
                <c:pt idx="234">
                  <c:v>6300</c:v>
                </c:pt>
                <c:pt idx="235">
                  <c:v>6400</c:v>
                </c:pt>
                <c:pt idx="236">
                  <c:v>6500</c:v>
                </c:pt>
                <c:pt idx="237">
                  <c:v>6600</c:v>
                </c:pt>
                <c:pt idx="238">
                  <c:v>6700</c:v>
                </c:pt>
                <c:pt idx="239">
                  <c:v>6800</c:v>
                </c:pt>
                <c:pt idx="240">
                  <c:v>6900</c:v>
                </c:pt>
                <c:pt idx="241">
                  <c:v>7000</c:v>
                </c:pt>
                <c:pt idx="242">
                  <c:v>7100</c:v>
                </c:pt>
                <c:pt idx="243">
                  <c:v>7200</c:v>
                </c:pt>
                <c:pt idx="244">
                  <c:v>7300</c:v>
                </c:pt>
                <c:pt idx="245">
                  <c:v>7400</c:v>
                </c:pt>
                <c:pt idx="246">
                  <c:v>7500</c:v>
                </c:pt>
                <c:pt idx="247">
                  <c:v>7600</c:v>
                </c:pt>
                <c:pt idx="248">
                  <c:v>7700</c:v>
                </c:pt>
                <c:pt idx="249">
                  <c:v>7800</c:v>
                </c:pt>
                <c:pt idx="250">
                  <c:v>7900</c:v>
                </c:pt>
                <c:pt idx="251">
                  <c:v>8000</c:v>
                </c:pt>
                <c:pt idx="252">
                  <c:v>8100</c:v>
                </c:pt>
                <c:pt idx="253">
                  <c:v>8200</c:v>
                </c:pt>
                <c:pt idx="254">
                  <c:v>8300</c:v>
                </c:pt>
                <c:pt idx="255">
                  <c:v>8400</c:v>
                </c:pt>
                <c:pt idx="256">
                  <c:v>8500</c:v>
                </c:pt>
                <c:pt idx="257">
                  <c:v>8600</c:v>
                </c:pt>
                <c:pt idx="258">
                  <c:v>8700</c:v>
                </c:pt>
                <c:pt idx="259">
                  <c:v>8800</c:v>
                </c:pt>
                <c:pt idx="260">
                  <c:v>8900</c:v>
                </c:pt>
                <c:pt idx="261">
                  <c:v>9000</c:v>
                </c:pt>
                <c:pt idx="262">
                  <c:v>9100</c:v>
                </c:pt>
                <c:pt idx="263">
                  <c:v>9200</c:v>
                </c:pt>
                <c:pt idx="264">
                  <c:v>9300</c:v>
                </c:pt>
                <c:pt idx="265">
                  <c:v>9400</c:v>
                </c:pt>
                <c:pt idx="266">
                  <c:v>9500</c:v>
                </c:pt>
                <c:pt idx="267">
                  <c:v>9600</c:v>
                </c:pt>
                <c:pt idx="268">
                  <c:v>9700</c:v>
                </c:pt>
                <c:pt idx="269">
                  <c:v>9800</c:v>
                </c:pt>
                <c:pt idx="270">
                  <c:v>9900</c:v>
                </c:pt>
                <c:pt idx="271">
                  <c:v>10000</c:v>
                </c:pt>
                <c:pt idx="272">
                  <c:v>11000</c:v>
                </c:pt>
                <c:pt idx="273">
                  <c:v>12000</c:v>
                </c:pt>
                <c:pt idx="274">
                  <c:v>13000</c:v>
                </c:pt>
                <c:pt idx="275">
                  <c:v>14000</c:v>
                </c:pt>
                <c:pt idx="276">
                  <c:v>15000</c:v>
                </c:pt>
                <c:pt idx="277">
                  <c:v>16000</c:v>
                </c:pt>
                <c:pt idx="278">
                  <c:v>17000</c:v>
                </c:pt>
                <c:pt idx="279">
                  <c:v>18000</c:v>
                </c:pt>
                <c:pt idx="280">
                  <c:v>19000</c:v>
                </c:pt>
                <c:pt idx="281">
                  <c:v>20000</c:v>
                </c:pt>
                <c:pt idx="282">
                  <c:v>21000</c:v>
                </c:pt>
                <c:pt idx="283">
                  <c:v>22000</c:v>
                </c:pt>
                <c:pt idx="284">
                  <c:v>23000</c:v>
                </c:pt>
                <c:pt idx="285">
                  <c:v>24000</c:v>
                </c:pt>
                <c:pt idx="286">
                  <c:v>25000</c:v>
                </c:pt>
                <c:pt idx="287">
                  <c:v>26000</c:v>
                </c:pt>
                <c:pt idx="288">
                  <c:v>27000</c:v>
                </c:pt>
                <c:pt idx="289">
                  <c:v>28000</c:v>
                </c:pt>
                <c:pt idx="290">
                  <c:v>29000</c:v>
                </c:pt>
                <c:pt idx="291">
                  <c:v>30000</c:v>
                </c:pt>
                <c:pt idx="292">
                  <c:v>31000</c:v>
                </c:pt>
                <c:pt idx="293">
                  <c:v>32000</c:v>
                </c:pt>
                <c:pt idx="294">
                  <c:v>33000</c:v>
                </c:pt>
                <c:pt idx="295">
                  <c:v>34000</c:v>
                </c:pt>
                <c:pt idx="296">
                  <c:v>35000</c:v>
                </c:pt>
                <c:pt idx="297">
                  <c:v>36000</c:v>
                </c:pt>
                <c:pt idx="298">
                  <c:v>37000</c:v>
                </c:pt>
                <c:pt idx="299">
                  <c:v>38000</c:v>
                </c:pt>
                <c:pt idx="300">
                  <c:v>39000</c:v>
                </c:pt>
                <c:pt idx="301">
                  <c:v>40000</c:v>
                </c:pt>
                <c:pt idx="302">
                  <c:v>41000</c:v>
                </c:pt>
                <c:pt idx="303">
                  <c:v>42000</c:v>
                </c:pt>
                <c:pt idx="304">
                  <c:v>43000</c:v>
                </c:pt>
                <c:pt idx="305">
                  <c:v>44000</c:v>
                </c:pt>
                <c:pt idx="306">
                  <c:v>45000</c:v>
                </c:pt>
                <c:pt idx="307">
                  <c:v>46000</c:v>
                </c:pt>
                <c:pt idx="308">
                  <c:v>47000</c:v>
                </c:pt>
                <c:pt idx="309">
                  <c:v>48000</c:v>
                </c:pt>
                <c:pt idx="310">
                  <c:v>49000</c:v>
                </c:pt>
                <c:pt idx="311">
                  <c:v>50000</c:v>
                </c:pt>
                <c:pt idx="312">
                  <c:v>51000</c:v>
                </c:pt>
                <c:pt idx="313">
                  <c:v>52000</c:v>
                </c:pt>
                <c:pt idx="314">
                  <c:v>53000</c:v>
                </c:pt>
                <c:pt idx="315">
                  <c:v>54000</c:v>
                </c:pt>
                <c:pt idx="316">
                  <c:v>55000</c:v>
                </c:pt>
                <c:pt idx="317">
                  <c:v>56000</c:v>
                </c:pt>
                <c:pt idx="318">
                  <c:v>57000</c:v>
                </c:pt>
                <c:pt idx="319">
                  <c:v>58000</c:v>
                </c:pt>
                <c:pt idx="320">
                  <c:v>59000</c:v>
                </c:pt>
                <c:pt idx="321">
                  <c:v>60000</c:v>
                </c:pt>
                <c:pt idx="322">
                  <c:v>61000</c:v>
                </c:pt>
                <c:pt idx="323">
                  <c:v>62000</c:v>
                </c:pt>
                <c:pt idx="324">
                  <c:v>63000</c:v>
                </c:pt>
                <c:pt idx="325">
                  <c:v>64000</c:v>
                </c:pt>
                <c:pt idx="326">
                  <c:v>65000</c:v>
                </c:pt>
                <c:pt idx="327">
                  <c:v>66000</c:v>
                </c:pt>
                <c:pt idx="328">
                  <c:v>67000</c:v>
                </c:pt>
                <c:pt idx="329">
                  <c:v>68000</c:v>
                </c:pt>
                <c:pt idx="330">
                  <c:v>69000</c:v>
                </c:pt>
                <c:pt idx="331">
                  <c:v>70000</c:v>
                </c:pt>
                <c:pt idx="332">
                  <c:v>71000</c:v>
                </c:pt>
                <c:pt idx="333">
                  <c:v>72000</c:v>
                </c:pt>
                <c:pt idx="334">
                  <c:v>73000</c:v>
                </c:pt>
                <c:pt idx="335">
                  <c:v>74000</c:v>
                </c:pt>
                <c:pt idx="336">
                  <c:v>75000</c:v>
                </c:pt>
                <c:pt idx="337">
                  <c:v>76000</c:v>
                </c:pt>
                <c:pt idx="338">
                  <c:v>77000</c:v>
                </c:pt>
                <c:pt idx="339">
                  <c:v>78000</c:v>
                </c:pt>
                <c:pt idx="340">
                  <c:v>79000</c:v>
                </c:pt>
                <c:pt idx="341">
                  <c:v>80000</c:v>
                </c:pt>
                <c:pt idx="342">
                  <c:v>81000</c:v>
                </c:pt>
                <c:pt idx="343">
                  <c:v>82000</c:v>
                </c:pt>
                <c:pt idx="344">
                  <c:v>83000</c:v>
                </c:pt>
                <c:pt idx="345">
                  <c:v>84000</c:v>
                </c:pt>
                <c:pt idx="346">
                  <c:v>85000</c:v>
                </c:pt>
                <c:pt idx="347">
                  <c:v>86000</c:v>
                </c:pt>
                <c:pt idx="348">
                  <c:v>87000</c:v>
                </c:pt>
                <c:pt idx="349">
                  <c:v>88000</c:v>
                </c:pt>
                <c:pt idx="350">
                  <c:v>89000</c:v>
                </c:pt>
                <c:pt idx="351">
                  <c:v>90000</c:v>
                </c:pt>
                <c:pt idx="352">
                  <c:v>91000</c:v>
                </c:pt>
                <c:pt idx="353">
                  <c:v>92000</c:v>
                </c:pt>
                <c:pt idx="354">
                  <c:v>93000</c:v>
                </c:pt>
                <c:pt idx="355">
                  <c:v>94000</c:v>
                </c:pt>
                <c:pt idx="356">
                  <c:v>95000</c:v>
                </c:pt>
                <c:pt idx="357">
                  <c:v>96000</c:v>
                </c:pt>
                <c:pt idx="358">
                  <c:v>97000</c:v>
                </c:pt>
                <c:pt idx="359">
                  <c:v>98000</c:v>
                </c:pt>
                <c:pt idx="360">
                  <c:v>99000</c:v>
                </c:pt>
                <c:pt idx="361">
                  <c:v>100000</c:v>
                </c:pt>
                <c:pt idx="362">
                  <c:v>110000</c:v>
                </c:pt>
                <c:pt idx="363">
                  <c:v>120000</c:v>
                </c:pt>
                <c:pt idx="364">
                  <c:v>130000</c:v>
                </c:pt>
                <c:pt idx="365">
                  <c:v>140000</c:v>
                </c:pt>
                <c:pt idx="366">
                  <c:v>150000</c:v>
                </c:pt>
                <c:pt idx="367">
                  <c:v>160000</c:v>
                </c:pt>
                <c:pt idx="368">
                  <c:v>170000</c:v>
                </c:pt>
                <c:pt idx="369">
                  <c:v>180000</c:v>
                </c:pt>
                <c:pt idx="370">
                  <c:v>190000</c:v>
                </c:pt>
                <c:pt idx="371">
                  <c:v>200000</c:v>
                </c:pt>
                <c:pt idx="372">
                  <c:v>210000</c:v>
                </c:pt>
                <c:pt idx="373">
                  <c:v>220000</c:v>
                </c:pt>
                <c:pt idx="374">
                  <c:v>230000</c:v>
                </c:pt>
                <c:pt idx="375">
                  <c:v>240000</c:v>
                </c:pt>
                <c:pt idx="376">
                  <c:v>250000</c:v>
                </c:pt>
                <c:pt idx="377">
                  <c:v>260000</c:v>
                </c:pt>
                <c:pt idx="378">
                  <c:v>270000</c:v>
                </c:pt>
                <c:pt idx="379">
                  <c:v>280000</c:v>
                </c:pt>
                <c:pt idx="380">
                  <c:v>290000</c:v>
                </c:pt>
                <c:pt idx="381">
                  <c:v>300000</c:v>
                </c:pt>
                <c:pt idx="382">
                  <c:v>310000</c:v>
                </c:pt>
                <c:pt idx="383">
                  <c:v>320000</c:v>
                </c:pt>
                <c:pt idx="384">
                  <c:v>330000</c:v>
                </c:pt>
                <c:pt idx="385">
                  <c:v>340000</c:v>
                </c:pt>
                <c:pt idx="386">
                  <c:v>350000</c:v>
                </c:pt>
                <c:pt idx="387">
                  <c:v>360000</c:v>
                </c:pt>
                <c:pt idx="388">
                  <c:v>370000</c:v>
                </c:pt>
                <c:pt idx="389">
                  <c:v>380000</c:v>
                </c:pt>
                <c:pt idx="390">
                  <c:v>390000</c:v>
                </c:pt>
                <c:pt idx="391">
                  <c:v>400000</c:v>
                </c:pt>
                <c:pt idx="392">
                  <c:v>410000</c:v>
                </c:pt>
                <c:pt idx="393">
                  <c:v>420000</c:v>
                </c:pt>
                <c:pt idx="394">
                  <c:v>430000</c:v>
                </c:pt>
                <c:pt idx="395">
                  <c:v>440000</c:v>
                </c:pt>
                <c:pt idx="396">
                  <c:v>450000</c:v>
                </c:pt>
                <c:pt idx="397">
                  <c:v>460000</c:v>
                </c:pt>
                <c:pt idx="398">
                  <c:v>470000</c:v>
                </c:pt>
                <c:pt idx="399">
                  <c:v>480000</c:v>
                </c:pt>
                <c:pt idx="400">
                  <c:v>490000</c:v>
                </c:pt>
                <c:pt idx="401">
                  <c:v>500000</c:v>
                </c:pt>
                <c:pt idx="402">
                  <c:v>510000</c:v>
                </c:pt>
                <c:pt idx="403">
                  <c:v>520000</c:v>
                </c:pt>
                <c:pt idx="404">
                  <c:v>530000</c:v>
                </c:pt>
                <c:pt idx="405">
                  <c:v>540000</c:v>
                </c:pt>
                <c:pt idx="406">
                  <c:v>550000</c:v>
                </c:pt>
                <c:pt idx="407">
                  <c:v>560000</c:v>
                </c:pt>
                <c:pt idx="408">
                  <c:v>570000</c:v>
                </c:pt>
                <c:pt idx="409">
                  <c:v>580000</c:v>
                </c:pt>
                <c:pt idx="410">
                  <c:v>590000</c:v>
                </c:pt>
                <c:pt idx="411">
                  <c:v>600000</c:v>
                </c:pt>
                <c:pt idx="412">
                  <c:v>610000</c:v>
                </c:pt>
                <c:pt idx="413">
                  <c:v>620000</c:v>
                </c:pt>
                <c:pt idx="414">
                  <c:v>630000</c:v>
                </c:pt>
                <c:pt idx="415">
                  <c:v>640000</c:v>
                </c:pt>
                <c:pt idx="416">
                  <c:v>650000</c:v>
                </c:pt>
                <c:pt idx="417">
                  <c:v>660000</c:v>
                </c:pt>
                <c:pt idx="418">
                  <c:v>670000</c:v>
                </c:pt>
                <c:pt idx="419">
                  <c:v>680000</c:v>
                </c:pt>
                <c:pt idx="420">
                  <c:v>690000</c:v>
                </c:pt>
                <c:pt idx="421">
                  <c:v>700000</c:v>
                </c:pt>
                <c:pt idx="422">
                  <c:v>710000</c:v>
                </c:pt>
                <c:pt idx="423">
                  <c:v>720000</c:v>
                </c:pt>
                <c:pt idx="424">
                  <c:v>730000</c:v>
                </c:pt>
                <c:pt idx="425">
                  <c:v>740000</c:v>
                </c:pt>
                <c:pt idx="426">
                  <c:v>750000</c:v>
                </c:pt>
                <c:pt idx="427">
                  <c:v>760000</c:v>
                </c:pt>
                <c:pt idx="428">
                  <c:v>770000</c:v>
                </c:pt>
                <c:pt idx="429">
                  <c:v>780000</c:v>
                </c:pt>
                <c:pt idx="430">
                  <c:v>790000</c:v>
                </c:pt>
                <c:pt idx="431">
                  <c:v>800000</c:v>
                </c:pt>
                <c:pt idx="432">
                  <c:v>810000</c:v>
                </c:pt>
                <c:pt idx="433">
                  <c:v>820000</c:v>
                </c:pt>
                <c:pt idx="434">
                  <c:v>830000</c:v>
                </c:pt>
                <c:pt idx="435">
                  <c:v>840000</c:v>
                </c:pt>
                <c:pt idx="436">
                  <c:v>850000</c:v>
                </c:pt>
                <c:pt idx="437">
                  <c:v>860000</c:v>
                </c:pt>
                <c:pt idx="438">
                  <c:v>870000</c:v>
                </c:pt>
                <c:pt idx="439">
                  <c:v>880000</c:v>
                </c:pt>
                <c:pt idx="440">
                  <c:v>890000</c:v>
                </c:pt>
                <c:pt idx="441">
                  <c:v>900000</c:v>
                </c:pt>
                <c:pt idx="442">
                  <c:v>910000</c:v>
                </c:pt>
                <c:pt idx="443">
                  <c:v>920000</c:v>
                </c:pt>
                <c:pt idx="444">
                  <c:v>930000</c:v>
                </c:pt>
                <c:pt idx="445">
                  <c:v>940000</c:v>
                </c:pt>
                <c:pt idx="446">
                  <c:v>950000</c:v>
                </c:pt>
                <c:pt idx="447">
                  <c:v>960000</c:v>
                </c:pt>
                <c:pt idx="448">
                  <c:v>970000</c:v>
                </c:pt>
                <c:pt idx="449">
                  <c:v>980000</c:v>
                </c:pt>
                <c:pt idx="450">
                  <c:v>990000</c:v>
                </c:pt>
                <c:pt idx="451">
                  <c:v>1000000</c:v>
                </c:pt>
              </c:numCache>
            </c:numRef>
          </c:xVal>
          <c:yVal>
            <c:numRef>
              <c:f>'Compensated System Calculus'!$D$6:$D$457</c:f>
              <c:numCache>
                <c:formatCode>General</c:formatCode>
                <c:ptCount val="452"/>
                <c:pt idx="0">
                  <c:v>87.445655687911</c:v>
                </c:pt>
                <c:pt idx="1">
                  <c:v>67.445676421046002</c:v>
                </c:pt>
                <c:pt idx="2">
                  <c:v>66.617828440796401</c:v>
                </c:pt>
                <c:pt idx="3">
                  <c:v>65.8620634909594</c:v>
                </c:pt>
                <c:pt idx="4">
                  <c:v>65.166828178760994</c:v>
                </c:pt>
                <c:pt idx="5">
                  <c:v>64.523141869352798</c:v>
                </c:pt>
                <c:pt idx="6">
                  <c:v>63.923885304856604</c:v>
                </c:pt>
                <c:pt idx="7">
                  <c:v>63.363319280936203</c:v>
                </c:pt>
                <c:pt idx="8">
                  <c:v>62.836749499603798</c:v>
                </c:pt>
                <c:pt idx="9">
                  <c:v>62.340287363246802</c:v>
                </c:pt>
                <c:pt idx="10">
                  <c:v>61.870675529427402</c:v>
                </c:pt>
                <c:pt idx="11">
                  <c:v>61.4251582634014</c:v>
                </c:pt>
                <c:pt idx="12">
                  <c:v>61.001383455224001</c:v>
                </c:pt>
                <c:pt idx="13">
                  <c:v>60.597327451702398</c:v>
                </c:pt>
                <c:pt idx="14">
                  <c:v>60.211236611059398</c:v>
                </c:pt>
                <c:pt idx="15">
                  <c:v>59.841581305462803</c:v>
                </c:pt>
                <c:pt idx="16">
                  <c:v>59.487019319554797</c:v>
                </c:pt>
                <c:pt idx="17">
                  <c:v>59.146366431894805</c:v>
                </c:pt>
                <c:pt idx="18">
                  <c:v>58.818572551459596</c:v>
                </c:pt>
                <c:pt idx="19">
                  <c:v>58.502702196133797</c:v>
                </c:pt>
                <c:pt idx="20">
                  <c:v>58.197918398346204</c:v>
                </c:pt>
                <c:pt idx="21">
                  <c:v>57.903469340285</c:v>
                </c:pt>
                <c:pt idx="22">
                  <c:v>57.618677181349199</c:v>
                </c:pt>
                <c:pt idx="23">
                  <c:v>57.342928659993603</c:v>
                </c:pt>
                <c:pt idx="24">
                  <c:v>57.075667142189403</c:v>
                </c:pt>
                <c:pt idx="25">
                  <c:v>56.816385857252996</c:v>
                </c:pt>
                <c:pt idx="26">
                  <c:v>56.564622114436204</c:v>
                </c:pt>
                <c:pt idx="27">
                  <c:v>56.319952334429402</c:v>
                </c:pt>
                <c:pt idx="28">
                  <c:v>56.0819877617554</c:v>
                </c:pt>
                <c:pt idx="29">
                  <c:v>55.850370749062996</c:v>
                </c:pt>
                <c:pt idx="30">
                  <c:v>55.6247715241538</c:v>
                </c:pt>
                <c:pt idx="31">
                  <c:v>55.404885366386594</c:v>
                </c:pt>
                <c:pt idx="32">
                  <c:v>55.190430131787394</c:v>
                </c:pt>
                <c:pt idx="33">
                  <c:v>54.981144076431001</c:v>
                </c:pt>
                <c:pt idx="34">
                  <c:v>54.776783935971395</c:v>
                </c:pt>
                <c:pt idx="35">
                  <c:v>54.577123225977203</c:v>
                </c:pt>
                <c:pt idx="36">
                  <c:v>54.381950733292001</c:v>
                </c:pt>
                <c:pt idx="37">
                  <c:v>54.191069173221599</c:v>
                </c:pt>
                <c:pt idx="38">
                  <c:v>54.004293991145396</c:v>
                </c:pt>
                <c:pt idx="39">
                  <c:v>53.821452290303398</c:v>
                </c:pt>
                <c:pt idx="40">
                  <c:v>53.642381870145002</c:v>
                </c:pt>
                <c:pt idx="41">
                  <c:v>53.466930361835601</c:v>
                </c:pt>
                <c:pt idx="42">
                  <c:v>53.294954449374401</c:v>
                </c:pt>
                <c:pt idx="43">
                  <c:v>53.126319166346399</c:v>
                </c:pt>
                <c:pt idx="44">
                  <c:v>52.960897259664002</c:v>
                </c:pt>
                <c:pt idx="45">
                  <c:v>52.798568612781402</c:v>
                </c:pt>
                <c:pt idx="46">
                  <c:v>52.639219721835801</c:v>
                </c:pt>
                <c:pt idx="47">
                  <c:v>52.482743218991203</c:v>
                </c:pt>
                <c:pt idx="48">
                  <c:v>52.329037437969603</c:v>
                </c:pt>
                <c:pt idx="49">
                  <c:v>52.178006017370194</c:v>
                </c:pt>
                <c:pt idx="50">
                  <c:v>52.029557537895997</c:v>
                </c:pt>
                <c:pt idx="51">
                  <c:v>51.883605190071201</c:v>
                </c:pt>
                <c:pt idx="52">
                  <c:v>51.740066469424598</c:v>
                </c:pt>
                <c:pt idx="53">
                  <c:v>51.598862896455998</c:v>
                </c:pt>
                <c:pt idx="54">
                  <c:v>51.459919759010802</c:v>
                </c:pt>
                <c:pt idx="55">
                  <c:v>51.323165874941203</c:v>
                </c:pt>
                <c:pt idx="56">
                  <c:v>51.188533373167999</c:v>
                </c:pt>
                <c:pt idx="57">
                  <c:v>51.055957491458202</c:v>
                </c:pt>
                <c:pt idx="58">
                  <c:v>50.925376389408605</c:v>
                </c:pt>
                <c:pt idx="59">
                  <c:v>50.796730975282998</c:v>
                </c:pt>
                <c:pt idx="60">
                  <c:v>50.669964745492997</c:v>
                </c:pt>
                <c:pt idx="61">
                  <c:v>50.545023635625199</c:v>
                </c:pt>
                <c:pt idx="62">
                  <c:v>50.421855882037207</c:v>
                </c:pt>
                <c:pt idx="63">
                  <c:v>50.300411893132008</c:v>
                </c:pt>
                <c:pt idx="64">
                  <c:v>50.180644129510995</c:v>
                </c:pt>
                <c:pt idx="65">
                  <c:v>50.062506992281605</c:v>
                </c:pt>
                <c:pt idx="66">
                  <c:v>49.945956718860202</c:v>
                </c:pt>
                <c:pt idx="67">
                  <c:v>49.830951285677195</c:v>
                </c:pt>
                <c:pt idx="68">
                  <c:v>49.7174503172416</c:v>
                </c:pt>
                <c:pt idx="69">
                  <c:v>49.605415001072998</c:v>
                </c:pt>
                <c:pt idx="70">
                  <c:v>49.494808008051798</c:v>
                </c:pt>
                <c:pt idx="71">
                  <c:v>49.385593417780001</c:v>
                </c:pt>
                <c:pt idx="72">
                  <c:v>49.277736648577395</c:v>
                </c:pt>
                <c:pt idx="73">
                  <c:v>49.171204391774204</c:v>
                </c:pt>
                <c:pt idx="74">
                  <c:v>49.065964549984997</c:v>
                </c:pt>
                <c:pt idx="75">
                  <c:v>48.96198617908</c:v>
                </c:pt>
                <c:pt idx="76">
                  <c:v>48.859239433588797</c:v>
                </c:pt>
                <c:pt idx="77">
                  <c:v>48.757695515298998</c:v>
                </c:pt>
                <c:pt idx="78">
                  <c:v>48.657326624825799</c:v>
                </c:pt>
                <c:pt idx="79">
                  <c:v>48.558105915947003</c:v>
                </c:pt>
                <c:pt idx="80">
                  <c:v>48.460007452521594</c:v>
                </c:pt>
                <c:pt idx="81">
                  <c:v>48.3630061678126</c:v>
                </c:pt>
                <c:pt idx="82">
                  <c:v>48.267077826058802</c:v>
                </c:pt>
                <c:pt idx="83">
                  <c:v>48.172198986146</c:v>
                </c:pt>
                <c:pt idx="84">
                  <c:v>48.078346967241998</c:v>
                </c:pt>
                <c:pt idx="85">
                  <c:v>47.985499816269801</c:v>
                </c:pt>
                <c:pt idx="86">
                  <c:v>47.893636277101393</c:v>
                </c:pt>
                <c:pt idx="87">
                  <c:v>47.802735761365199</c:v>
                </c:pt>
                <c:pt idx="88">
                  <c:v>47.712778320765793</c:v>
                </c:pt>
                <c:pt idx="89">
                  <c:v>47.623744620822407</c:v>
                </c:pt>
                <c:pt idx="90">
                  <c:v>47.535615915942401</c:v>
                </c:pt>
                <c:pt idx="91">
                  <c:v>47.448374025745998</c:v>
                </c:pt>
                <c:pt idx="92">
                  <c:v>46.621092453955804</c:v>
                </c:pt>
                <c:pt idx="93">
                  <c:v>45.865947820997199</c:v>
                </c:pt>
                <c:pt idx="94">
                  <c:v>45.171386724492407</c:v>
                </c:pt>
                <c:pt idx="95">
                  <c:v>44.528428519157401</c:v>
                </c:pt>
                <c:pt idx="96">
                  <c:v>43.929953935847607</c:v>
                </c:pt>
                <c:pt idx="97">
                  <c:v>43.370223758130599</c:v>
                </c:pt>
                <c:pt idx="98">
                  <c:v>42.844543675093398</c:v>
                </c:pt>
                <c:pt idx="99">
                  <c:v>42.349025075370399</c:v>
                </c:pt>
                <c:pt idx="100">
                  <c:v>41.880410601944398</c:v>
                </c:pt>
                <c:pt idx="101">
                  <c:v>41.435944504666196</c:v>
                </c:pt>
                <c:pt idx="102">
                  <c:v>41.013274657361606</c:v>
                </c:pt>
                <c:pt idx="103">
                  <c:v>40.610377389785803</c:v>
                </c:pt>
                <c:pt idx="104">
                  <c:v>40.225499042288604</c:v>
                </c:pt>
                <c:pt idx="105">
                  <c:v>39.857109968343799</c:v>
                </c:pt>
                <c:pt idx="106">
                  <c:v>39.503867933082198</c:v>
                </c:pt>
                <c:pt idx="107">
                  <c:v>39.164588694734398</c:v>
                </c:pt>
                <c:pt idx="108">
                  <c:v>38.838222141133599</c:v>
                </c:pt>
                <c:pt idx="109">
                  <c:v>38.523832768207001</c:v>
                </c:pt>
                <c:pt idx="110">
                  <c:v>38.220583585614797</c:v>
                </c:pt>
                <c:pt idx="111">
                  <c:v>37.927722751966996</c:v>
                </c:pt>
                <c:pt idx="112">
                  <c:v>37.644572402276005</c:v>
                </c:pt>
                <c:pt idx="113">
                  <c:v>37.370519249805199</c:v>
                </c:pt>
                <c:pt idx="114">
                  <c:v>37.105006634529197</c:v>
                </c:pt>
                <c:pt idx="115">
                  <c:v>36.847527758967601</c:v>
                </c:pt>
                <c:pt idx="116">
                  <c:v>36.597619904775598</c:v>
                </c:pt>
                <c:pt idx="117">
                  <c:v>36.3548594642496</c:v>
                </c:pt>
                <c:pt idx="118">
                  <c:v>36.118857652724003</c:v>
                </c:pt>
                <c:pt idx="119">
                  <c:v>35.889256792866199</c:v>
                </c:pt>
                <c:pt idx="120">
                  <c:v>35.665727081706805</c:v>
                </c:pt>
                <c:pt idx="121">
                  <c:v>35.447963767045998</c:v>
                </c:pt>
                <c:pt idx="122">
                  <c:v>35.235684672566201</c:v>
                </c:pt>
                <c:pt idx="123">
                  <c:v>35.028628021216605</c:v>
                </c:pt>
                <c:pt idx="124">
                  <c:v>34.826550514745797</c:v>
                </c:pt>
                <c:pt idx="125">
                  <c:v>34.629225634040203</c:v>
                </c:pt>
                <c:pt idx="126">
                  <c:v>34.436442130486597</c:v>
                </c:pt>
                <c:pt idx="127">
                  <c:v>34.248002683163804</c:v>
                </c:pt>
                <c:pt idx="128">
                  <c:v>34.063722700455202</c:v>
                </c:pt>
                <c:pt idx="129">
                  <c:v>33.883429247839601</c:v>
                </c:pt>
                <c:pt idx="130">
                  <c:v>33.7069600862432</c:v>
                </c:pt>
                <c:pt idx="131">
                  <c:v>33.534162807549002</c:v>
                </c:pt>
                <c:pt idx="132">
                  <c:v>33.364894055717599</c:v>
                </c:pt>
                <c:pt idx="133">
                  <c:v>33.199018823543398</c:v>
                </c:pt>
                <c:pt idx="134">
                  <c:v>33.036409816397196</c:v>
                </c:pt>
                <c:pt idx="135">
                  <c:v>32.876946875446599</c:v>
                </c:pt>
                <c:pt idx="136">
                  <c:v>32.720516453799597</c:v>
                </c:pt>
                <c:pt idx="137">
                  <c:v>32.567011139850401</c:v>
                </c:pt>
                <c:pt idx="138">
                  <c:v>32.4163292228166</c:v>
                </c:pt>
                <c:pt idx="139">
                  <c:v>32.268374296059598</c:v>
                </c:pt>
                <c:pt idx="140">
                  <c:v>32.123054894316397</c:v>
                </c:pt>
                <c:pt idx="141">
                  <c:v>31.9802841614204</c:v>
                </c:pt>
                <c:pt idx="142">
                  <c:v>31.839979545487196</c:v>
                </c:pt>
                <c:pt idx="143">
                  <c:v>31.702062518886599</c:v>
                </c:pt>
                <c:pt idx="144">
                  <c:v>31.566458320619798</c:v>
                </c:pt>
                <c:pt idx="145">
                  <c:v>31.4330957189846</c:v>
                </c:pt>
                <c:pt idx="146">
                  <c:v>31.301906792641599</c:v>
                </c:pt>
                <c:pt idx="147">
                  <c:v>31.172826728395002</c:v>
                </c:pt>
                <c:pt idx="148">
                  <c:v>31.045793634180598</c:v>
                </c:pt>
                <c:pt idx="149">
                  <c:v>30.920748365907798</c:v>
                </c:pt>
                <c:pt idx="150">
                  <c:v>30.797634366942603</c:v>
                </c:pt>
                <c:pt idx="151">
                  <c:v>30.676397519140799</c:v>
                </c:pt>
                <c:pt idx="152">
                  <c:v>30.556986004446799</c:v>
                </c:pt>
                <c:pt idx="153">
                  <c:v>30.439350176173598</c:v>
                </c:pt>
                <c:pt idx="154">
                  <c:v>30.3234424391588</c:v>
                </c:pt>
                <c:pt idx="155">
                  <c:v>30.2092171380766</c:v>
                </c:pt>
                <c:pt idx="156">
                  <c:v>30.096630453246597</c:v>
                </c:pt>
                <c:pt idx="157">
                  <c:v>29.985640303341199</c:v>
                </c:pt>
                <c:pt idx="158">
                  <c:v>29.876206254456399</c:v>
                </c:pt>
                <c:pt idx="159">
                  <c:v>29.768289435046601</c:v>
                </c:pt>
                <c:pt idx="160">
                  <c:v>29.6618524562804</c:v>
                </c:pt>
                <c:pt idx="161">
                  <c:v>29.556859337406198</c:v>
                </c:pt>
                <c:pt idx="162">
                  <c:v>29.453275435752001</c:v>
                </c:pt>
                <c:pt idx="163">
                  <c:v>29.351067381023398</c:v>
                </c:pt>
                <c:pt idx="164">
                  <c:v>29.2502030135824</c:v>
                </c:pt>
                <c:pt idx="165">
                  <c:v>29.150651326421404</c:v>
                </c:pt>
                <c:pt idx="166">
                  <c:v>29.052382410575397</c:v>
                </c:pt>
                <c:pt idx="167">
                  <c:v>28.955367403721798</c:v>
                </c:pt>
                <c:pt idx="168">
                  <c:v>28.859578441756199</c:v>
                </c:pt>
                <c:pt idx="169">
                  <c:v>28.764988613133198</c:v>
                </c:pt>
                <c:pt idx="170">
                  <c:v>28.671571915788402</c:v>
                </c:pt>
                <c:pt idx="171">
                  <c:v>28.579303216466599</c:v>
                </c:pt>
                <c:pt idx="172">
                  <c:v>28.488158212298803</c:v>
                </c:pt>
                <c:pt idx="173">
                  <c:v>28.398113394478202</c:v>
                </c:pt>
                <c:pt idx="174">
                  <c:v>28.3091460139002</c:v>
                </c:pt>
                <c:pt idx="175">
                  <c:v>28.2212340486406</c:v>
                </c:pt>
                <c:pt idx="176">
                  <c:v>28.134356173154803</c:v>
                </c:pt>
                <c:pt idx="177">
                  <c:v>28.048491729089399</c:v>
                </c:pt>
                <c:pt idx="178">
                  <c:v>27.963620697608</c:v>
                </c:pt>
                <c:pt idx="179">
                  <c:v>27.879723673134798</c:v>
                </c:pt>
                <c:pt idx="180">
                  <c:v>27.796781838432597</c:v>
                </c:pt>
                <c:pt idx="181">
                  <c:v>27.714776940933202</c:v>
                </c:pt>
                <c:pt idx="182">
                  <c:v>26.9426057748144</c:v>
                </c:pt>
                <c:pt idx="183">
                  <c:v>26.247500557249801</c:v>
                </c:pt>
                <c:pt idx="184">
                  <c:v>25.617827560744399</c:v>
                </c:pt>
                <c:pt idx="185">
                  <c:v>25.044521570947602</c:v>
                </c:pt>
                <c:pt idx="186">
                  <c:v>24.520375066983799</c:v>
                </c:pt>
                <c:pt idx="187">
                  <c:v>24.039557462253399</c:v>
                </c:pt>
                <c:pt idx="188">
                  <c:v>23.597280518216998</c:v>
                </c:pt>
                <c:pt idx="189">
                  <c:v>23.189559690451802</c:v>
                </c:pt>
                <c:pt idx="190">
                  <c:v>22.813040221398001</c:v>
                </c:pt>
                <c:pt idx="191">
                  <c:v>22.464868012213</c:v>
                </c:pt>
                <c:pt idx="192">
                  <c:v>22.142592136731597</c:v>
                </c:pt>
                <c:pt idx="193">
                  <c:v>21.844090144566199</c:v>
                </c:pt>
                <c:pt idx="194">
                  <c:v>21.567510058641602</c:v>
                </c:pt>
                <c:pt idx="195">
                  <c:v>21.311224790377</c:v>
                </c:pt>
                <c:pt idx="196">
                  <c:v>21.0737959193088</c:v>
                </c:pt>
                <c:pt idx="197">
                  <c:v>20.853944623271001</c:v>
                </c:pt>
                <c:pt idx="198">
                  <c:v>20.6505281309936</c:v>
                </c:pt>
                <c:pt idx="199">
                  <c:v>20.462520484207197</c:v>
                </c:pt>
                <c:pt idx="200">
                  <c:v>20.2889966949624</c:v>
                </c:pt>
                <c:pt idx="201">
                  <c:v>20.129119601471999</c:v>
                </c:pt>
                <c:pt idx="202">
                  <c:v>19.98212888628672</c:v>
                </c:pt>
                <c:pt idx="203">
                  <c:v>19.847331840327399</c:v>
                </c:pt>
                <c:pt idx="204">
                  <c:v>19.724095546526119</c:v>
                </c:pt>
                <c:pt idx="205">
                  <c:v>19.611840225473681</c:v>
                </c:pt>
                <c:pt idx="206">
                  <c:v>19.510033538176138</c:v>
                </c:pt>
                <c:pt idx="207">
                  <c:v>19.418185681818741</c:v>
                </c:pt>
                <c:pt idx="208">
                  <c:v>19.335845146246719</c:v>
                </c:pt>
                <c:pt idx="209">
                  <c:v>19.26259502387596</c:v>
                </c:pt>
                <c:pt idx="210">
                  <c:v>19.198049785501421</c:v>
                </c:pt>
                <c:pt idx="211">
                  <c:v>19.14185245020164</c:v>
                </c:pt>
                <c:pt idx="212">
                  <c:v>19.093672090116382</c:v>
                </c:pt>
                <c:pt idx="213">
                  <c:v>19.05320162099548</c:v>
                </c:pt>
                <c:pt idx="214">
                  <c:v>19.020155837596739</c:v>
                </c:pt>
                <c:pt idx="215">
                  <c:v>18.994269659651</c:v>
                </c:pt>
                <c:pt idx="216">
                  <c:v>18.975296559525621</c:v>
                </c:pt>
                <c:pt idx="217">
                  <c:v>18.96300714714808</c:v>
                </c:pt>
                <c:pt idx="218">
                  <c:v>18.95718789137992</c:v>
                </c:pt>
                <c:pt idx="219">
                  <c:v>18.957639960023641</c:v>
                </c:pt>
                <c:pt idx="220">
                  <c:v>18.964178163107359</c:v>
                </c:pt>
                <c:pt idx="221">
                  <c:v>18.97662998611818</c:v>
                </c:pt>
                <c:pt idx="222">
                  <c:v>18.99483470153486</c:v>
                </c:pt>
                <c:pt idx="223">
                  <c:v>19.018642548380559</c:v>
                </c:pt>
                <c:pt idx="224">
                  <c:v>19.047913970649979</c:v>
                </c:pt>
                <c:pt idx="225">
                  <c:v>19.08251890637748</c:v>
                </c:pt>
                <c:pt idx="226">
                  <c:v>19.12233611985172</c:v>
                </c:pt>
                <c:pt idx="227">
                  <c:v>19.167252570063098</c:v>
                </c:pt>
                <c:pt idx="228">
                  <c:v>19.217162808911961</c:v>
                </c:pt>
                <c:pt idx="229">
                  <c:v>19.271968403030179</c:v>
                </c:pt>
                <c:pt idx="230">
                  <c:v>19.33157737327436</c:v>
                </c:pt>
                <c:pt idx="231">
                  <c:v>19.395903646061058</c:v>
                </c:pt>
                <c:pt idx="232">
                  <c:v>19.46486651072102</c:v>
                </c:pt>
                <c:pt idx="233">
                  <c:v>19.53839007696714</c:v>
                </c:pt>
                <c:pt idx="234">
                  <c:v>19.61640272639616</c:v>
                </c:pt>
                <c:pt idx="235">
                  <c:v>19.698836551675761</c:v>
                </c:pt>
                <c:pt idx="236">
                  <c:v>19.78562677671222</c:v>
                </c:pt>
                <c:pt idx="237">
                  <c:v>19.876711150636901</c:v>
                </c:pt>
                <c:pt idx="238">
                  <c:v>19.972029307904201</c:v>
                </c:pt>
                <c:pt idx="239">
                  <c:v>20.071522086142004</c:v>
                </c:pt>
                <c:pt idx="240">
                  <c:v>20.175130792651</c:v>
                </c:pt>
                <c:pt idx="241">
                  <c:v>20.282796409596202</c:v>
                </c:pt>
                <c:pt idx="242">
                  <c:v>20.394458726992802</c:v>
                </c:pt>
                <c:pt idx="243">
                  <c:v>20.510055391541201</c:v>
                </c:pt>
                <c:pt idx="244">
                  <c:v>20.629520858253997</c:v>
                </c:pt>
                <c:pt idx="245">
                  <c:v>20.7527852306252</c:v>
                </c:pt>
                <c:pt idx="246">
                  <c:v>20.879772973879799</c:v>
                </c:pt>
                <c:pt idx="247">
                  <c:v>21.0104014846398</c:v>
                </c:pt>
                <c:pt idx="248">
                  <c:v>21.144579499203999</c:v>
                </c:pt>
                <c:pt idx="249">
                  <c:v>21.2822053216792</c:v>
                </c:pt>
                <c:pt idx="250">
                  <c:v>21.423164852515399</c:v>
                </c:pt>
                <c:pt idx="251">
                  <c:v>21.567329397762599</c:v>
                </c:pt>
                <c:pt idx="252">
                  <c:v>21.714553239797997</c:v>
                </c:pt>
                <c:pt idx="253">
                  <c:v>21.864670951636398</c:v>
                </c:pt>
                <c:pt idx="254">
                  <c:v>22.0174944396054</c:v>
                </c:pt>
                <c:pt idx="255">
                  <c:v>22.172809703563598</c:v>
                </c:pt>
                <c:pt idx="256">
                  <c:v>22.330373310518201</c:v>
                </c:pt>
                <c:pt idx="257">
                  <c:v>22.489908587102001</c:v>
                </c:pt>
                <c:pt idx="258">
                  <c:v>22.651101549629402</c:v>
                </c:pt>
                <c:pt idx="259">
                  <c:v>22.8135966082164</c:v>
                </c:pt>
                <c:pt idx="260">
                  <c:v>22.976992104554199</c:v>
                </c:pt>
                <c:pt idx="261">
                  <c:v>23.1408357722296</c:v>
                </c:pt>
                <c:pt idx="262">
                  <c:v>23.304620244593202</c:v>
                </c:pt>
                <c:pt idx="263">
                  <c:v>23.467778778459198</c:v>
                </c:pt>
                <c:pt idx="264">
                  <c:v>23.629681411998199</c:v>
                </c:pt>
                <c:pt idx="265">
                  <c:v>23.789631830850404</c:v>
                </c:pt>
                <c:pt idx="266">
                  <c:v>23.9468652750956</c:v>
                </c:pt>
                <c:pt idx="267">
                  <c:v>24.100547876863398</c:v>
                </c:pt>
                <c:pt idx="268">
                  <c:v>24.249777867465401</c:v>
                </c:pt>
                <c:pt idx="269">
                  <c:v>24.3935891249664</c:v>
                </c:pt>
                <c:pt idx="270">
                  <c:v>24.530957536793</c:v>
                </c:pt>
                <c:pt idx="271">
                  <c:v>24.6608106143862</c:v>
                </c:pt>
                <c:pt idx="272">
                  <c:v>25.312192069222199</c:v>
                </c:pt>
                <c:pt idx="273">
                  <c:v>24.450353435859398</c:v>
                </c:pt>
                <c:pt idx="274">
                  <c:v>22.638678800442598</c:v>
                </c:pt>
                <c:pt idx="275">
                  <c:v>20.678460940710799</c:v>
                </c:pt>
                <c:pt idx="276">
                  <c:v>18.889523189768539</c:v>
                </c:pt>
                <c:pt idx="277">
                  <c:v>17.326108052595963</c:v>
                </c:pt>
                <c:pt idx="278">
                  <c:v>15.96678373052454</c:v>
                </c:pt>
                <c:pt idx="279">
                  <c:v>14.777353913926401</c:v>
                </c:pt>
                <c:pt idx="280">
                  <c:v>13.7267370771477</c:v>
                </c:pt>
                <c:pt idx="281">
                  <c:v>12.789709525971599</c:v>
                </c:pt>
                <c:pt idx="282">
                  <c:v>11.94640348302964</c:v>
                </c:pt>
                <c:pt idx="283">
                  <c:v>11.181226549938199</c:v>
                </c:pt>
                <c:pt idx="284">
                  <c:v>10.481868497868321</c:v>
                </c:pt>
                <c:pt idx="285">
                  <c:v>9.8385177098832397</c:v>
                </c:pt>
                <c:pt idx="286">
                  <c:v>9.2432711459572605</c:v>
                </c:pt>
                <c:pt idx="287">
                  <c:v>8.6896956243443402</c:v>
                </c:pt>
                <c:pt idx="288">
                  <c:v>8.1725013379628191</c:v>
                </c:pt>
                <c:pt idx="289">
                  <c:v>7.6872972634570003</c:v>
                </c:pt>
                <c:pt idx="290">
                  <c:v>7.2304062299865004</c:v>
                </c:pt>
                <c:pt idx="291">
                  <c:v>6.7987236743305202</c:v>
                </c:pt>
                <c:pt idx="292">
                  <c:v>6.3896086495713202</c:v>
                </c:pt>
                <c:pt idx="293">
                  <c:v>6.0007988750732197</c:v>
                </c:pt>
                <c:pt idx="294">
                  <c:v>5.6303438862657398</c:v>
                </c:pt>
                <c:pt idx="295">
                  <c:v>5.2765519473401401</c:v>
                </c:pt>
                <c:pt idx="296">
                  <c:v>4.9379475307871799</c:v>
                </c:pt>
                <c:pt idx="297">
                  <c:v>4.6132369853956998</c:v>
                </c:pt>
                <c:pt idx="298">
                  <c:v>4.3012806057763804</c:v>
                </c:pt>
                <c:pt idx="299">
                  <c:v>4.0010697482984394</c:v>
                </c:pt>
                <c:pt idx="300">
                  <c:v>3.7117079565998399</c:v>
                </c:pt>
                <c:pt idx="301">
                  <c:v>3.4323952965853</c:v>
                </c:pt>
                <c:pt idx="302">
                  <c:v>3.1624152785057404</c:v>
                </c:pt>
                <c:pt idx="303">
                  <c:v>2.9011238782270601</c:v>
                </c:pt>
                <c:pt idx="304">
                  <c:v>2.64794027244508</c:v>
                </c:pt>
                <c:pt idx="305">
                  <c:v>2.4023389815672398</c:v>
                </c:pt>
                <c:pt idx="306">
                  <c:v>2.16384317517088</c:v>
                </c:pt>
                <c:pt idx="307">
                  <c:v>1.9320189426951859</c:v>
                </c:pt>
                <c:pt idx="308">
                  <c:v>1.7064703695456602</c:v>
                </c:pt>
                <c:pt idx="309">
                  <c:v>1.4868352884485581</c:v>
                </c:pt>
                <c:pt idx="310">
                  <c:v>1.2727815994938498</c:v>
                </c:pt>
                <c:pt idx="311">
                  <c:v>1.06400407118309</c:v>
                </c:pt>
                <c:pt idx="312">
                  <c:v>0.86022154999064604</c:v>
                </c:pt>
                <c:pt idx="313">
                  <c:v>0.66117451822795392</c:v>
                </c:pt>
                <c:pt idx="314">
                  <c:v>0.46662294998841602</c:v>
                </c:pt>
                <c:pt idx="315">
                  <c:v>0.276344423103142</c:v>
                </c:pt>
                <c:pt idx="316">
                  <c:v>9.0132451728959589E-2</c:v>
                </c:pt>
                <c:pt idx="317">
                  <c:v>-9.2204990299008804E-2</c:v>
                </c:pt>
                <c:pt idx="318">
                  <c:v>-0.27084678065234397</c:v>
                </c:pt>
                <c:pt idx="319">
                  <c:v>-0.44595981574960597</c:v>
                </c:pt>
                <c:pt idx="320">
                  <c:v>-0.617700052402542</c:v>
                </c:pt>
                <c:pt idx="321">
                  <c:v>-0.78621343958031997</c:v>
                </c:pt>
                <c:pt idx="322">
                  <c:v>-0.95163675377381596</c:v>
                </c:pt>
                <c:pt idx="323">
                  <c:v>-1.114098349574294</c:v>
                </c:pt>
                <c:pt idx="324">
                  <c:v>-1.273718835493842</c:v>
                </c:pt>
                <c:pt idx="325">
                  <c:v>-1.430611683710634</c:v>
                </c:pt>
                <c:pt idx="326">
                  <c:v>-1.584883781279306</c:v>
                </c:pt>
                <c:pt idx="327">
                  <c:v>-1.736635929368878</c:v>
                </c:pt>
                <c:pt idx="328">
                  <c:v>-1.8859632962572401</c:v>
                </c:pt>
                <c:pt idx="329">
                  <c:v>-2.0329558290921201</c:v>
                </c:pt>
                <c:pt idx="330">
                  <c:v>-2.1776986288117199</c:v>
                </c:pt>
                <c:pt idx="331">
                  <c:v>-2.3202722920867398</c:v>
                </c:pt>
                <c:pt idx="332">
                  <c:v>-2.46075322368418</c:v>
                </c:pt>
                <c:pt idx="333">
                  <c:v>-2.5992139222533202</c:v>
                </c:pt>
                <c:pt idx="334">
                  <c:v>-2.73572324218972</c:v>
                </c:pt>
                <c:pt idx="335">
                  <c:v>-2.8703466339275203</c:v>
                </c:pt>
                <c:pt idx="336">
                  <c:v>-3.00314636475066</c:v>
                </c:pt>
                <c:pt idx="337">
                  <c:v>-3.13418172197844</c:v>
                </c:pt>
                <c:pt idx="338">
                  <c:v>-3.2635092001825599</c:v>
                </c:pt>
                <c:pt idx="339">
                  <c:v>-3.3911826739127</c:v>
                </c:pt>
                <c:pt idx="340">
                  <c:v>-3.5172535572522201</c:v>
                </c:pt>
                <c:pt idx="341">
                  <c:v>-3.6417709513882004</c:v>
                </c:pt>
                <c:pt idx="342">
                  <c:v>-3.76478178125716</c:v>
                </c:pt>
                <c:pt idx="343">
                  <c:v>-3.8863309222220597</c:v>
                </c:pt>
                <c:pt idx="344">
                  <c:v>-4.0064613176374602</c:v>
                </c:pt>
                <c:pt idx="345">
                  <c:v>-4.1252140880791597</c:v>
                </c:pt>
                <c:pt idx="346">
                  <c:v>-4.2426286329358796</c:v>
                </c:pt>
                <c:pt idx="347">
                  <c:v>-4.3587427249947002</c:v>
                </c:pt>
                <c:pt idx="348">
                  <c:v>-4.473592598592</c:v>
                </c:pt>
                <c:pt idx="349">
                  <c:v>-4.5872130318486395</c:v>
                </c:pt>
                <c:pt idx="350">
                  <c:v>-4.6996374234584595</c:v>
                </c:pt>
                <c:pt idx="351">
                  <c:v>-4.8108978644595997</c:v>
                </c:pt>
                <c:pt idx="352">
                  <c:v>-4.92102520537426</c:v>
                </c:pt>
                <c:pt idx="353">
                  <c:v>-5.0300491190742402</c:v>
                </c:pt>
                <c:pt idx="354">
                  <c:v>-5.1379981596939395</c:v>
                </c:pt>
                <c:pt idx="355">
                  <c:v>-5.2448998178850204</c:v>
                </c:pt>
                <c:pt idx="356">
                  <c:v>-5.3507805726842603</c:v>
                </c:pt>
                <c:pt idx="357">
                  <c:v>-5.4556659402395002</c:v>
                </c:pt>
                <c:pt idx="358">
                  <c:v>-5.55958051962154</c:v>
                </c:pt>
                <c:pt idx="359">
                  <c:v>-5.66254803592728</c:v>
                </c:pt>
                <c:pt idx="360">
                  <c:v>-5.7645913808662597</c:v>
                </c:pt>
                <c:pt idx="361">
                  <c:v>-5.8657326510050805</c:v>
                </c:pt>
                <c:pt idx="362">
                  <c:v>-6.8318904856035196</c:v>
                </c:pt>
                <c:pt idx="363">
                  <c:v>-7.7274097303439406</c:v>
                </c:pt>
                <c:pt idx="364">
                  <c:v>-8.5654491973141003</c:v>
                </c:pt>
                <c:pt idx="365">
                  <c:v>-9.3558791593144193</c:v>
                </c:pt>
                <c:pt idx="366">
                  <c:v>-10.106271321201362</c:v>
                </c:pt>
                <c:pt idx="367">
                  <c:v>-10.822542328668741</c:v>
                </c:pt>
                <c:pt idx="368">
                  <c:v>-11.509387540346641</c:v>
                </c:pt>
                <c:pt idx="369">
                  <c:v>-12.170582493199401</c:v>
                </c:pt>
                <c:pt idx="370">
                  <c:v>-12.80919792148458</c:v>
                </c:pt>
                <c:pt idx="371">
                  <c:v>-13.427756556032879</c:v>
                </c:pt>
                <c:pt idx="372">
                  <c:v>-14.0283496670807</c:v>
                </c:pt>
                <c:pt idx="373">
                  <c:v>-14.61272512217082</c:v>
                </c:pt>
                <c:pt idx="374">
                  <c:v>-15.18235487585682</c:v>
                </c:pt>
                <c:pt idx="375">
                  <c:v>-15.738487340054821</c:v>
                </c:pt>
                <c:pt idx="376">
                  <c:v>-16.282188463829179</c:v>
                </c:pt>
                <c:pt idx="377">
                  <c:v>-16.814374263593038</c:v>
                </c:pt>
                <c:pt idx="378">
                  <c:v>-17.33583679912994</c:v>
                </c:pt>
                <c:pt idx="379">
                  <c:v>-17.847265070154702</c:v>
                </c:pt>
                <c:pt idx="380">
                  <c:v>-18.349261938209779</c:v>
                </c:pt>
                <c:pt idx="381">
                  <c:v>-18.842357911713201</c:v>
                </c:pt>
                <c:pt idx="382">
                  <c:v>-19.32702243649754</c:v>
                </c:pt>
                <c:pt idx="383">
                  <c:v>-19.803673189153539</c:v>
                </c:pt>
                <c:pt idx="384">
                  <c:v>-20.272683761598799</c:v>
                </c:pt>
                <c:pt idx="385">
                  <c:v>-20.7343900426308</c:v>
                </c:pt>
                <c:pt idx="386">
                  <c:v>-21.189095538846399</c:v>
                </c:pt>
                <c:pt idx="387">
                  <c:v>-21.637075828283599</c:v>
                </c:pt>
                <c:pt idx="388">
                  <c:v>-22.078582301910199</c:v>
                </c:pt>
                <c:pt idx="389">
                  <c:v>-22.513845318047</c:v>
                </c:pt>
                <c:pt idx="390">
                  <c:v>-22.943076871067799</c:v>
                </c:pt>
                <c:pt idx="391">
                  <c:v>-23.366472856822803</c:v>
                </c:pt>
                <c:pt idx="392">
                  <c:v>-23.784215002131802</c:v>
                </c:pt>
                <c:pt idx="393">
                  <c:v>-24.1964725135538</c:v>
                </c:pt>
                <c:pt idx="394">
                  <c:v>-24.603403490842002</c:v>
                </c:pt>
                <c:pt idx="395">
                  <c:v>-25.005156142558199</c:v>
                </c:pt>
                <c:pt idx="396">
                  <c:v>-25.401869834862598</c:v>
                </c:pt>
                <c:pt idx="397">
                  <c:v>-25.79367599923</c:v>
                </c:pt>
                <c:pt idx="398">
                  <c:v>-26.180698920525799</c:v>
                </c:pt>
                <c:pt idx="399">
                  <c:v>-26.563056423339798</c:v>
                </c:pt>
                <c:pt idx="400">
                  <c:v>-26.9408604715526</c:v>
                </c:pt>
                <c:pt idx="401">
                  <c:v>-27.314217693708798</c:v>
                </c:pt>
                <c:pt idx="402">
                  <c:v>-27.683229844771201</c:v>
                </c:pt>
                <c:pt idx="403">
                  <c:v>-28.047994213180402</c:v>
                </c:pt>
                <c:pt idx="404">
                  <c:v>-28.408603980764401</c:v>
                </c:pt>
                <c:pt idx="405">
                  <c:v>-28.765148541899201</c:v>
                </c:pt>
                <c:pt idx="406">
                  <c:v>-29.117713787353399</c:v>
                </c:pt>
                <c:pt idx="407">
                  <c:v>-29.466382357455998</c:v>
                </c:pt>
                <c:pt idx="408">
                  <c:v>-29.8112338685422</c:v>
                </c:pt>
                <c:pt idx="409">
                  <c:v>-30.1523451160664</c:v>
                </c:pt>
                <c:pt idx="410">
                  <c:v>-30.489790257292</c:v>
                </c:pt>
                <c:pt idx="411">
                  <c:v>-30.823640976062801</c:v>
                </c:pt>
                <c:pt idx="412">
                  <c:v>-31.153966631809599</c:v>
                </c:pt>
                <c:pt idx="413">
                  <c:v>-31.480834394662999</c:v>
                </c:pt>
                <c:pt idx="414">
                  <c:v>-31.8043093682844</c:v>
                </c:pt>
                <c:pt idx="415">
                  <c:v>-32.124454701824796</c:v>
                </c:pt>
                <c:pt idx="416">
                  <c:v>-32.4413316922248</c:v>
                </c:pt>
                <c:pt idx="417">
                  <c:v>-32.754999877930402</c:v>
                </c:pt>
                <c:pt idx="418">
                  <c:v>-33.065517124948599</c:v>
                </c:pt>
                <c:pt idx="419">
                  <c:v>-33.372939706063001</c:v>
                </c:pt>
                <c:pt idx="420">
                  <c:v>-33.677322373923204</c:v>
                </c:pt>
                <c:pt idx="421">
                  <c:v>-33.9787184286374</c:v>
                </c:pt>
                <c:pt idx="422">
                  <c:v>-34.277179780425001</c:v>
                </c:pt>
                <c:pt idx="423">
                  <c:v>-34.5727570078162</c:v>
                </c:pt>
                <c:pt idx="424">
                  <c:v>-34.865499411833397</c:v>
                </c:pt>
                <c:pt idx="425">
                  <c:v>-35.155455066537399</c:v>
                </c:pt>
                <c:pt idx="426">
                  <c:v>-35.442670866279599</c:v>
                </c:pt>
                <c:pt idx="427">
                  <c:v>-35.7271925699606</c:v>
                </c:pt>
                <c:pt idx="428">
                  <c:v>-36.009064842570396</c:v>
                </c:pt>
                <c:pt idx="429">
                  <c:v>-36.288331294243399</c:v>
                </c:pt>
                <c:pt idx="430">
                  <c:v>-36.565034517048801</c:v>
                </c:pt>
                <c:pt idx="431">
                  <c:v>-36.839216119706599</c:v>
                </c:pt>
                <c:pt idx="432">
                  <c:v>-37.110916760401402</c:v>
                </c:pt>
                <c:pt idx="433">
                  <c:v>-37.380176177849805</c:v>
                </c:pt>
                <c:pt idx="434">
                  <c:v>-37.6470332207588</c:v>
                </c:pt>
                <c:pt idx="435">
                  <c:v>-37.911525875803804</c:v>
                </c:pt>
                <c:pt idx="436">
                  <c:v>-38.173691294234601</c:v>
                </c:pt>
                <c:pt idx="437">
                  <c:v>-38.433565817215396</c:v>
                </c:pt>
                <c:pt idx="438">
                  <c:v>-38.691184999990398</c:v>
                </c:pt>
                <c:pt idx="439">
                  <c:v>-38.946583634955203</c:v>
                </c:pt>
                <c:pt idx="440">
                  <c:v>-39.199795773715401</c:v>
                </c:pt>
                <c:pt idx="441">
                  <c:v>-39.450854748197003</c:v>
                </c:pt>
                <c:pt idx="442">
                  <c:v>-39.699793190872597</c:v>
                </c:pt>
                <c:pt idx="443">
                  <c:v>-39.946643054162003</c:v>
                </c:pt>
                <c:pt idx="444">
                  <c:v>-40.191435629056002</c:v>
                </c:pt>
                <c:pt idx="445">
                  <c:v>-40.434201563014398</c:v>
                </c:pt>
                <c:pt idx="446">
                  <c:v>-40.674970877180996</c:v>
                </c:pt>
                <c:pt idx="447">
                  <c:v>-40.913772982954001</c:v>
                </c:pt>
                <c:pt idx="448">
                  <c:v>-41.150636697949395</c:v>
                </c:pt>
                <c:pt idx="449">
                  <c:v>-41.385590261392203</c:v>
                </c:pt>
                <c:pt idx="450">
                  <c:v>-41.618661348965801</c:v>
                </c:pt>
                <c:pt idx="451">
                  <c:v>-41.849877087146595</c:v>
                </c:pt>
              </c:numCache>
            </c:numRef>
          </c:yVal>
          <c:smooth val="1"/>
        </c:ser>
        <c:axId val="90263552"/>
        <c:axId val="90265472"/>
      </c:scatterChart>
      <c:scatterChart>
        <c:scatterStyle val="lineMarker"/>
        <c:ser>
          <c:idx val="1"/>
          <c:order val="1"/>
          <c:tx>
            <c:v>Phase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'Compensated System Calculus'!$A$6:$A$457</c:f>
              <c:numCache>
                <c:formatCode>General</c:formatCode>
                <c:ptCount val="45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110</c:v>
                </c:pt>
                <c:pt idx="93">
                  <c:v>120</c:v>
                </c:pt>
                <c:pt idx="94">
                  <c:v>130</c:v>
                </c:pt>
                <c:pt idx="95">
                  <c:v>140</c:v>
                </c:pt>
                <c:pt idx="96">
                  <c:v>150</c:v>
                </c:pt>
                <c:pt idx="97">
                  <c:v>160</c:v>
                </c:pt>
                <c:pt idx="98">
                  <c:v>170</c:v>
                </c:pt>
                <c:pt idx="99">
                  <c:v>180</c:v>
                </c:pt>
                <c:pt idx="100">
                  <c:v>190</c:v>
                </c:pt>
                <c:pt idx="101">
                  <c:v>200</c:v>
                </c:pt>
                <c:pt idx="102">
                  <c:v>210</c:v>
                </c:pt>
                <c:pt idx="103">
                  <c:v>220</c:v>
                </c:pt>
                <c:pt idx="104">
                  <c:v>230</c:v>
                </c:pt>
                <c:pt idx="105">
                  <c:v>240</c:v>
                </c:pt>
                <c:pt idx="106">
                  <c:v>250</c:v>
                </c:pt>
                <c:pt idx="107">
                  <c:v>260</c:v>
                </c:pt>
                <c:pt idx="108">
                  <c:v>270</c:v>
                </c:pt>
                <c:pt idx="109">
                  <c:v>280</c:v>
                </c:pt>
                <c:pt idx="110">
                  <c:v>290</c:v>
                </c:pt>
                <c:pt idx="111">
                  <c:v>300</c:v>
                </c:pt>
                <c:pt idx="112">
                  <c:v>310</c:v>
                </c:pt>
                <c:pt idx="113">
                  <c:v>320</c:v>
                </c:pt>
                <c:pt idx="114">
                  <c:v>330</c:v>
                </c:pt>
                <c:pt idx="115">
                  <c:v>340</c:v>
                </c:pt>
                <c:pt idx="116">
                  <c:v>350</c:v>
                </c:pt>
                <c:pt idx="117">
                  <c:v>360</c:v>
                </c:pt>
                <c:pt idx="118">
                  <c:v>370</c:v>
                </c:pt>
                <c:pt idx="119">
                  <c:v>380</c:v>
                </c:pt>
                <c:pt idx="120">
                  <c:v>390</c:v>
                </c:pt>
                <c:pt idx="121">
                  <c:v>400</c:v>
                </c:pt>
                <c:pt idx="122">
                  <c:v>410</c:v>
                </c:pt>
                <c:pt idx="123">
                  <c:v>420</c:v>
                </c:pt>
                <c:pt idx="124">
                  <c:v>430</c:v>
                </c:pt>
                <c:pt idx="125">
                  <c:v>440</c:v>
                </c:pt>
                <c:pt idx="126">
                  <c:v>450</c:v>
                </c:pt>
                <c:pt idx="127">
                  <c:v>460</c:v>
                </c:pt>
                <c:pt idx="128">
                  <c:v>470</c:v>
                </c:pt>
                <c:pt idx="129">
                  <c:v>480</c:v>
                </c:pt>
                <c:pt idx="130">
                  <c:v>490</c:v>
                </c:pt>
                <c:pt idx="131">
                  <c:v>500</c:v>
                </c:pt>
                <c:pt idx="132">
                  <c:v>510</c:v>
                </c:pt>
                <c:pt idx="133">
                  <c:v>520</c:v>
                </c:pt>
                <c:pt idx="134">
                  <c:v>530</c:v>
                </c:pt>
                <c:pt idx="135">
                  <c:v>540</c:v>
                </c:pt>
                <c:pt idx="136">
                  <c:v>550</c:v>
                </c:pt>
                <c:pt idx="137">
                  <c:v>560</c:v>
                </c:pt>
                <c:pt idx="138">
                  <c:v>570</c:v>
                </c:pt>
                <c:pt idx="139">
                  <c:v>580</c:v>
                </c:pt>
                <c:pt idx="140">
                  <c:v>590</c:v>
                </c:pt>
                <c:pt idx="141">
                  <c:v>600</c:v>
                </c:pt>
                <c:pt idx="142">
                  <c:v>610</c:v>
                </c:pt>
                <c:pt idx="143">
                  <c:v>620</c:v>
                </c:pt>
                <c:pt idx="144">
                  <c:v>630</c:v>
                </c:pt>
                <c:pt idx="145">
                  <c:v>640</c:v>
                </c:pt>
                <c:pt idx="146">
                  <c:v>650</c:v>
                </c:pt>
                <c:pt idx="147">
                  <c:v>660</c:v>
                </c:pt>
                <c:pt idx="148">
                  <c:v>670</c:v>
                </c:pt>
                <c:pt idx="149">
                  <c:v>680</c:v>
                </c:pt>
                <c:pt idx="150">
                  <c:v>690</c:v>
                </c:pt>
                <c:pt idx="151">
                  <c:v>700</c:v>
                </c:pt>
                <c:pt idx="152">
                  <c:v>710</c:v>
                </c:pt>
                <c:pt idx="153">
                  <c:v>720</c:v>
                </c:pt>
                <c:pt idx="154">
                  <c:v>730</c:v>
                </c:pt>
                <c:pt idx="155">
                  <c:v>740</c:v>
                </c:pt>
                <c:pt idx="156">
                  <c:v>750</c:v>
                </c:pt>
                <c:pt idx="157">
                  <c:v>760</c:v>
                </c:pt>
                <c:pt idx="158">
                  <c:v>770</c:v>
                </c:pt>
                <c:pt idx="159">
                  <c:v>780</c:v>
                </c:pt>
                <c:pt idx="160">
                  <c:v>790</c:v>
                </c:pt>
                <c:pt idx="161">
                  <c:v>800</c:v>
                </c:pt>
                <c:pt idx="162">
                  <c:v>810</c:v>
                </c:pt>
                <c:pt idx="163">
                  <c:v>820</c:v>
                </c:pt>
                <c:pt idx="164">
                  <c:v>830</c:v>
                </c:pt>
                <c:pt idx="165">
                  <c:v>840</c:v>
                </c:pt>
                <c:pt idx="166">
                  <c:v>850</c:v>
                </c:pt>
                <c:pt idx="167">
                  <c:v>860</c:v>
                </c:pt>
                <c:pt idx="168">
                  <c:v>870</c:v>
                </c:pt>
                <c:pt idx="169">
                  <c:v>880</c:v>
                </c:pt>
                <c:pt idx="170">
                  <c:v>890</c:v>
                </c:pt>
                <c:pt idx="171">
                  <c:v>900</c:v>
                </c:pt>
                <c:pt idx="172">
                  <c:v>910</c:v>
                </c:pt>
                <c:pt idx="173">
                  <c:v>920</c:v>
                </c:pt>
                <c:pt idx="174">
                  <c:v>930</c:v>
                </c:pt>
                <c:pt idx="175">
                  <c:v>940</c:v>
                </c:pt>
                <c:pt idx="176">
                  <c:v>950</c:v>
                </c:pt>
                <c:pt idx="177">
                  <c:v>960</c:v>
                </c:pt>
                <c:pt idx="178">
                  <c:v>970</c:v>
                </c:pt>
                <c:pt idx="179">
                  <c:v>980</c:v>
                </c:pt>
                <c:pt idx="180">
                  <c:v>990</c:v>
                </c:pt>
                <c:pt idx="181">
                  <c:v>1000</c:v>
                </c:pt>
                <c:pt idx="182">
                  <c:v>1100</c:v>
                </c:pt>
                <c:pt idx="183">
                  <c:v>1200</c:v>
                </c:pt>
                <c:pt idx="184">
                  <c:v>1300</c:v>
                </c:pt>
                <c:pt idx="185">
                  <c:v>1400</c:v>
                </c:pt>
                <c:pt idx="186">
                  <c:v>1500</c:v>
                </c:pt>
                <c:pt idx="187">
                  <c:v>1600</c:v>
                </c:pt>
                <c:pt idx="188">
                  <c:v>1700</c:v>
                </c:pt>
                <c:pt idx="189">
                  <c:v>1800</c:v>
                </c:pt>
                <c:pt idx="190">
                  <c:v>1900</c:v>
                </c:pt>
                <c:pt idx="191">
                  <c:v>2000</c:v>
                </c:pt>
                <c:pt idx="192">
                  <c:v>2100</c:v>
                </c:pt>
                <c:pt idx="193">
                  <c:v>2200</c:v>
                </c:pt>
                <c:pt idx="194">
                  <c:v>2300</c:v>
                </c:pt>
                <c:pt idx="195">
                  <c:v>2400</c:v>
                </c:pt>
                <c:pt idx="196">
                  <c:v>2500</c:v>
                </c:pt>
                <c:pt idx="197">
                  <c:v>2600</c:v>
                </c:pt>
                <c:pt idx="198">
                  <c:v>2700</c:v>
                </c:pt>
                <c:pt idx="199">
                  <c:v>2800</c:v>
                </c:pt>
                <c:pt idx="200">
                  <c:v>2900</c:v>
                </c:pt>
                <c:pt idx="201">
                  <c:v>3000</c:v>
                </c:pt>
                <c:pt idx="202">
                  <c:v>3100</c:v>
                </c:pt>
                <c:pt idx="203">
                  <c:v>3200</c:v>
                </c:pt>
                <c:pt idx="204">
                  <c:v>3300</c:v>
                </c:pt>
                <c:pt idx="205">
                  <c:v>3400</c:v>
                </c:pt>
                <c:pt idx="206">
                  <c:v>3500</c:v>
                </c:pt>
                <c:pt idx="207">
                  <c:v>3600</c:v>
                </c:pt>
                <c:pt idx="208">
                  <c:v>3700</c:v>
                </c:pt>
                <c:pt idx="209">
                  <c:v>3800</c:v>
                </c:pt>
                <c:pt idx="210">
                  <c:v>3900</c:v>
                </c:pt>
                <c:pt idx="211">
                  <c:v>4000</c:v>
                </c:pt>
                <c:pt idx="212">
                  <c:v>4100</c:v>
                </c:pt>
                <c:pt idx="213">
                  <c:v>4200</c:v>
                </c:pt>
                <c:pt idx="214">
                  <c:v>4300</c:v>
                </c:pt>
                <c:pt idx="215">
                  <c:v>4400</c:v>
                </c:pt>
                <c:pt idx="216">
                  <c:v>4500</c:v>
                </c:pt>
                <c:pt idx="217">
                  <c:v>4600</c:v>
                </c:pt>
                <c:pt idx="218">
                  <c:v>4700</c:v>
                </c:pt>
                <c:pt idx="219">
                  <c:v>4800</c:v>
                </c:pt>
                <c:pt idx="220">
                  <c:v>4900</c:v>
                </c:pt>
                <c:pt idx="221">
                  <c:v>5000</c:v>
                </c:pt>
                <c:pt idx="222">
                  <c:v>5100</c:v>
                </c:pt>
                <c:pt idx="223">
                  <c:v>5200</c:v>
                </c:pt>
                <c:pt idx="224">
                  <c:v>5300</c:v>
                </c:pt>
                <c:pt idx="225">
                  <c:v>5400</c:v>
                </c:pt>
                <c:pt idx="226">
                  <c:v>5500</c:v>
                </c:pt>
                <c:pt idx="227">
                  <c:v>5600</c:v>
                </c:pt>
                <c:pt idx="228">
                  <c:v>5700</c:v>
                </c:pt>
                <c:pt idx="229">
                  <c:v>5800</c:v>
                </c:pt>
                <c:pt idx="230">
                  <c:v>5900</c:v>
                </c:pt>
                <c:pt idx="231">
                  <c:v>6000</c:v>
                </c:pt>
                <c:pt idx="232">
                  <c:v>6100</c:v>
                </c:pt>
                <c:pt idx="233">
                  <c:v>6200</c:v>
                </c:pt>
                <c:pt idx="234">
                  <c:v>6300</c:v>
                </c:pt>
                <c:pt idx="235">
                  <c:v>6400</c:v>
                </c:pt>
                <c:pt idx="236">
                  <c:v>6500</c:v>
                </c:pt>
                <c:pt idx="237">
                  <c:v>6600</c:v>
                </c:pt>
                <c:pt idx="238">
                  <c:v>6700</c:v>
                </c:pt>
                <c:pt idx="239">
                  <c:v>6800</c:v>
                </c:pt>
                <c:pt idx="240">
                  <c:v>6900</c:v>
                </c:pt>
                <c:pt idx="241">
                  <c:v>7000</c:v>
                </c:pt>
                <c:pt idx="242">
                  <c:v>7100</c:v>
                </c:pt>
                <c:pt idx="243">
                  <c:v>7200</c:v>
                </c:pt>
                <c:pt idx="244">
                  <c:v>7300</c:v>
                </c:pt>
                <c:pt idx="245">
                  <c:v>7400</c:v>
                </c:pt>
                <c:pt idx="246">
                  <c:v>7500</c:v>
                </c:pt>
                <c:pt idx="247">
                  <c:v>7600</c:v>
                </c:pt>
                <c:pt idx="248">
                  <c:v>7700</c:v>
                </c:pt>
                <c:pt idx="249">
                  <c:v>7800</c:v>
                </c:pt>
                <c:pt idx="250">
                  <c:v>7900</c:v>
                </c:pt>
                <c:pt idx="251">
                  <c:v>8000</c:v>
                </c:pt>
                <c:pt idx="252">
                  <c:v>8100</c:v>
                </c:pt>
                <c:pt idx="253">
                  <c:v>8200</c:v>
                </c:pt>
                <c:pt idx="254">
                  <c:v>8300</c:v>
                </c:pt>
                <c:pt idx="255">
                  <c:v>8400</c:v>
                </c:pt>
                <c:pt idx="256">
                  <c:v>8500</c:v>
                </c:pt>
                <c:pt idx="257">
                  <c:v>8600</c:v>
                </c:pt>
                <c:pt idx="258">
                  <c:v>8700</c:v>
                </c:pt>
                <c:pt idx="259">
                  <c:v>8800</c:v>
                </c:pt>
                <c:pt idx="260">
                  <c:v>8900</c:v>
                </c:pt>
                <c:pt idx="261">
                  <c:v>9000</c:v>
                </c:pt>
                <c:pt idx="262">
                  <c:v>9100</c:v>
                </c:pt>
                <c:pt idx="263">
                  <c:v>9200</c:v>
                </c:pt>
                <c:pt idx="264">
                  <c:v>9300</c:v>
                </c:pt>
                <c:pt idx="265">
                  <c:v>9400</c:v>
                </c:pt>
                <c:pt idx="266">
                  <c:v>9500</c:v>
                </c:pt>
                <c:pt idx="267">
                  <c:v>9600</c:v>
                </c:pt>
                <c:pt idx="268">
                  <c:v>9700</c:v>
                </c:pt>
                <c:pt idx="269">
                  <c:v>9800</c:v>
                </c:pt>
                <c:pt idx="270">
                  <c:v>9900</c:v>
                </c:pt>
                <c:pt idx="271">
                  <c:v>10000</c:v>
                </c:pt>
                <c:pt idx="272">
                  <c:v>11000</c:v>
                </c:pt>
                <c:pt idx="273">
                  <c:v>12000</c:v>
                </c:pt>
                <c:pt idx="274">
                  <c:v>13000</c:v>
                </c:pt>
                <c:pt idx="275">
                  <c:v>14000</c:v>
                </c:pt>
                <c:pt idx="276">
                  <c:v>15000</c:v>
                </c:pt>
                <c:pt idx="277">
                  <c:v>16000</c:v>
                </c:pt>
                <c:pt idx="278">
                  <c:v>17000</c:v>
                </c:pt>
                <c:pt idx="279">
                  <c:v>18000</c:v>
                </c:pt>
                <c:pt idx="280">
                  <c:v>19000</c:v>
                </c:pt>
                <c:pt idx="281">
                  <c:v>20000</c:v>
                </c:pt>
                <c:pt idx="282">
                  <c:v>21000</c:v>
                </c:pt>
                <c:pt idx="283">
                  <c:v>22000</c:v>
                </c:pt>
                <c:pt idx="284">
                  <c:v>23000</c:v>
                </c:pt>
                <c:pt idx="285">
                  <c:v>24000</c:v>
                </c:pt>
                <c:pt idx="286">
                  <c:v>25000</c:v>
                </c:pt>
                <c:pt idx="287">
                  <c:v>26000</c:v>
                </c:pt>
                <c:pt idx="288">
                  <c:v>27000</c:v>
                </c:pt>
                <c:pt idx="289">
                  <c:v>28000</c:v>
                </c:pt>
                <c:pt idx="290">
                  <c:v>29000</c:v>
                </c:pt>
                <c:pt idx="291">
                  <c:v>30000</c:v>
                </c:pt>
                <c:pt idx="292">
                  <c:v>31000</c:v>
                </c:pt>
                <c:pt idx="293">
                  <c:v>32000</c:v>
                </c:pt>
                <c:pt idx="294">
                  <c:v>33000</c:v>
                </c:pt>
                <c:pt idx="295">
                  <c:v>34000</c:v>
                </c:pt>
                <c:pt idx="296">
                  <c:v>35000</c:v>
                </c:pt>
                <c:pt idx="297">
                  <c:v>36000</c:v>
                </c:pt>
                <c:pt idx="298">
                  <c:v>37000</c:v>
                </c:pt>
                <c:pt idx="299">
                  <c:v>38000</c:v>
                </c:pt>
                <c:pt idx="300">
                  <c:v>39000</c:v>
                </c:pt>
                <c:pt idx="301">
                  <c:v>40000</c:v>
                </c:pt>
                <c:pt idx="302">
                  <c:v>41000</c:v>
                </c:pt>
                <c:pt idx="303">
                  <c:v>42000</c:v>
                </c:pt>
                <c:pt idx="304">
                  <c:v>43000</c:v>
                </c:pt>
                <c:pt idx="305">
                  <c:v>44000</c:v>
                </c:pt>
                <c:pt idx="306">
                  <c:v>45000</c:v>
                </c:pt>
                <c:pt idx="307">
                  <c:v>46000</c:v>
                </c:pt>
                <c:pt idx="308">
                  <c:v>47000</c:v>
                </c:pt>
                <c:pt idx="309">
                  <c:v>48000</c:v>
                </c:pt>
                <c:pt idx="310">
                  <c:v>49000</c:v>
                </c:pt>
                <c:pt idx="311">
                  <c:v>50000</c:v>
                </c:pt>
                <c:pt idx="312">
                  <c:v>51000</c:v>
                </c:pt>
                <c:pt idx="313">
                  <c:v>52000</c:v>
                </c:pt>
                <c:pt idx="314">
                  <c:v>53000</c:v>
                </c:pt>
                <c:pt idx="315">
                  <c:v>54000</c:v>
                </c:pt>
                <c:pt idx="316">
                  <c:v>55000</c:v>
                </c:pt>
                <c:pt idx="317">
                  <c:v>56000</c:v>
                </c:pt>
                <c:pt idx="318">
                  <c:v>57000</c:v>
                </c:pt>
                <c:pt idx="319">
                  <c:v>58000</c:v>
                </c:pt>
                <c:pt idx="320">
                  <c:v>59000</c:v>
                </c:pt>
                <c:pt idx="321">
                  <c:v>60000</c:v>
                </c:pt>
                <c:pt idx="322">
                  <c:v>61000</c:v>
                </c:pt>
                <c:pt idx="323">
                  <c:v>62000</c:v>
                </c:pt>
                <c:pt idx="324">
                  <c:v>63000</c:v>
                </c:pt>
                <c:pt idx="325">
                  <c:v>64000</c:v>
                </c:pt>
                <c:pt idx="326">
                  <c:v>65000</c:v>
                </c:pt>
                <c:pt idx="327">
                  <c:v>66000</c:v>
                </c:pt>
                <c:pt idx="328">
                  <c:v>67000</c:v>
                </c:pt>
                <c:pt idx="329">
                  <c:v>68000</c:v>
                </c:pt>
                <c:pt idx="330">
                  <c:v>69000</c:v>
                </c:pt>
                <c:pt idx="331">
                  <c:v>70000</c:v>
                </c:pt>
                <c:pt idx="332">
                  <c:v>71000</c:v>
                </c:pt>
                <c:pt idx="333">
                  <c:v>72000</c:v>
                </c:pt>
                <c:pt idx="334">
                  <c:v>73000</c:v>
                </c:pt>
                <c:pt idx="335">
                  <c:v>74000</c:v>
                </c:pt>
                <c:pt idx="336">
                  <c:v>75000</c:v>
                </c:pt>
                <c:pt idx="337">
                  <c:v>76000</c:v>
                </c:pt>
                <c:pt idx="338">
                  <c:v>77000</c:v>
                </c:pt>
                <c:pt idx="339">
                  <c:v>78000</c:v>
                </c:pt>
                <c:pt idx="340">
                  <c:v>79000</c:v>
                </c:pt>
                <c:pt idx="341">
                  <c:v>80000</c:v>
                </c:pt>
                <c:pt idx="342">
                  <c:v>81000</c:v>
                </c:pt>
                <c:pt idx="343">
                  <c:v>82000</c:v>
                </c:pt>
                <c:pt idx="344">
                  <c:v>83000</c:v>
                </c:pt>
                <c:pt idx="345">
                  <c:v>84000</c:v>
                </c:pt>
                <c:pt idx="346">
                  <c:v>85000</c:v>
                </c:pt>
                <c:pt idx="347">
                  <c:v>86000</c:v>
                </c:pt>
                <c:pt idx="348">
                  <c:v>87000</c:v>
                </c:pt>
                <c:pt idx="349">
                  <c:v>88000</c:v>
                </c:pt>
                <c:pt idx="350">
                  <c:v>89000</c:v>
                </c:pt>
                <c:pt idx="351">
                  <c:v>90000</c:v>
                </c:pt>
                <c:pt idx="352">
                  <c:v>91000</c:v>
                </c:pt>
                <c:pt idx="353">
                  <c:v>92000</c:v>
                </c:pt>
                <c:pt idx="354">
                  <c:v>93000</c:v>
                </c:pt>
                <c:pt idx="355">
                  <c:v>94000</c:v>
                </c:pt>
                <c:pt idx="356">
                  <c:v>95000</c:v>
                </c:pt>
                <c:pt idx="357">
                  <c:v>96000</c:v>
                </c:pt>
                <c:pt idx="358">
                  <c:v>97000</c:v>
                </c:pt>
                <c:pt idx="359">
                  <c:v>98000</c:v>
                </c:pt>
                <c:pt idx="360">
                  <c:v>99000</c:v>
                </c:pt>
                <c:pt idx="361">
                  <c:v>100000</c:v>
                </c:pt>
                <c:pt idx="362">
                  <c:v>110000</c:v>
                </c:pt>
                <c:pt idx="363">
                  <c:v>120000</c:v>
                </c:pt>
                <c:pt idx="364">
                  <c:v>130000</c:v>
                </c:pt>
                <c:pt idx="365">
                  <c:v>140000</c:v>
                </c:pt>
                <c:pt idx="366">
                  <c:v>150000</c:v>
                </c:pt>
                <c:pt idx="367">
                  <c:v>160000</c:v>
                </c:pt>
                <c:pt idx="368">
                  <c:v>170000</c:v>
                </c:pt>
                <c:pt idx="369">
                  <c:v>180000</c:v>
                </c:pt>
                <c:pt idx="370">
                  <c:v>190000</c:v>
                </c:pt>
                <c:pt idx="371">
                  <c:v>200000</c:v>
                </c:pt>
                <c:pt idx="372">
                  <c:v>210000</c:v>
                </c:pt>
                <c:pt idx="373">
                  <c:v>220000</c:v>
                </c:pt>
                <c:pt idx="374">
                  <c:v>230000</c:v>
                </c:pt>
                <c:pt idx="375">
                  <c:v>240000</c:v>
                </c:pt>
                <c:pt idx="376">
                  <c:v>250000</c:v>
                </c:pt>
                <c:pt idx="377">
                  <c:v>260000</c:v>
                </c:pt>
                <c:pt idx="378">
                  <c:v>270000</c:v>
                </c:pt>
                <c:pt idx="379">
                  <c:v>280000</c:v>
                </c:pt>
                <c:pt idx="380">
                  <c:v>290000</c:v>
                </c:pt>
                <c:pt idx="381">
                  <c:v>300000</c:v>
                </c:pt>
                <c:pt idx="382">
                  <c:v>310000</c:v>
                </c:pt>
                <c:pt idx="383">
                  <c:v>320000</c:v>
                </c:pt>
                <c:pt idx="384">
                  <c:v>330000</c:v>
                </c:pt>
                <c:pt idx="385">
                  <c:v>340000</c:v>
                </c:pt>
                <c:pt idx="386">
                  <c:v>350000</c:v>
                </c:pt>
                <c:pt idx="387">
                  <c:v>360000</c:v>
                </c:pt>
                <c:pt idx="388">
                  <c:v>370000</c:v>
                </c:pt>
                <c:pt idx="389">
                  <c:v>380000</c:v>
                </c:pt>
                <c:pt idx="390">
                  <c:v>390000</c:v>
                </c:pt>
                <c:pt idx="391">
                  <c:v>400000</c:v>
                </c:pt>
                <c:pt idx="392">
                  <c:v>410000</c:v>
                </c:pt>
                <c:pt idx="393">
                  <c:v>420000</c:v>
                </c:pt>
                <c:pt idx="394">
                  <c:v>430000</c:v>
                </c:pt>
                <c:pt idx="395">
                  <c:v>440000</c:v>
                </c:pt>
                <c:pt idx="396">
                  <c:v>450000</c:v>
                </c:pt>
                <c:pt idx="397">
                  <c:v>460000</c:v>
                </c:pt>
                <c:pt idx="398">
                  <c:v>470000</c:v>
                </c:pt>
                <c:pt idx="399">
                  <c:v>480000</c:v>
                </c:pt>
                <c:pt idx="400">
                  <c:v>490000</c:v>
                </c:pt>
                <c:pt idx="401">
                  <c:v>500000</c:v>
                </c:pt>
                <c:pt idx="402">
                  <c:v>510000</c:v>
                </c:pt>
                <c:pt idx="403">
                  <c:v>520000</c:v>
                </c:pt>
                <c:pt idx="404">
                  <c:v>530000</c:v>
                </c:pt>
                <c:pt idx="405">
                  <c:v>540000</c:v>
                </c:pt>
                <c:pt idx="406">
                  <c:v>550000</c:v>
                </c:pt>
                <c:pt idx="407">
                  <c:v>560000</c:v>
                </c:pt>
                <c:pt idx="408">
                  <c:v>570000</c:v>
                </c:pt>
                <c:pt idx="409">
                  <c:v>580000</c:v>
                </c:pt>
                <c:pt idx="410">
                  <c:v>590000</c:v>
                </c:pt>
                <c:pt idx="411">
                  <c:v>600000</c:v>
                </c:pt>
                <c:pt idx="412">
                  <c:v>610000</c:v>
                </c:pt>
                <c:pt idx="413">
                  <c:v>620000</c:v>
                </c:pt>
                <c:pt idx="414">
                  <c:v>630000</c:v>
                </c:pt>
                <c:pt idx="415">
                  <c:v>640000</c:v>
                </c:pt>
                <c:pt idx="416">
                  <c:v>650000</c:v>
                </c:pt>
                <c:pt idx="417">
                  <c:v>660000</c:v>
                </c:pt>
                <c:pt idx="418">
                  <c:v>670000</c:v>
                </c:pt>
                <c:pt idx="419">
                  <c:v>680000</c:v>
                </c:pt>
                <c:pt idx="420">
                  <c:v>690000</c:v>
                </c:pt>
                <c:pt idx="421">
                  <c:v>700000</c:v>
                </c:pt>
                <c:pt idx="422">
                  <c:v>710000</c:v>
                </c:pt>
                <c:pt idx="423">
                  <c:v>720000</c:v>
                </c:pt>
                <c:pt idx="424">
                  <c:v>730000</c:v>
                </c:pt>
                <c:pt idx="425">
                  <c:v>740000</c:v>
                </c:pt>
                <c:pt idx="426">
                  <c:v>750000</c:v>
                </c:pt>
                <c:pt idx="427">
                  <c:v>760000</c:v>
                </c:pt>
                <c:pt idx="428">
                  <c:v>770000</c:v>
                </c:pt>
                <c:pt idx="429">
                  <c:v>780000</c:v>
                </c:pt>
                <c:pt idx="430">
                  <c:v>790000</c:v>
                </c:pt>
                <c:pt idx="431">
                  <c:v>800000</c:v>
                </c:pt>
                <c:pt idx="432">
                  <c:v>810000</c:v>
                </c:pt>
                <c:pt idx="433">
                  <c:v>820000</c:v>
                </c:pt>
                <c:pt idx="434">
                  <c:v>830000</c:v>
                </c:pt>
                <c:pt idx="435">
                  <c:v>840000</c:v>
                </c:pt>
                <c:pt idx="436">
                  <c:v>850000</c:v>
                </c:pt>
                <c:pt idx="437">
                  <c:v>860000</c:v>
                </c:pt>
                <c:pt idx="438">
                  <c:v>870000</c:v>
                </c:pt>
                <c:pt idx="439">
                  <c:v>880000</c:v>
                </c:pt>
                <c:pt idx="440">
                  <c:v>890000</c:v>
                </c:pt>
                <c:pt idx="441">
                  <c:v>900000</c:v>
                </c:pt>
                <c:pt idx="442">
                  <c:v>910000</c:v>
                </c:pt>
                <c:pt idx="443">
                  <c:v>920000</c:v>
                </c:pt>
                <c:pt idx="444">
                  <c:v>930000</c:v>
                </c:pt>
                <c:pt idx="445">
                  <c:v>940000</c:v>
                </c:pt>
                <c:pt idx="446">
                  <c:v>950000</c:v>
                </c:pt>
                <c:pt idx="447">
                  <c:v>960000</c:v>
                </c:pt>
                <c:pt idx="448">
                  <c:v>970000</c:v>
                </c:pt>
                <c:pt idx="449">
                  <c:v>980000</c:v>
                </c:pt>
                <c:pt idx="450">
                  <c:v>990000</c:v>
                </c:pt>
                <c:pt idx="451">
                  <c:v>1000000</c:v>
                </c:pt>
              </c:numCache>
            </c:numRef>
          </c:xVal>
          <c:yVal>
            <c:numRef>
              <c:f>'Compensated System Calculus'!$E$6:$E$457</c:f>
              <c:numCache>
                <c:formatCode>General</c:formatCode>
                <c:ptCount val="452"/>
                <c:pt idx="0">
                  <c:v>89.995947511226646</c:v>
                </c:pt>
                <c:pt idx="1">
                  <c:v>90.142757155500135</c:v>
                </c:pt>
                <c:pt idx="2">
                  <c:v>90.157032828667852</c:v>
                </c:pt>
                <c:pt idx="3">
                  <c:v>90.171308489726428</c:v>
                </c:pt>
                <c:pt idx="4">
                  <c:v>90.185584137575006</c:v>
                </c:pt>
                <c:pt idx="5">
                  <c:v>90.19985977111277</c:v>
                </c:pt>
                <c:pt idx="6">
                  <c:v>90.214135389238947</c:v>
                </c:pt>
                <c:pt idx="7">
                  <c:v>90.228410990852709</c:v>
                </c:pt>
                <c:pt idx="8">
                  <c:v>90.242686574853309</c:v>
                </c:pt>
                <c:pt idx="9">
                  <c:v>90.256962140139933</c:v>
                </c:pt>
                <c:pt idx="10">
                  <c:v>90.271237685611794</c:v>
                </c:pt>
                <c:pt idx="11">
                  <c:v>90.285513210168148</c:v>
                </c:pt>
                <c:pt idx="12">
                  <c:v>90.299788712708249</c:v>
                </c:pt>
                <c:pt idx="13">
                  <c:v>90.314064192131312</c:v>
                </c:pt>
                <c:pt idx="14">
                  <c:v>90.328339647336634</c:v>
                </c:pt>
                <c:pt idx="15">
                  <c:v>90.342615077223442</c:v>
                </c:pt>
                <c:pt idx="16">
                  <c:v>90.35689048069105</c:v>
                </c:pt>
                <c:pt idx="17">
                  <c:v>90.371165856638726</c:v>
                </c:pt>
                <c:pt idx="18">
                  <c:v>90.385441203965797</c:v>
                </c:pt>
                <c:pt idx="19">
                  <c:v>90.399716521571548</c:v>
                </c:pt>
                <c:pt idx="20">
                  <c:v>90.413991808355348</c:v>
                </c:pt>
                <c:pt idx="21">
                  <c:v>90.428267063216481</c:v>
                </c:pt>
                <c:pt idx="22">
                  <c:v>90.44254228505433</c:v>
                </c:pt>
                <c:pt idx="23">
                  <c:v>90.456817472768222</c:v>
                </c:pt>
                <c:pt idx="24">
                  <c:v>90.471092625257583</c:v>
                </c:pt>
                <c:pt idx="25">
                  <c:v>90.485367741421797</c:v>
                </c:pt>
                <c:pt idx="26">
                  <c:v>90.499642820160247</c:v>
                </c:pt>
                <c:pt idx="27">
                  <c:v>90.513917860372374</c:v>
                </c:pt>
                <c:pt idx="28">
                  <c:v>90.528192860957589</c:v>
                </c:pt>
                <c:pt idx="29">
                  <c:v>90.542467820815361</c:v>
                </c:pt>
                <c:pt idx="30">
                  <c:v>90.556742738845188</c:v>
                </c:pt>
                <c:pt idx="31">
                  <c:v>90.571017613946509</c:v>
                </c:pt>
                <c:pt idx="32">
                  <c:v>90.585292445018851</c:v>
                </c:pt>
                <c:pt idx="33">
                  <c:v>90.599567230961739</c:v>
                </c:pt>
                <c:pt idx="34">
                  <c:v>90.613841970674699</c:v>
                </c:pt>
                <c:pt idx="35">
                  <c:v>90.628116663057313</c:v>
                </c:pt>
                <c:pt idx="36">
                  <c:v>90.642391307009134</c:v>
                </c:pt>
                <c:pt idx="37">
                  <c:v>90.656665901429776</c:v>
                </c:pt>
                <c:pt idx="38">
                  <c:v>90.670940445218847</c:v>
                </c:pt>
                <c:pt idx="39">
                  <c:v>90.685214937276001</c:v>
                </c:pt>
                <c:pt idx="40">
                  <c:v>90.699489376500864</c:v>
                </c:pt>
                <c:pt idx="41">
                  <c:v>90.713763761793132</c:v>
                </c:pt>
                <c:pt idx="42">
                  <c:v>90.728038092052543</c:v>
                </c:pt>
                <c:pt idx="43">
                  <c:v>90.74231236617878</c:v>
                </c:pt>
                <c:pt idx="44">
                  <c:v>90.756586583071581</c:v>
                </c:pt>
                <c:pt idx="45">
                  <c:v>90.770860741630742</c:v>
                </c:pt>
                <c:pt idx="46">
                  <c:v>90.785134840756058</c:v>
                </c:pt>
                <c:pt idx="47">
                  <c:v>90.799408879347325</c:v>
                </c:pt>
                <c:pt idx="48">
                  <c:v>90.813682856304411</c:v>
                </c:pt>
                <c:pt idx="49">
                  <c:v>90.827956770527152</c:v>
                </c:pt>
                <c:pt idx="50">
                  <c:v>90.842230620915473</c:v>
                </c:pt>
                <c:pt idx="51">
                  <c:v>90.856504406369282</c:v>
                </c:pt>
                <c:pt idx="52">
                  <c:v>90.870778125788519</c:v>
                </c:pt>
                <c:pt idx="53">
                  <c:v>90.885051778073134</c:v>
                </c:pt>
                <c:pt idx="54">
                  <c:v>90.89932536212315</c:v>
                </c:pt>
                <c:pt idx="55">
                  <c:v>90.913598876838606</c:v>
                </c:pt>
                <c:pt idx="56">
                  <c:v>90.927872321119537</c:v>
                </c:pt>
                <c:pt idx="57">
                  <c:v>90.942145693866024</c:v>
                </c:pt>
                <c:pt idx="58">
                  <c:v>90.956418993978176</c:v>
                </c:pt>
                <c:pt idx="59">
                  <c:v>90.970692220356128</c:v>
                </c:pt>
                <c:pt idx="60">
                  <c:v>90.984965371900074</c:v>
                </c:pt>
                <c:pt idx="61">
                  <c:v>90.999238447510209</c:v>
                </c:pt>
                <c:pt idx="62">
                  <c:v>91.013511446086753</c:v>
                </c:pt>
                <c:pt idx="63">
                  <c:v>91.027784366529943</c:v>
                </c:pt>
                <c:pt idx="64">
                  <c:v>91.042057207740143</c:v>
                </c:pt>
                <c:pt idx="65">
                  <c:v>91.056329968617604</c:v>
                </c:pt>
                <c:pt idx="66">
                  <c:v>91.070602648062746</c:v>
                </c:pt>
                <c:pt idx="67">
                  <c:v>91.084875244975919</c:v>
                </c:pt>
                <c:pt idx="68">
                  <c:v>91.099147758257573</c:v>
                </c:pt>
                <c:pt idx="69">
                  <c:v>91.113420186808142</c:v>
                </c:pt>
                <c:pt idx="70">
                  <c:v>91.127692529528133</c:v>
                </c:pt>
                <c:pt idx="71">
                  <c:v>91.141964785318081</c:v>
                </c:pt>
                <c:pt idx="72">
                  <c:v>91.156236953078519</c:v>
                </c:pt>
                <c:pt idx="73">
                  <c:v>91.170509031710068</c:v>
                </c:pt>
                <c:pt idx="74">
                  <c:v>91.184781020113377</c:v>
                </c:pt>
                <c:pt idx="75">
                  <c:v>91.199052917189093</c:v>
                </c:pt>
                <c:pt idx="76">
                  <c:v>91.213324721837935</c:v>
                </c:pt>
                <c:pt idx="77">
                  <c:v>91.22759643296061</c:v>
                </c:pt>
                <c:pt idx="78">
                  <c:v>91.241868049457949</c:v>
                </c:pt>
                <c:pt idx="79">
                  <c:v>91.256139570230772</c:v>
                </c:pt>
                <c:pt idx="80">
                  <c:v>91.270410994179912</c:v>
                </c:pt>
                <c:pt idx="81">
                  <c:v>91.284682320206272</c:v>
                </c:pt>
                <c:pt idx="82">
                  <c:v>91.298953547210786</c:v>
                </c:pt>
                <c:pt idx="83">
                  <c:v>91.313224674094457</c:v>
                </c:pt>
                <c:pt idx="84">
                  <c:v>91.327495699758273</c:v>
                </c:pt>
                <c:pt idx="85">
                  <c:v>91.341766623103325</c:v>
                </c:pt>
                <c:pt idx="86">
                  <c:v>91.356037443030672</c:v>
                </c:pt>
                <c:pt idx="87">
                  <c:v>91.370308158441489</c:v>
                </c:pt>
                <c:pt idx="88">
                  <c:v>91.384578768236963</c:v>
                </c:pt>
                <c:pt idx="89">
                  <c:v>91.398849271318298</c:v>
                </c:pt>
                <c:pt idx="90">
                  <c:v>91.413119666586795</c:v>
                </c:pt>
                <c:pt idx="91">
                  <c:v>91.427389952943756</c:v>
                </c:pt>
                <c:pt idx="92">
                  <c:v>91.570086584699425</c:v>
                </c:pt>
                <c:pt idx="93">
                  <c:v>91.712771117086291</c:v>
                </c:pt>
                <c:pt idx="94">
                  <c:v>91.855442452205764</c:v>
                </c:pt>
                <c:pt idx="95">
                  <c:v>91.99809949269175</c:v>
                </c:pt>
                <c:pt idx="96">
                  <c:v>92.140741141754717</c:v>
                </c:pt>
                <c:pt idx="97">
                  <c:v>92.283366303225733</c:v>
                </c:pt>
                <c:pt idx="98">
                  <c:v>92.425973881600413</c:v>
                </c:pt>
                <c:pt idx="99">
                  <c:v>92.568562782082722</c:v>
                </c:pt>
                <c:pt idx="100">
                  <c:v>92.711131910628765</c:v>
                </c:pt>
                <c:pt idx="101">
                  <c:v>92.853680173990384</c:v>
                </c:pt>
                <c:pt idx="102">
                  <c:v>92.996206479758882</c:v>
                </c:pt>
                <c:pt idx="103">
                  <c:v>93.13870973640843</c:v>
                </c:pt>
                <c:pt idx="104">
                  <c:v>93.281188853339188</c:v>
                </c:pt>
                <c:pt idx="105">
                  <c:v>93.423642740921025</c:v>
                </c:pt>
                <c:pt idx="106">
                  <c:v>93.566070310536233</c:v>
                </c:pt>
                <c:pt idx="107">
                  <c:v>93.708470474622615</c:v>
                </c:pt>
                <c:pt idx="108">
                  <c:v>93.850842146716488</c:v>
                </c:pt>
                <c:pt idx="109">
                  <c:v>93.993184241495442</c:v>
                </c:pt>
                <c:pt idx="110">
                  <c:v>94.135495674820675</c:v>
                </c:pt>
                <c:pt idx="111">
                  <c:v>94.27777536377971</c:v>
                </c:pt>
                <c:pt idx="112">
                  <c:v>94.420022226728534</c:v>
                </c:pt>
                <c:pt idx="113">
                  <c:v>94.562235183333996</c:v>
                </c:pt>
                <c:pt idx="114">
                  <c:v>94.704413154615352</c:v>
                </c:pt>
                <c:pt idx="115">
                  <c:v>94.846555062986482</c:v>
                </c:pt>
                <c:pt idx="116">
                  <c:v>94.988659832297515</c:v>
                </c:pt>
                <c:pt idx="117">
                  <c:v>95.130726387876066</c:v>
                </c:pt>
                <c:pt idx="118">
                  <c:v>95.272753656568682</c:v>
                </c:pt>
                <c:pt idx="119">
                  <c:v>95.414740566782115</c:v>
                </c:pt>
                <c:pt idx="120">
                  <c:v>95.55668604852373</c:v>
                </c:pt>
                <c:pt idx="121">
                  <c:v>95.69858903344317</c:v>
                </c:pt>
                <c:pt idx="122">
                  <c:v>95.840448454871762</c:v>
                </c:pt>
                <c:pt idx="123">
                  <c:v>95.982263247863784</c:v>
                </c:pt>
                <c:pt idx="124">
                  <c:v>96.124032349235904</c:v>
                </c:pt>
                <c:pt idx="125">
                  <c:v>96.265754697607662</c:v>
                </c:pt>
                <c:pt idx="126">
                  <c:v>96.407429233440737</c:v>
                </c:pt>
                <c:pt idx="127">
                  <c:v>96.549054899078826</c:v>
                </c:pt>
                <c:pt idx="128">
                  <c:v>96.690630638786388</c:v>
                </c:pt>
                <c:pt idx="129">
                  <c:v>96.832155398788061</c:v>
                </c:pt>
                <c:pt idx="130">
                  <c:v>96.973628127307194</c:v>
                </c:pt>
                <c:pt idx="131">
                  <c:v>97.115047774604733</c:v>
                </c:pt>
                <c:pt idx="132">
                  <c:v>97.256413293017218</c:v>
                </c:pt>
                <c:pt idx="133">
                  <c:v>97.397723636994769</c:v>
                </c:pt>
                <c:pt idx="134">
                  <c:v>97.538977763139457</c:v>
                </c:pt>
                <c:pt idx="135">
                  <c:v>97.68017463024195</c:v>
                </c:pt>
                <c:pt idx="136">
                  <c:v>97.821313199319704</c:v>
                </c:pt>
                <c:pt idx="137">
                  <c:v>97.962392433653406</c:v>
                </c:pt>
                <c:pt idx="138">
                  <c:v>98.103411298824099</c:v>
                </c:pt>
                <c:pt idx="139">
                  <c:v>98.244368762749318</c:v>
                </c:pt>
                <c:pt idx="140">
                  <c:v>98.385263795719524</c:v>
                </c:pt>
                <c:pt idx="141">
                  <c:v>98.526095370434192</c:v>
                </c:pt>
                <c:pt idx="142">
                  <c:v>98.666862462037031</c:v>
                </c:pt>
                <c:pt idx="143">
                  <c:v>98.807564048151946</c:v>
                </c:pt>
                <c:pt idx="144">
                  <c:v>98.948199108917478</c:v>
                </c:pt>
                <c:pt idx="145">
                  <c:v>99.088766627022125</c:v>
                </c:pt>
                <c:pt idx="146">
                  <c:v>99.229265587738411</c:v>
                </c:pt>
                <c:pt idx="147">
                  <c:v>99.369694978957668</c:v>
                </c:pt>
                <c:pt idx="148">
                  <c:v>99.510053791223086</c:v>
                </c:pt>
                <c:pt idx="149">
                  <c:v>99.650341017764177</c:v>
                </c:pt>
                <c:pt idx="150">
                  <c:v>99.790555654529427</c:v>
                </c:pt>
                <c:pt idx="151">
                  <c:v>99.930696700219528</c:v>
                </c:pt>
                <c:pt idx="152">
                  <c:v>100.07076315632011</c:v>
                </c:pt>
                <c:pt idx="153">
                  <c:v>100.21075402713369</c:v>
                </c:pt>
                <c:pt idx="154">
                  <c:v>100.35066831981216</c:v>
                </c:pt>
                <c:pt idx="155">
                  <c:v>100.49050504438829</c:v>
                </c:pt>
                <c:pt idx="156">
                  <c:v>100.63026321380697</c:v>
                </c:pt>
                <c:pt idx="157">
                  <c:v>100.76994184395637</c:v>
                </c:pt>
                <c:pt idx="158">
                  <c:v>100.90953995369856</c:v>
                </c:pt>
                <c:pt idx="159">
                  <c:v>101.04905656489977</c:v>
                </c:pt>
                <c:pt idx="160">
                  <c:v>101.18849070246095</c:v>
                </c:pt>
                <c:pt idx="161">
                  <c:v>101.32784139434688</c:v>
                </c:pt>
                <c:pt idx="162">
                  <c:v>101.46710767161565</c:v>
                </c:pt>
                <c:pt idx="163">
                  <c:v>101.60628856844784</c:v>
                </c:pt>
                <c:pt idx="164">
                  <c:v>101.74538312217493</c:v>
                </c:pt>
                <c:pt idx="165">
                  <c:v>101.88439037330798</c:v>
                </c:pt>
                <c:pt idx="166">
                  <c:v>102.023309365565</c:v>
                </c:pt>
                <c:pt idx="167">
                  <c:v>102.16213914589908</c:v>
                </c:pt>
                <c:pt idx="168">
                  <c:v>102.30087876452555</c:v>
                </c:pt>
                <c:pt idx="169">
                  <c:v>102.4395272749487</c:v>
                </c:pt>
                <c:pt idx="170">
                  <c:v>102.57808373398815</c:v>
                </c:pt>
                <c:pt idx="171">
                  <c:v>102.71654720180547</c:v>
                </c:pt>
                <c:pt idx="172">
                  <c:v>102.85491674192997</c:v>
                </c:pt>
                <c:pt idx="173">
                  <c:v>102.99319142128338</c:v>
                </c:pt>
                <c:pt idx="174">
                  <c:v>103.13137031020585</c:v>
                </c:pt>
                <c:pt idx="175">
                  <c:v>103.26945248248047</c:v>
                </c:pt>
                <c:pt idx="176">
                  <c:v>103.40743701535686</c:v>
                </c:pt>
                <c:pt idx="177">
                  <c:v>103.54532298957636</c:v>
                </c:pt>
                <c:pt idx="178">
                  <c:v>103.68310948939435</c:v>
                </c:pt>
                <c:pt idx="179">
                  <c:v>103.82079560260443</c:v>
                </c:pt>
                <c:pt idx="180">
                  <c:v>103.95838042056114</c:v>
                </c:pt>
                <c:pt idx="181">
                  <c:v>104.0958630382018</c:v>
                </c:pt>
                <c:pt idx="182">
                  <c:v>105.46487168857111</c:v>
                </c:pt>
                <c:pt idx="183">
                  <c:v>106.82269214583734</c:v>
                </c:pt>
                <c:pt idx="184">
                  <c:v>108.16848157237312</c:v>
                </c:pt>
                <c:pt idx="185">
                  <c:v>109.50143687860955</c:v>
                </c:pt>
                <c:pt idx="186">
                  <c:v>110.82079591882207</c:v>
                </c:pt>
                <c:pt idx="187">
                  <c:v>112.12583830998089</c:v>
                </c:pt>
                <c:pt idx="188">
                  <c:v>113.41588588475376</c:v>
                </c:pt>
                <c:pt idx="189">
                  <c:v>114.69030279430558</c:v>
                </c:pt>
                <c:pt idx="190">
                  <c:v>115.94849528039393</c:v>
                </c:pt>
                <c:pt idx="191">
                  <c:v>117.18991113939096</c:v>
                </c:pt>
                <c:pt idx="192">
                  <c:v>118.4140389032269</c:v>
                </c:pt>
                <c:pt idx="193">
                  <c:v>119.62040676393617</c:v>
                </c:pt>
                <c:pt idx="194">
                  <c:v>120.80858126943686</c:v>
                </c:pt>
                <c:pt idx="195">
                  <c:v>121.97816581853782</c:v>
                </c:pt>
                <c:pt idx="196">
                  <c:v>123.12879898292815</c:v>
                </c:pt>
                <c:pt idx="197">
                  <c:v>124.26015268319449</c:v>
                </c:pt>
                <c:pt idx="198">
                  <c:v>125.3719302447625</c:v>
                </c:pt>
                <c:pt idx="199">
                  <c:v>126.46386435817909</c:v>
                </c:pt>
                <c:pt idx="200">
                  <c:v>127.53571496640144</c:v>
                </c:pt>
                <c:pt idx="201">
                  <c:v>128.58726709980942</c:v>
                </c:pt>
                <c:pt idx="202">
                  <c:v>129.61832867758474</c:v>
                </c:pt>
                <c:pt idx="203">
                  <c:v>130.6287282919433</c:v>
                </c:pt>
                <c:pt idx="204">
                  <c:v>131.61831298954408</c:v>
                </c:pt>
                <c:pt idx="205">
                  <c:v>132.58694606224091</c:v>
                </c:pt>
                <c:pt idx="206">
                  <c:v>133.53450485725872</c:v>
                </c:pt>
                <c:pt idx="207">
                  <c:v>134.46087861486527</c:v>
                </c:pt>
                <c:pt idx="208">
                  <c:v>135.36596633971769</c:v>
                </c:pt>
                <c:pt idx="209">
                  <c:v>136.2496747102704</c:v>
                </c:pt>
                <c:pt idx="210">
                  <c:v>137.11191602900516</c:v>
                </c:pt>
                <c:pt idx="211">
                  <c:v>137.95260621470717</c:v>
                </c:pt>
                <c:pt idx="212">
                  <c:v>138.77166283665989</c:v>
                </c:pt>
                <c:pt idx="213">
                  <c:v>139.56900318936161</c:v>
                </c:pt>
                <c:pt idx="214">
                  <c:v>140.34454240526796</c:v>
                </c:pt>
                <c:pt idx="215">
                  <c:v>141.09819160205552</c:v>
                </c:pt>
                <c:pt idx="216">
                  <c:v>141.82985606001694</c:v>
                </c:pt>
                <c:pt idx="217">
                  <c:v>142.53943342441914</c:v>
                </c:pt>
                <c:pt idx="218">
                  <c:v>143.22681192694671</c:v>
                </c:pt>
                <c:pt idx="219">
                  <c:v>143.89186861976293</c:v>
                </c:pt>
                <c:pt idx="220">
                  <c:v>144.53446761516548</c:v>
                </c:pt>
                <c:pt idx="221">
                  <c:v>145.15445832335129</c:v>
                </c:pt>
                <c:pt idx="222">
                  <c:v>145.75167368038845</c:v>
                </c:pt>
                <c:pt idx="223">
                  <c:v>146.32592835813156</c:v>
                </c:pt>
                <c:pt idx="224">
                  <c:v>146.87701694750871</c:v>
                </c:pt>
                <c:pt idx="225">
                  <c:v>147.40471210633333</c:v>
                </c:pt>
                <c:pt idx="226">
                  <c:v>147.90876266258689</c:v>
                </c:pt>
                <c:pt idx="227">
                  <c:v>148.38889166394546</c:v>
                </c:pt>
                <c:pt idx="228">
                  <c:v>148.84479436421012</c:v>
                </c:pt>
                <c:pt idx="229">
                  <c:v>149.27613613727036</c:v>
                </c:pt>
                <c:pt idx="230">
                  <c:v>149.68255030925758</c:v>
                </c:pt>
                <c:pt idx="231">
                  <c:v>150.06363589970817</c:v>
                </c:pt>
                <c:pt idx="232">
                  <c:v>150.41895526282181</c:v>
                </c:pt>
                <c:pt idx="233">
                  <c:v>150.74803162035334</c:v>
                </c:pt>
                <c:pt idx="234">
                  <c:v>151.05034647834026</c:v>
                </c:pt>
                <c:pt idx="235">
                  <c:v>151.32533692078727</c:v>
                </c:pt>
                <c:pt idx="236">
                  <c:v>151.5723927747147</c:v>
                </c:pt>
                <c:pt idx="237">
                  <c:v>151.79085364266049</c:v>
                </c:pt>
                <c:pt idx="238">
                  <c:v>151.98000580097036</c:v>
                </c:pt>
                <c:pt idx="239">
                  <c:v>152.13907896510372</c:v>
                </c:pt>
                <c:pt idx="240">
                  <c:v>152.26724292690756</c:v>
                </c:pt>
                <c:pt idx="241">
                  <c:v>152.36360407355053</c:v>
                </c:pt>
                <c:pt idx="242">
                  <c:v>152.42720180379337</c:v>
                </c:pt>
                <c:pt idx="243">
                  <c:v>152.45700486478128</c:v>
                </c:pt>
                <c:pt idx="244">
                  <c:v>152.45190764189505</c:v>
                </c:pt>
                <c:pt idx="245">
                  <c:v>152.4107264457769</c:v>
                </c:pt>
                <c:pt idx="246">
                  <c:v>152.33219585490332</c:v>
                </c:pt>
                <c:pt idx="247">
                  <c:v>152.21496518950551</c:v>
                </c:pt>
                <c:pt idx="248">
                  <c:v>152.05759521382376</c:v>
                </c:pt>
                <c:pt idx="249">
                  <c:v>151.8585551892547</c:v>
                </c:pt>
                <c:pt idx="250">
                  <c:v>151.61622043158721</c:v>
                </c:pt>
                <c:pt idx="251">
                  <c:v>151.32887056193016</c:v>
                </c:pt>
                <c:pt idx="252">
                  <c:v>150.99468868378642</c:v>
                </c:pt>
                <c:pt idx="253">
                  <c:v>150.61176176859175</c:v>
                </c:pt>
                <c:pt idx="254">
                  <c:v>150.17808258934483</c:v>
                </c:pt>
                <c:pt idx="255">
                  <c:v>149.69155360668415</c:v>
                </c:pt>
                <c:pt idx="256">
                  <c:v>149.14999328346798</c:v>
                </c:pt>
                <c:pt idx="257">
                  <c:v>148.55114538120765</c:v>
                </c:pt>
                <c:pt idx="258">
                  <c:v>147.89269187208112</c:v>
                </c:pt>
                <c:pt idx="259">
                  <c:v>147.17227017952669</c:v>
                </c:pt>
                <c:pt idx="260">
                  <c:v>146.38749553225546</c:v>
                </c:pt>
                <c:pt idx="261">
                  <c:v>145.53598927179144</c:v>
                </c:pt>
                <c:pt idx="262">
                  <c:v>144.61541397987142</c:v>
                </c:pt>
                <c:pt idx="263">
                  <c:v>143.62351627285233</c:v>
                </c:pt>
                <c:pt idx="264">
                  <c:v>142.55817802527261</c:v>
                </c:pt>
                <c:pt idx="265">
                  <c:v>141.41747660969156</c:v>
                </c:pt>
                <c:pt idx="266">
                  <c:v>140.19975444816302</c:v>
                </c:pt>
                <c:pt idx="267">
                  <c:v>138.90369773536128</c:v>
                </c:pt>
                <c:pt idx="268">
                  <c:v>137.52842359177532</c:v>
                </c:pt>
                <c:pt idx="269">
                  <c:v>136.07357412512553</c:v>
                </c:pt>
                <c:pt idx="270">
                  <c:v>134.53941492532502</c:v>
                </c:pt>
                <c:pt idx="271">
                  <c:v>132.92693442697208</c:v>
                </c:pt>
                <c:pt idx="272">
                  <c:v>113.36757615824339</c:v>
                </c:pt>
                <c:pt idx="273">
                  <c:v>93.081637052697545</c:v>
                </c:pt>
                <c:pt idx="274">
                  <c:v>78.572659277885109</c:v>
                </c:pt>
                <c:pt idx="275">
                  <c:v>69.915868579729789</c:v>
                </c:pt>
                <c:pt idx="276">
                  <c:v>64.975030484030398</c:v>
                </c:pt>
                <c:pt idx="277">
                  <c:v>62.169367081992718</c:v>
                </c:pt>
                <c:pt idx="278">
                  <c:v>60.596414720272932</c:v>
                </c:pt>
                <c:pt idx="279">
                  <c:v>59.754672298079484</c:v>
                </c:pt>
                <c:pt idx="280">
                  <c:v>59.357844892128433</c:v>
                </c:pt>
                <c:pt idx="281">
                  <c:v>59.236380339988273</c:v>
                </c:pt>
                <c:pt idx="282">
                  <c:v>59.286352310647615</c:v>
                </c:pt>
                <c:pt idx="283">
                  <c:v>59.442188505059391</c:v>
                </c:pt>
                <c:pt idx="284">
                  <c:v>59.661551278308728</c:v>
                </c:pt>
                <c:pt idx="285">
                  <c:v>59.916626095581385</c:v>
                </c:pt>
                <c:pt idx="286">
                  <c:v>60.1889214172434</c:v>
                </c:pt>
                <c:pt idx="287">
                  <c:v>60.466065793078386</c:v>
                </c:pt>
                <c:pt idx="288">
                  <c:v>60.739780326273888</c:v>
                </c:pt>
                <c:pt idx="289">
                  <c:v>61.00456431643542</c:v>
                </c:pt>
                <c:pt idx="290">
                  <c:v>61.256825538514967</c:v>
                </c:pt>
                <c:pt idx="291">
                  <c:v>61.49429446270964</c:v>
                </c:pt>
                <c:pt idx="292">
                  <c:v>61.715623678487141</c:v>
                </c:pt>
                <c:pt idx="293">
                  <c:v>61.920110400516343</c:v>
                </c:pt>
                <c:pt idx="294">
                  <c:v>62.107502133055071</c:v>
                </c:pt>
                <c:pt idx="295">
                  <c:v>62.277859343325041</c:v>
                </c:pt>
                <c:pt idx="296">
                  <c:v>62.431457721832004</c:v>
                </c:pt>
                <c:pt idx="297">
                  <c:v>62.568718243296345</c:v>
                </c:pt>
                <c:pt idx="298">
                  <c:v>62.690156944191699</c:v>
                </c:pt>
                <c:pt idx="299">
                  <c:v>62.796348803345722</c:v>
                </c:pt>
                <c:pt idx="300">
                  <c:v>62.887901784065306</c:v>
                </c:pt>
                <c:pt idx="301">
                  <c:v>62.965438242550924</c:v>
                </c:pt>
                <c:pt idx="302">
                  <c:v>63.029581702570731</c:v>
                </c:pt>
                <c:pt idx="303">
                  <c:v>63.080947553927793</c:v>
                </c:pt>
                <c:pt idx="304">
                  <c:v>63.120136627032842</c:v>
                </c:pt>
                <c:pt idx="305">
                  <c:v>63.147730877940539</c:v>
                </c:pt>
                <c:pt idx="306">
                  <c:v>63.164290621314535</c:v>
                </c:pt>
                <c:pt idx="307">
                  <c:v>63.17035289615449</c:v>
                </c:pt>
                <c:pt idx="308">
                  <c:v>63.166430656754514</c:v>
                </c:pt>
                <c:pt idx="309">
                  <c:v>63.153012560440828</c:v>
                </c:pt>
                <c:pt idx="310">
                  <c:v>63.130563182068315</c:v>
                </c:pt>
                <c:pt idx="311">
                  <c:v>63.099523528608636</c:v>
                </c:pt>
                <c:pt idx="312">
                  <c:v>63.060311759499847</c:v>
                </c:pt>
                <c:pt idx="313">
                  <c:v>63.013324042586113</c:v>
                </c:pt>
                <c:pt idx="314">
                  <c:v>62.95893549363079</c:v>
                </c:pt>
                <c:pt idx="315">
                  <c:v>62.897501161015363</c:v>
                </c:pt>
                <c:pt idx="316">
                  <c:v>62.829357027508436</c:v>
                </c:pt>
                <c:pt idx="317">
                  <c:v>62.754821008734396</c:v>
                </c:pt>
                <c:pt idx="318">
                  <c:v>62.674193933806897</c:v>
                </c:pt>
                <c:pt idx="319">
                  <c:v>62.587760497986388</c:v>
                </c:pt>
                <c:pt idx="320">
                  <c:v>62.495790180529646</c:v>
                </c:pt>
                <c:pt idx="321">
                  <c:v>62.39853812336699</c:v>
                </c:pt>
                <c:pt idx="322">
                  <c:v>62.296245968094567</c:v>
                </c:pt>
                <c:pt idx="323">
                  <c:v>62.189142650131323</c:v>
                </c:pt>
                <c:pt idx="324">
                  <c:v>62.077445149890323</c:v>
                </c:pt>
                <c:pt idx="325">
                  <c:v>61.961359201535927</c:v>
                </c:pt>
                <c:pt idx="326">
                  <c:v>61.841079960411896</c:v>
                </c:pt>
                <c:pt idx="327">
                  <c:v>61.71679263057559</c:v>
                </c:pt>
                <c:pt idx="328">
                  <c:v>61.588673054101378</c:v>
                </c:pt>
                <c:pt idx="329">
                  <c:v>61.456888263962611</c:v>
                </c:pt>
                <c:pt idx="330">
                  <c:v>61.321597002367042</c:v>
                </c:pt>
                <c:pt idx="331">
                  <c:v>61.182950206444168</c:v>
                </c:pt>
                <c:pt idx="332">
                  <c:v>61.041091463171085</c:v>
                </c:pt>
                <c:pt idx="333">
                  <c:v>60.896157435379592</c:v>
                </c:pt>
                <c:pt idx="334">
                  <c:v>60.748278260626236</c:v>
                </c:pt>
                <c:pt idx="335">
                  <c:v>60.597577924642479</c:v>
                </c:pt>
                <c:pt idx="336">
                  <c:v>60.444174610992285</c:v>
                </c:pt>
                <c:pt idx="337">
                  <c:v>60.288181028492502</c:v>
                </c:pt>
                <c:pt idx="338">
                  <c:v>60.129704717852285</c:v>
                </c:pt>
                <c:pt idx="339">
                  <c:v>59.968848338919507</c:v>
                </c:pt>
                <c:pt idx="340">
                  <c:v>59.805709939820247</c:v>
                </c:pt>
                <c:pt idx="341">
                  <c:v>59.640383209206526</c:v>
                </c:pt>
                <c:pt idx="342">
                  <c:v>59.472957712752184</c:v>
                </c:pt>
                <c:pt idx="343">
                  <c:v>59.303519114946923</c:v>
                </c:pt>
                <c:pt idx="344">
                  <c:v>59.132149387186551</c:v>
                </c:pt>
                <c:pt idx="345">
                  <c:v>58.958927003075829</c:v>
                </c:pt>
                <c:pt idx="346">
                  <c:v>58.783927121800232</c:v>
                </c:pt>
                <c:pt idx="347">
                  <c:v>58.607221760372902</c:v>
                </c:pt>
                <c:pt idx="348">
                  <c:v>58.428879955489933</c:v>
                </c:pt>
                <c:pt idx="349">
                  <c:v>58.248967915695488</c:v>
                </c:pt>
                <c:pt idx="350">
                  <c:v>58.067549164491041</c:v>
                </c:pt>
                <c:pt idx="351">
                  <c:v>57.884684674989998</c:v>
                </c:pt>
                <c:pt idx="352">
                  <c:v>57.700432996675971</c:v>
                </c:pt>
                <c:pt idx="353">
                  <c:v>57.514850374775889</c:v>
                </c:pt>
                <c:pt idx="354">
                  <c:v>57.327990862729976</c:v>
                </c:pt>
                <c:pt idx="355">
                  <c:v>57.139906428211447</c:v>
                </c:pt>
                <c:pt idx="356">
                  <c:v>56.950647053100084</c:v>
                </c:pt>
                <c:pt idx="357">
                  <c:v>56.760260827806739</c:v>
                </c:pt>
                <c:pt idx="358">
                  <c:v>56.568794040301356</c:v>
                </c:pt>
                <c:pt idx="359">
                  <c:v>56.376291260184829</c:v>
                </c:pt>
                <c:pt idx="360">
                  <c:v>56.182795418109684</c:v>
                </c:pt>
                <c:pt idx="361">
                  <c:v>55.988347880848742</c:v>
                </c:pt>
                <c:pt idx="362">
                  <c:v>53.999643133331119</c:v>
                </c:pt>
                <c:pt idx="363">
                  <c:v>51.95196957374894</c:v>
                </c:pt>
                <c:pt idx="364">
                  <c:v>49.869188397366223</c:v>
                </c:pt>
                <c:pt idx="365">
                  <c:v>47.76879780229995</c:v>
                </c:pt>
                <c:pt idx="366">
                  <c:v>45.663899406694682</c:v>
                </c:pt>
                <c:pt idx="367">
                  <c:v>43.564460810114511</c:v>
                </c:pt>
                <c:pt idx="368">
                  <c:v>41.478153289987574</c:v>
                </c:pt>
                <c:pt idx="369">
                  <c:v>39.410924599897179</c:v>
                </c:pt>
                <c:pt idx="370">
                  <c:v>37.367401669126309</c:v>
                </c:pt>
                <c:pt idx="371">
                  <c:v>35.351181075446867</c:v>
                </c:pt>
                <c:pt idx="372">
                  <c:v>33.365043578345905</c:v>
                </c:pt>
                <c:pt idx="373">
                  <c:v>31.411116026558645</c:v>
                </c:pt>
                <c:pt idx="374">
                  <c:v>29.4909959588778</c:v>
                </c:pt>
                <c:pt idx="375">
                  <c:v>27.605849178002881</c:v>
                </c:pt>
                <c:pt idx="376">
                  <c:v>25.756487335440664</c:v>
                </c:pt>
                <c:pt idx="377">
                  <c:v>23.943430440392074</c:v>
                </c:pt>
                <c:pt idx="378">
                  <c:v>22.166957787950448</c:v>
                </c:pt>
                <c:pt idx="379">
                  <c:v>20.427149840254071</c:v>
                </c:pt>
                <c:pt idx="380">
                  <c:v>18.723922931228998</c:v>
                </c:pt>
                <c:pt idx="381">
                  <c:v>17.057058201045599</c:v>
                </c:pt>
                <c:pt idx="382">
                  <c:v>15.426225835682139</c:v>
                </c:pt>
                <c:pt idx="383">
                  <c:v>13.831005447641592</c:v>
                </c:pt>
                <c:pt idx="384">
                  <c:v>12.270903257777872</c:v>
                </c:pt>
                <c:pt idx="385">
                  <c:v>10.745366606451467</c:v>
                </c:pt>
                <c:pt idx="386">
                  <c:v>9.2537962220847572</c:v>
                </c:pt>
                <c:pt idx="387">
                  <c:v>7.7955565977747705</c:v>
                </c:pt>
                <c:pt idx="388">
                  <c:v>6.3699847659061879</c:v>
                </c:pt>
                <c:pt idx="389">
                  <c:v>4.976397712371794</c:v>
                </c:pt>
                <c:pt idx="390">
                  <c:v>3.6140986330530596</c:v>
                </c:pt>
                <c:pt idx="391">
                  <c:v>2.2823822034353092</c:v>
                </c:pt>
                <c:pt idx="392">
                  <c:v>0.98053900605252053</c:v>
                </c:pt>
                <c:pt idx="393">
                  <c:v>-0.29214076128164151</c:v>
                </c:pt>
                <c:pt idx="394">
                  <c:v>-1.5363641917098976</c:v>
                </c:pt>
                <c:pt idx="395">
                  <c:v>-2.7528331006005833</c:v>
                </c:pt>
                <c:pt idx="396">
                  <c:v>-3.9422419053733262</c:v>
                </c:pt>
                <c:pt idx="397">
                  <c:v>-5.1052758884140816</c:v>
                </c:pt>
                <c:pt idx="398">
                  <c:v>-6.242609786967777</c:v>
                </c:pt>
                <c:pt idx="399">
                  <c:v>-7.3549066619123762</c:v>
                </c:pt>
                <c:pt idx="400">
                  <c:v>-8.4428170041420092</c:v>
                </c:pt>
                <c:pt idx="401">
                  <c:v>-9.5069780431503652</c:v>
                </c:pt>
                <c:pt idx="402">
                  <c:v>-10.548013227434948</c:v>
                </c:pt>
                <c:pt idx="403">
                  <c:v>-11.566531850632364</c:v>
                </c:pt>
                <c:pt idx="404">
                  <c:v>-12.563128801013336</c:v>
                </c:pt>
                <c:pt idx="405">
                  <c:v>-13.538384415128142</c:v>
                </c:pt>
                <c:pt idx="406">
                  <c:v>-14.492864419125716</c:v>
                </c:pt>
                <c:pt idx="407">
                  <c:v>-15.427119943616434</c:v>
                </c:pt>
                <c:pt idx="408">
                  <c:v>-16.341687599960203</c:v>
                </c:pt>
                <c:pt idx="409">
                  <c:v>-17.237089607595919</c:v>
                </c:pt>
                <c:pt idx="410">
                  <c:v>-18.113833963511606</c:v>
                </c:pt>
                <c:pt idx="411">
                  <c:v>-18.972414646244186</c:v>
                </c:pt>
                <c:pt idx="412">
                  <c:v>-19.813311847888169</c:v>
                </c:pt>
                <c:pt idx="413">
                  <c:v>-20.636992228541697</c:v>
                </c:pt>
                <c:pt idx="414">
                  <c:v>-21.443909188438226</c:v>
                </c:pt>
                <c:pt idx="415">
                  <c:v>-22.234503153698938</c:v>
                </c:pt>
                <c:pt idx="416">
                  <c:v>-23.009201872257893</c:v>
                </c:pt>
                <c:pt idx="417">
                  <c:v>-23.768420717014227</c:v>
                </c:pt>
                <c:pt idx="418">
                  <c:v>-24.512562993722689</c:v>
                </c:pt>
                <c:pt idx="419">
                  <c:v>-25.242020251511828</c:v>
                </c:pt>
                <c:pt idx="420">
                  <c:v>-25.957172594242348</c:v>
                </c:pt>
                <c:pt idx="421">
                  <c:v>-26.658388991218235</c:v>
                </c:pt>
                <c:pt idx="422">
                  <c:v>-27.346027585981805</c:v>
                </c:pt>
                <c:pt idx="423">
                  <c:v>-28.020436002158583</c:v>
                </c:pt>
                <c:pt idx="424">
                  <c:v>-28.681951645479632</c:v>
                </c:pt>
                <c:pt idx="425">
                  <c:v>-29.330902001272488</c:v>
                </c:pt>
                <c:pt idx="426">
                  <c:v>-29.967604926840469</c:v>
                </c:pt>
                <c:pt idx="427">
                  <c:v>-30.59236893826305</c:v>
                </c:pt>
                <c:pt idx="428">
                  <c:v>-31.205493491257588</c:v>
                </c:pt>
                <c:pt idx="429">
                  <c:v>-31.807269255809942</c:v>
                </c:pt>
                <c:pt idx="430">
                  <c:v>-32.397978384365345</c:v>
                </c:pt>
                <c:pt idx="431">
                  <c:v>-32.977894773432141</c:v>
                </c:pt>
                <c:pt idx="432">
                  <c:v>-33.547284318489595</c:v>
                </c:pt>
                <c:pt idx="433">
                  <c:v>-34.106405162156193</c:v>
                </c:pt>
                <c:pt idx="434">
                  <c:v>-34.655507935594613</c:v>
                </c:pt>
                <c:pt idx="435">
                  <c:v>-35.194835993167757</c:v>
                </c:pt>
                <c:pt idx="436">
                  <c:v>-35.72462564039121</c:v>
                </c:pt>
                <c:pt idx="437">
                  <c:v>-36.245106355243493</c:v>
                </c:pt>
                <c:pt idx="438">
                  <c:v>-36.756501002917851</c:v>
                </c:pt>
                <c:pt idx="439">
                  <c:v>-37.259026044109469</c:v>
                </c:pt>
                <c:pt idx="440">
                  <c:v>-37.752891736957451</c:v>
                </c:pt>
                <c:pt idx="441">
                  <c:v>-38.238302332751992</c:v>
                </c:pt>
                <c:pt idx="442">
                  <c:v>-38.715456265547402</c:v>
                </c:pt>
                <c:pt idx="443">
                  <c:v>-39.184546335804768</c:v>
                </c:pt>
                <c:pt idx="444">
                  <c:v>-39.645759888212552</c:v>
                </c:pt>
                <c:pt idx="445">
                  <c:v>-40.09927898382967</c:v>
                </c:pt>
                <c:pt idx="446">
                  <c:v>-40.545280566689279</c:v>
                </c:pt>
                <c:pt idx="447">
                  <c:v>-40.983936625021229</c:v>
                </c:pt>
                <c:pt idx="448">
                  <c:v>-41.415414347232691</c:v>
                </c:pt>
                <c:pt idx="449">
                  <c:v>-41.839876272802023</c:v>
                </c:pt>
                <c:pt idx="450">
                  <c:v>-42.257480438228768</c:v>
                </c:pt>
                <c:pt idx="451">
                  <c:v>-42.668380518186488</c:v>
                </c:pt>
              </c:numCache>
            </c:numRef>
          </c:yVal>
          <c:smooth val="1"/>
        </c:ser>
        <c:axId val="90275840"/>
        <c:axId val="90277376"/>
      </c:scatterChart>
      <c:valAx>
        <c:axId val="90263552"/>
        <c:scaling>
          <c:logBase val="10"/>
          <c:orientation val="minMax"/>
          <c:max val="1000000"/>
          <c:min val="1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0732519422863706"/>
              <c:y val="0.911908646003262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65472"/>
        <c:crossesAt val="-80"/>
        <c:crossBetween val="midCat"/>
      </c:valAx>
      <c:valAx>
        <c:axId val="90265472"/>
        <c:scaling>
          <c:orientation val="minMax"/>
          <c:max val="100"/>
          <c:min val="-9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(DB)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078303425774878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63552"/>
        <c:crosses val="autoZero"/>
        <c:crossBetween val="midCat"/>
        <c:majorUnit val="10"/>
      </c:valAx>
      <c:valAx>
        <c:axId val="90275840"/>
        <c:scaling>
          <c:logBase val="10"/>
          <c:orientation val="minMax"/>
        </c:scaling>
        <c:axPos val="t"/>
        <c:numFmt formatCode="General" sourceLinked="1"/>
        <c:tickLblPos val="none"/>
        <c:crossAx val="90277376"/>
        <c:crossesAt val="-80"/>
        <c:crossBetween val="midCat"/>
      </c:valAx>
      <c:valAx>
        <c:axId val="90277376"/>
        <c:scaling>
          <c:orientation val="minMax"/>
          <c:max val="180"/>
          <c:min val="-80"/>
        </c:scaling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 (DEGREES)</a:t>
                </a:r>
              </a:p>
            </c:rich>
          </c:tx>
          <c:layout>
            <c:manualLayout>
              <c:xMode val="edge"/>
              <c:yMode val="edge"/>
              <c:x val="0.95116537180910099"/>
              <c:y val="0.3376835236541638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75840"/>
        <c:crosses val="max"/>
        <c:crossBetween val="midCat"/>
        <c:majorUnit val="2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1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100"/>
            </a:pPr>
            <a:endParaRPr lang="en-US"/>
          </a:p>
        </c:txPr>
      </c:legendEntry>
      <c:layout>
        <c:manualLayout>
          <c:xMode val="edge"/>
          <c:yMode val="edge"/>
          <c:x val="0.82634110247873038"/>
          <c:y val="2.2864018017323899E-2"/>
          <c:w val="8.9308176100628925E-2"/>
          <c:h val="8.9453956917701694E-2"/>
        </c:manualLayout>
      </c:layout>
    </c:legend>
    <c:plotVisOnly val="1"/>
    <c:dispBlanksAs val="gap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Bode</a:t>
            </a:r>
            <a:r>
              <a:rPr lang="en-US" baseline="0"/>
              <a:t> Plots of the Power Train</a:t>
            </a:r>
          </a:p>
        </c:rich>
      </c:tx>
      <c:layout>
        <c:manualLayout>
          <c:xMode val="edge"/>
          <c:yMode val="edge"/>
          <c:x val="0.34850166481687261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559378468368748E-2"/>
          <c:y val="0.12561174551386622"/>
          <c:w val="0.80688124306326303"/>
          <c:h val="0.72267536704730861"/>
        </c:manualLayout>
      </c:layout>
      <c:scatterChart>
        <c:scatterStyle val="smoothMarker"/>
        <c:ser>
          <c:idx val="0"/>
          <c:order val="0"/>
          <c:tx>
            <c:v>Gain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'Power Train Calculus'!$A$4:$A$455</c:f>
              <c:numCache>
                <c:formatCode>General</c:formatCode>
                <c:ptCount val="45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110</c:v>
                </c:pt>
                <c:pt idx="93">
                  <c:v>120</c:v>
                </c:pt>
                <c:pt idx="94">
                  <c:v>130</c:v>
                </c:pt>
                <c:pt idx="95">
                  <c:v>140</c:v>
                </c:pt>
                <c:pt idx="96">
                  <c:v>150</c:v>
                </c:pt>
                <c:pt idx="97">
                  <c:v>160</c:v>
                </c:pt>
                <c:pt idx="98">
                  <c:v>170</c:v>
                </c:pt>
                <c:pt idx="99">
                  <c:v>180</c:v>
                </c:pt>
                <c:pt idx="100">
                  <c:v>190</c:v>
                </c:pt>
                <c:pt idx="101">
                  <c:v>200</c:v>
                </c:pt>
                <c:pt idx="102">
                  <c:v>210</c:v>
                </c:pt>
                <c:pt idx="103">
                  <c:v>220</c:v>
                </c:pt>
                <c:pt idx="104">
                  <c:v>230</c:v>
                </c:pt>
                <c:pt idx="105">
                  <c:v>240</c:v>
                </c:pt>
                <c:pt idx="106">
                  <c:v>250</c:v>
                </c:pt>
                <c:pt idx="107">
                  <c:v>260</c:v>
                </c:pt>
                <c:pt idx="108">
                  <c:v>270</c:v>
                </c:pt>
                <c:pt idx="109">
                  <c:v>280</c:v>
                </c:pt>
                <c:pt idx="110">
                  <c:v>290</c:v>
                </c:pt>
                <c:pt idx="111">
                  <c:v>300</c:v>
                </c:pt>
                <c:pt idx="112">
                  <c:v>310</c:v>
                </c:pt>
                <c:pt idx="113">
                  <c:v>320</c:v>
                </c:pt>
                <c:pt idx="114">
                  <c:v>330</c:v>
                </c:pt>
                <c:pt idx="115">
                  <c:v>340</c:v>
                </c:pt>
                <c:pt idx="116">
                  <c:v>350</c:v>
                </c:pt>
                <c:pt idx="117">
                  <c:v>360</c:v>
                </c:pt>
                <c:pt idx="118">
                  <c:v>370</c:v>
                </c:pt>
                <c:pt idx="119">
                  <c:v>380</c:v>
                </c:pt>
                <c:pt idx="120">
                  <c:v>390</c:v>
                </c:pt>
                <c:pt idx="121">
                  <c:v>400</c:v>
                </c:pt>
                <c:pt idx="122">
                  <c:v>410</c:v>
                </c:pt>
                <c:pt idx="123">
                  <c:v>420</c:v>
                </c:pt>
                <c:pt idx="124">
                  <c:v>430</c:v>
                </c:pt>
                <c:pt idx="125">
                  <c:v>440</c:v>
                </c:pt>
                <c:pt idx="126">
                  <c:v>450</c:v>
                </c:pt>
                <c:pt idx="127">
                  <c:v>460</c:v>
                </c:pt>
                <c:pt idx="128">
                  <c:v>470</c:v>
                </c:pt>
                <c:pt idx="129">
                  <c:v>480</c:v>
                </c:pt>
                <c:pt idx="130">
                  <c:v>490</c:v>
                </c:pt>
                <c:pt idx="131">
                  <c:v>500</c:v>
                </c:pt>
                <c:pt idx="132">
                  <c:v>510</c:v>
                </c:pt>
                <c:pt idx="133">
                  <c:v>520</c:v>
                </c:pt>
                <c:pt idx="134">
                  <c:v>530</c:v>
                </c:pt>
                <c:pt idx="135">
                  <c:v>540</c:v>
                </c:pt>
                <c:pt idx="136">
                  <c:v>550</c:v>
                </c:pt>
                <c:pt idx="137">
                  <c:v>560</c:v>
                </c:pt>
                <c:pt idx="138">
                  <c:v>570</c:v>
                </c:pt>
                <c:pt idx="139">
                  <c:v>580</c:v>
                </c:pt>
                <c:pt idx="140">
                  <c:v>590</c:v>
                </c:pt>
                <c:pt idx="141">
                  <c:v>600</c:v>
                </c:pt>
                <c:pt idx="142">
                  <c:v>610</c:v>
                </c:pt>
                <c:pt idx="143">
                  <c:v>620</c:v>
                </c:pt>
                <c:pt idx="144">
                  <c:v>630</c:v>
                </c:pt>
                <c:pt idx="145">
                  <c:v>640</c:v>
                </c:pt>
                <c:pt idx="146">
                  <c:v>650</c:v>
                </c:pt>
                <c:pt idx="147">
                  <c:v>660</c:v>
                </c:pt>
                <c:pt idx="148">
                  <c:v>670</c:v>
                </c:pt>
                <c:pt idx="149">
                  <c:v>680</c:v>
                </c:pt>
                <c:pt idx="150">
                  <c:v>690</c:v>
                </c:pt>
                <c:pt idx="151">
                  <c:v>700</c:v>
                </c:pt>
                <c:pt idx="152">
                  <c:v>710</c:v>
                </c:pt>
                <c:pt idx="153">
                  <c:v>720</c:v>
                </c:pt>
                <c:pt idx="154">
                  <c:v>730</c:v>
                </c:pt>
                <c:pt idx="155">
                  <c:v>740</c:v>
                </c:pt>
                <c:pt idx="156">
                  <c:v>750</c:v>
                </c:pt>
                <c:pt idx="157">
                  <c:v>760</c:v>
                </c:pt>
                <c:pt idx="158">
                  <c:v>770</c:v>
                </c:pt>
                <c:pt idx="159">
                  <c:v>780</c:v>
                </c:pt>
                <c:pt idx="160">
                  <c:v>790</c:v>
                </c:pt>
                <c:pt idx="161">
                  <c:v>800</c:v>
                </c:pt>
                <c:pt idx="162">
                  <c:v>810</c:v>
                </c:pt>
                <c:pt idx="163">
                  <c:v>820</c:v>
                </c:pt>
                <c:pt idx="164">
                  <c:v>830</c:v>
                </c:pt>
                <c:pt idx="165">
                  <c:v>840</c:v>
                </c:pt>
                <c:pt idx="166">
                  <c:v>850</c:v>
                </c:pt>
                <c:pt idx="167">
                  <c:v>860</c:v>
                </c:pt>
                <c:pt idx="168">
                  <c:v>870</c:v>
                </c:pt>
                <c:pt idx="169">
                  <c:v>880</c:v>
                </c:pt>
                <c:pt idx="170">
                  <c:v>890</c:v>
                </c:pt>
                <c:pt idx="171">
                  <c:v>900</c:v>
                </c:pt>
                <c:pt idx="172">
                  <c:v>910</c:v>
                </c:pt>
                <c:pt idx="173">
                  <c:v>920</c:v>
                </c:pt>
                <c:pt idx="174">
                  <c:v>930</c:v>
                </c:pt>
                <c:pt idx="175">
                  <c:v>940</c:v>
                </c:pt>
                <c:pt idx="176">
                  <c:v>950</c:v>
                </c:pt>
                <c:pt idx="177">
                  <c:v>960</c:v>
                </c:pt>
                <c:pt idx="178">
                  <c:v>970</c:v>
                </c:pt>
                <c:pt idx="179">
                  <c:v>980</c:v>
                </c:pt>
                <c:pt idx="180">
                  <c:v>990</c:v>
                </c:pt>
                <c:pt idx="181">
                  <c:v>1000</c:v>
                </c:pt>
                <c:pt idx="182">
                  <c:v>1100</c:v>
                </c:pt>
                <c:pt idx="183">
                  <c:v>1200</c:v>
                </c:pt>
                <c:pt idx="184">
                  <c:v>1300</c:v>
                </c:pt>
                <c:pt idx="185">
                  <c:v>1400</c:v>
                </c:pt>
                <c:pt idx="186">
                  <c:v>1500</c:v>
                </c:pt>
                <c:pt idx="187">
                  <c:v>1600</c:v>
                </c:pt>
                <c:pt idx="188">
                  <c:v>1700</c:v>
                </c:pt>
                <c:pt idx="189">
                  <c:v>1800</c:v>
                </c:pt>
                <c:pt idx="190">
                  <c:v>1900</c:v>
                </c:pt>
                <c:pt idx="191">
                  <c:v>2000</c:v>
                </c:pt>
                <c:pt idx="192">
                  <c:v>2100</c:v>
                </c:pt>
                <c:pt idx="193">
                  <c:v>2200</c:v>
                </c:pt>
                <c:pt idx="194">
                  <c:v>2300</c:v>
                </c:pt>
                <c:pt idx="195">
                  <c:v>2400</c:v>
                </c:pt>
                <c:pt idx="196">
                  <c:v>2500</c:v>
                </c:pt>
                <c:pt idx="197">
                  <c:v>2600</c:v>
                </c:pt>
                <c:pt idx="198">
                  <c:v>2700</c:v>
                </c:pt>
                <c:pt idx="199">
                  <c:v>2800</c:v>
                </c:pt>
                <c:pt idx="200">
                  <c:v>2900</c:v>
                </c:pt>
                <c:pt idx="201">
                  <c:v>3000</c:v>
                </c:pt>
                <c:pt idx="202">
                  <c:v>3100</c:v>
                </c:pt>
                <c:pt idx="203">
                  <c:v>3200</c:v>
                </c:pt>
                <c:pt idx="204">
                  <c:v>3300</c:v>
                </c:pt>
                <c:pt idx="205">
                  <c:v>3400</c:v>
                </c:pt>
                <c:pt idx="206">
                  <c:v>3500</c:v>
                </c:pt>
                <c:pt idx="207">
                  <c:v>3600</c:v>
                </c:pt>
                <c:pt idx="208">
                  <c:v>3700</c:v>
                </c:pt>
                <c:pt idx="209">
                  <c:v>3800</c:v>
                </c:pt>
                <c:pt idx="210">
                  <c:v>3900</c:v>
                </c:pt>
                <c:pt idx="211">
                  <c:v>4000</c:v>
                </c:pt>
                <c:pt idx="212">
                  <c:v>4100</c:v>
                </c:pt>
                <c:pt idx="213">
                  <c:v>4200</c:v>
                </c:pt>
                <c:pt idx="214">
                  <c:v>4300</c:v>
                </c:pt>
                <c:pt idx="215">
                  <c:v>4400</c:v>
                </c:pt>
                <c:pt idx="216">
                  <c:v>4500</c:v>
                </c:pt>
                <c:pt idx="217">
                  <c:v>4600</c:v>
                </c:pt>
                <c:pt idx="218">
                  <c:v>4700</c:v>
                </c:pt>
                <c:pt idx="219">
                  <c:v>4800</c:v>
                </c:pt>
                <c:pt idx="220">
                  <c:v>4900</c:v>
                </c:pt>
                <c:pt idx="221">
                  <c:v>5000</c:v>
                </c:pt>
                <c:pt idx="222">
                  <c:v>5100</c:v>
                </c:pt>
                <c:pt idx="223">
                  <c:v>5200</c:v>
                </c:pt>
                <c:pt idx="224">
                  <c:v>5300</c:v>
                </c:pt>
                <c:pt idx="225">
                  <c:v>5400</c:v>
                </c:pt>
                <c:pt idx="226">
                  <c:v>5500</c:v>
                </c:pt>
                <c:pt idx="227">
                  <c:v>5600</c:v>
                </c:pt>
                <c:pt idx="228">
                  <c:v>5700</c:v>
                </c:pt>
                <c:pt idx="229">
                  <c:v>5800</c:v>
                </c:pt>
                <c:pt idx="230">
                  <c:v>5900</c:v>
                </c:pt>
                <c:pt idx="231">
                  <c:v>6000</c:v>
                </c:pt>
                <c:pt idx="232">
                  <c:v>6100</c:v>
                </c:pt>
                <c:pt idx="233">
                  <c:v>6200</c:v>
                </c:pt>
                <c:pt idx="234">
                  <c:v>6300</c:v>
                </c:pt>
                <c:pt idx="235">
                  <c:v>6400</c:v>
                </c:pt>
                <c:pt idx="236">
                  <c:v>6500</c:v>
                </c:pt>
                <c:pt idx="237">
                  <c:v>6600</c:v>
                </c:pt>
                <c:pt idx="238">
                  <c:v>6700</c:v>
                </c:pt>
                <c:pt idx="239">
                  <c:v>6800</c:v>
                </c:pt>
                <c:pt idx="240">
                  <c:v>6900</c:v>
                </c:pt>
                <c:pt idx="241">
                  <c:v>7000</c:v>
                </c:pt>
                <c:pt idx="242">
                  <c:v>7100</c:v>
                </c:pt>
                <c:pt idx="243">
                  <c:v>7200</c:v>
                </c:pt>
                <c:pt idx="244">
                  <c:v>7300</c:v>
                </c:pt>
                <c:pt idx="245">
                  <c:v>7400</c:v>
                </c:pt>
                <c:pt idx="246">
                  <c:v>7500</c:v>
                </c:pt>
                <c:pt idx="247">
                  <c:v>7600</c:v>
                </c:pt>
                <c:pt idx="248">
                  <c:v>7700</c:v>
                </c:pt>
                <c:pt idx="249">
                  <c:v>7800</c:v>
                </c:pt>
                <c:pt idx="250">
                  <c:v>7900</c:v>
                </c:pt>
                <c:pt idx="251">
                  <c:v>8000</c:v>
                </c:pt>
                <c:pt idx="252">
                  <c:v>8100</c:v>
                </c:pt>
                <c:pt idx="253">
                  <c:v>8200</c:v>
                </c:pt>
                <c:pt idx="254">
                  <c:v>8300</c:v>
                </c:pt>
                <c:pt idx="255">
                  <c:v>8400</c:v>
                </c:pt>
                <c:pt idx="256">
                  <c:v>8500</c:v>
                </c:pt>
                <c:pt idx="257">
                  <c:v>8600</c:v>
                </c:pt>
                <c:pt idx="258">
                  <c:v>8700</c:v>
                </c:pt>
                <c:pt idx="259">
                  <c:v>8800</c:v>
                </c:pt>
                <c:pt idx="260">
                  <c:v>8900</c:v>
                </c:pt>
                <c:pt idx="261">
                  <c:v>9000</c:v>
                </c:pt>
                <c:pt idx="262">
                  <c:v>9100</c:v>
                </c:pt>
                <c:pt idx="263">
                  <c:v>9200</c:v>
                </c:pt>
                <c:pt idx="264">
                  <c:v>9300</c:v>
                </c:pt>
                <c:pt idx="265">
                  <c:v>9400</c:v>
                </c:pt>
                <c:pt idx="266">
                  <c:v>9500</c:v>
                </c:pt>
                <c:pt idx="267">
                  <c:v>9600</c:v>
                </c:pt>
                <c:pt idx="268">
                  <c:v>9700</c:v>
                </c:pt>
                <c:pt idx="269">
                  <c:v>9800</c:v>
                </c:pt>
                <c:pt idx="270">
                  <c:v>9900</c:v>
                </c:pt>
                <c:pt idx="271">
                  <c:v>10000</c:v>
                </c:pt>
                <c:pt idx="272">
                  <c:v>11000</c:v>
                </c:pt>
                <c:pt idx="273">
                  <c:v>12000</c:v>
                </c:pt>
                <c:pt idx="274">
                  <c:v>13000</c:v>
                </c:pt>
                <c:pt idx="275">
                  <c:v>14000</c:v>
                </c:pt>
                <c:pt idx="276">
                  <c:v>15000</c:v>
                </c:pt>
                <c:pt idx="277">
                  <c:v>16000</c:v>
                </c:pt>
                <c:pt idx="278">
                  <c:v>17000</c:v>
                </c:pt>
                <c:pt idx="279">
                  <c:v>18000</c:v>
                </c:pt>
                <c:pt idx="280">
                  <c:v>19000</c:v>
                </c:pt>
                <c:pt idx="281">
                  <c:v>20000</c:v>
                </c:pt>
                <c:pt idx="282">
                  <c:v>21000</c:v>
                </c:pt>
                <c:pt idx="283">
                  <c:v>22000</c:v>
                </c:pt>
                <c:pt idx="284">
                  <c:v>23000</c:v>
                </c:pt>
                <c:pt idx="285">
                  <c:v>24000</c:v>
                </c:pt>
                <c:pt idx="286">
                  <c:v>25000</c:v>
                </c:pt>
                <c:pt idx="287">
                  <c:v>26000</c:v>
                </c:pt>
                <c:pt idx="288">
                  <c:v>27000</c:v>
                </c:pt>
                <c:pt idx="289">
                  <c:v>28000</c:v>
                </c:pt>
                <c:pt idx="290">
                  <c:v>29000</c:v>
                </c:pt>
                <c:pt idx="291">
                  <c:v>30000</c:v>
                </c:pt>
                <c:pt idx="292">
                  <c:v>31000</c:v>
                </c:pt>
                <c:pt idx="293">
                  <c:v>32000</c:v>
                </c:pt>
                <c:pt idx="294">
                  <c:v>33000</c:v>
                </c:pt>
                <c:pt idx="295">
                  <c:v>34000</c:v>
                </c:pt>
                <c:pt idx="296">
                  <c:v>35000</c:v>
                </c:pt>
                <c:pt idx="297">
                  <c:v>36000</c:v>
                </c:pt>
                <c:pt idx="298">
                  <c:v>37000</c:v>
                </c:pt>
                <c:pt idx="299">
                  <c:v>38000</c:v>
                </c:pt>
                <c:pt idx="300">
                  <c:v>39000</c:v>
                </c:pt>
                <c:pt idx="301">
                  <c:v>40000</c:v>
                </c:pt>
                <c:pt idx="302">
                  <c:v>41000</c:v>
                </c:pt>
                <c:pt idx="303">
                  <c:v>42000</c:v>
                </c:pt>
                <c:pt idx="304">
                  <c:v>43000</c:v>
                </c:pt>
                <c:pt idx="305">
                  <c:v>44000</c:v>
                </c:pt>
                <c:pt idx="306">
                  <c:v>45000</c:v>
                </c:pt>
                <c:pt idx="307">
                  <c:v>46000</c:v>
                </c:pt>
                <c:pt idx="308">
                  <c:v>47000</c:v>
                </c:pt>
                <c:pt idx="309">
                  <c:v>48000</c:v>
                </c:pt>
                <c:pt idx="310">
                  <c:v>49000</c:v>
                </c:pt>
                <c:pt idx="311">
                  <c:v>50000</c:v>
                </c:pt>
                <c:pt idx="312">
                  <c:v>51000</c:v>
                </c:pt>
                <c:pt idx="313">
                  <c:v>52000</c:v>
                </c:pt>
                <c:pt idx="314">
                  <c:v>53000</c:v>
                </c:pt>
                <c:pt idx="315">
                  <c:v>54000</c:v>
                </c:pt>
                <c:pt idx="316">
                  <c:v>55000</c:v>
                </c:pt>
                <c:pt idx="317">
                  <c:v>56000</c:v>
                </c:pt>
                <c:pt idx="318">
                  <c:v>57000</c:v>
                </c:pt>
                <c:pt idx="319">
                  <c:v>58000</c:v>
                </c:pt>
                <c:pt idx="320">
                  <c:v>59000</c:v>
                </c:pt>
                <c:pt idx="321">
                  <c:v>60000</c:v>
                </c:pt>
                <c:pt idx="322">
                  <c:v>61000</c:v>
                </c:pt>
                <c:pt idx="323">
                  <c:v>62000</c:v>
                </c:pt>
                <c:pt idx="324">
                  <c:v>63000</c:v>
                </c:pt>
                <c:pt idx="325">
                  <c:v>64000</c:v>
                </c:pt>
                <c:pt idx="326">
                  <c:v>65000</c:v>
                </c:pt>
                <c:pt idx="327">
                  <c:v>66000</c:v>
                </c:pt>
                <c:pt idx="328">
                  <c:v>67000</c:v>
                </c:pt>
                <c:pt idx="329">
                  <c:v>68000</c:v>
                </c:pt>
                <c:pt idx="330">
                  <c:v>69000</c:v>
                </c:pt>
                <c:pt idx="331">
                  <c:v>70000</c:v>
                </c:pt>
                <c:pt idx="332">
                  <c:v>71000</c:v>
                </c:pt>
                <c:pt idx="333">
                  <c:v>72000</c:v>
                </c:pt>
                <c:pt idx="334">
                  <c:v>73000</c:v>
                </c:pt>
                <c:pt idx="335">
                  <c:v>74000</c:v>
                </c:pt>
                <c:pt idx="336">
                  <c:v>75000</c:v>
                </c:pt>
                <c:pt idx="337">
                  <c:v>76000</c:v>
                </c:pt>
                <c:pt idx="338">
                  <c:v>77000</c:v>
                </c:pt>
                <c:pt idx="339">
                  <c:v>78000</c:v>
                </c:pt>
                <c:pt idx="340">
                  <c:v>79000</c:v>
                </c:pt>
                <c:pt idx="341">
                  <c:v>80000</c:v>
                </c:pt>
                <c:pt idx="342">
                  <c:v>81000</c:v>
                </c:pt>
                <c:pt idx="343">
                  <c:v>82000</c:v>
                </c:pt>
                <c:pt idx="344">
                  <c:v>83000</c:v>
                </c:pt>
                <c:pt idx="345">
                  <c:v>84000</c:v>
                </c:pt>
                <c:pt idx="346">
                  <c:v>85000</c:v>
                </c:pt>
                <c:pt idx="347">
                  <c:v>86000</c:v>
                </c:pt>
                <c:pt idx="348">
                  <c:v>87000</c:v>
                </c:pt>
                <c:pt idx="349">
                  <c:v>88000</c:v>
                </c:pt>
                <c:pt idx="350">
                  <c:v>89000</c:v>
                </c:pt>
                <c:pt idx="351">
                  <c:v>90000</c:v>
                </c:pt>
                <c:pt idx="352">
                  <c:v>91000</c:v>
                </c:pt>
                <c:pt idx="353">
                  <c:v>92000</c:v>
                </c:pt>
                <c:pt idx="354">
                  <c:v>93000</c:v>
                </c:pt>
                <c:pt idx="355">
                  <c:v>94000</c:v>
                </c:pt>
                <c:pt idx="356">
                  <c:v>95000</c:v>
                </c:pt>
                <c:pt idx="357">
                  <c:v>96000</c:v>
                </c:pt>
                <c:pt idx="358">
                  <c:v>97000</c:v>
                </c:pt>
                <c:pt idx="359">
                  <c:v>98000</c:v>
                </c:pt>
                <c:pt idx="360">
                  <c:v>99000</c:v>
                </c:pt>
                <c:pt idx="361">
                  <c:v>100000</c:v>
                </c:pt>
                <c:pt idx="362">
                  <c:v>110000</c:v>
                </c:pt>
                <c:pt idx="363">
                  <c:v>120000</c:v>
                </c:pt>
                <c:pt idx="364">
                  <c:v>130000</c:v>
                </c:pt>
                <c:pt idx="365">
                  <c:v>140000</c:v>
                </c:pt>
                <c:pt idx="366">
                  <c:v>150000</c:v>
                </c:pt>
                <c:pt idx="367">
                  <c:v>160000</c:v>
                </c:pt>
                <c:pt idx="368">
                  <c:v>170000</c:v>
                </c:pt>
                <c:pt idx="369">
                  <c:v>180000</c:v>
                </c:pt>
                <c:pt idx="370">
                  <c:v>190000</c:v>
                </c:pt>
                <c:pt idx="371">
                  <c:v>200000</c:v>
                </c:pt>
                <c:pt idx="372">
                  <c:v>210000</c:v>
                </c:pt>
                <c:pt idx="373">
                  <c:v>220000</c:v>
                </c:pt>
                <c:pt idx="374">
                  <c:v>230000</c:v>
                </c:pt>
                <c:pt idx="375">
                  <c:v>240000</c:v>
                </c:pt>
                <c:pt idx="376">
                  <c:v>250000</c:v>
                </c:pt>
                <c:pt idx="377">
                  <c:v>260000</c:v>
                </c:pt>
                <c:pt idx="378">
                  <c:v>270000</c:v>
                </c:pt>
                <c:pt idx="379">
                  <c:v>280000</c:v>
                </c:pt>
                <c:pt idx="380">
                  <c:v>290000</c:v>
                </c:pt>
                <c:pt idx="381">
                  <c:v>300000</c:v>
                </c:pt>
                <c:pt idx="382">
                  <c:v>310000</c:v>
                </c:pt>
                <c:pt idx="383">
                  <c:v>320000</c:v>
                </c:pt>
                <c:pt idx="384">
                  <c:v>330000</c:v>
                </c:pt>
                <c:pt idx="385">
                  <c:v>340000</c:v>
                </c:pt>
                <c:pt idx="386">
                  <c:v>350000</c:v>
                </c:pt>
                <c:pt idx="387">
                  <c:v>360000</c:v>
                </c:pt>
                <c:pt idx="388">
                  <c:v>370000</c:v>
                </c:pt>
                <c:pt idx="389">
                  <c:v>380000</c:v>
                </c:pt>
                <c:pt idx="390">
                  <c:v>390000</c:v>
                </c:pt>
                <c:pt idx="391">
                  <c:v>400000</c:v>
                </c:pt>
                <c:pt idx="392">
                  <c:v>410000</c:v>
                </c:pt>
                <c:pt idx="393">
                  <c:v>420000</c:v>
                </c:pt>
                <c:pt idx="394">
                  <c:v>430000</c:v>
                </c:pt>
                <c:pt idx="395">
                  <c:v>440000</c:v>
                </c:pt>
                <c:pt idx="396">
                  <c:v>450000</c:v>
                </c:pt>
                <c:pt idx="397">
                  <c:v>460000</c:v>
                </c:pt>
                <c:pt idx="398">
                  <c:v>470000</c:v>
                </c:pt>
                <c:pt idx="399">
                  <c:v>480000</c:v>
                </c:pt>
                <c:pt idx="400">
                  <c:v>490000</c:v>
                </c:pt>
                <c:pt idx="401">
                  <c:v>500000</c:v>
                </c:pt>
                <c:pt idx="402">
                  <c:v>510000</c:v>
                </c:pt>
                <c:pt idx="403">
                  <c:v>520000</c:v>
                </c:pt>
                <c:pt idx="404">
                  <c:v>530000</c:v>
                </c:pt>
                <c:pt idx="405">
                  <c:v>540000</c:v>
                </c:pt>
                <c:pt idx="406">
                  <c:v>550000</c:v>
                </c:pt>
                <c:pt idx="407">
                  <c:v>560000</c:v>
                </c:pt>
                <c:pt idx="408">
                  <c:v>570000</c:v>
                </c:pt>
                <c:pt idx="409">
                  <c:v>580000</c:v>
                </c:pt>
                <c:pt idx="410">
                  <c:v>590000</c:v>
                </c:pt>
                <c:pt idx="411">
                  <c:v>600000</c:v>
                </c:pt>
                <c:pt idx="412">
                  <c:v>610000</c:v>
                </c:pt>
                <c:pt idx="413">
                  <c:v>620000</c:v>
                </c:pt>
                <c:pt idx="414">
                  <c:v>630000</c:v>
                </c:pt>
                <c:pt idx="415">
                  <c:v>640000</c:v>
                </c:pt>
                <c:pt idx="416">
                  <c:v>650000</c:v>
                </c:pt>
                <c:pt idx="417">
                  <c:v>660000</c:v>
                </c:pt>
                <c:pt idx="418">
                  <c:v>670000</c:v>
                </c:pt>
                <c:pt idx="419">
                  <c:v>680000</c:v>
                </c:pt>
                <c:pt idx="420">
                  <c:v>690000</c:v>
                </c:pt>
                <c:pt idx="421">
                  <c:v>700000</c:v>
                </c:pt>
                <c:pt idx="422">
                  <c:v>710000</c:v>
                </c:pt>
                <c:pt idx="423">
                  <c:v>720000</c:v>
                </c:pt>
                <c:pt idx="424">
                  <c:v>730000</c:v>
                </c:pt>
                <c:pt idx="425">
                  <c:v>740000</c:v>
                </c:pt>
                <c:pt idx="426">
                  <c:v>750000</c:v>
                </c:pt>
                <c:pt idx="427">
                  <c:v>760000</c:v>
                </c:pt>
                <c:pt idx="428">
                  <c:v>770000</c:v>
                </c:pt>
                <c:pt idx="429">
                  <c:v>780000</c:v>
                </c:pt>
                <c:pt idx="430">
                  <c:v>790000</c:v>
                </c:pt>
                <c:pt idx="431">
                  <c:v>800000</c:v>
                </c:pt>
                <c:pt idx="432">
                  <c:v>810000</c:v>
                </c:pt>
                <c:pt idx="433">
                  <c:v>820000</c:v>
                </c:pt>
                <c:pt idx="434">
                  <c:v>830000</c:v>
                </c:pt>
                <c:pt idx="435">
                  <c:v>840000</c:v>
                </c:pt>
                <c:pt idx="436">
                  <c:v>850000</c:v>
                </c:pt>
                <c:pt idx="437">
                  <c:v>860000</c:v>
                </c:pt>
                <c:pt idx="438">
                  <c:v>870000</c:v>
                </c:pt>
                <c:pt idx="439">
                  <c:v>880000</c:v>
                </c:pt>
                <c:pt idx="440">
                  <c:v>890000</c:v>
                </c:pt>
                <c:pt idx="441">
                  <c:v>900000</c:v>
                </c:pt>
                <c:pt idx="442">
                  <c:v>910000</c:v>
                </c:pt>
                <c:pt idx="443">
                  <c:v>920000</c:v>
                </c:pt>
                <c:pt idx="444">
                  <c:v>930000</c:v>
                </c:pt>
                <c:pt idx="445">
                  <c:v>940000</c:v>
                </c:pt>
                <c:pt idx="446">
                  <c:v>950000</c:v>
                </c:pt>
                <c:pt idx="447">
                  <c:v>960000</c:v>
                </c:pt>
                <c:pt idx="448">
                  <c:v>970000</c:v>
                </c:pt>
                <c:pt idx="449">
                  <c:v>980000</c:v>
                </c:pt>
                <c:pt idx="450">
                  <c:v>990000</c:v>
                </c:pt>
                <c:pt idx="451">
                  <c:v>1000000</c:v>
                </c:pt>
              </c:numCache>
            </c:numRef>
          </c:xVal>
          <c:yVal>
            <c:numRef>
              <c:f>'Power Train Calculus'!$D$4:$D$455</c:f>
              <c:numCache>
                <c:formatCode>General</c:formatCode>
                <c:ptCount val="452"/>
                <c:pt idx="0">
                  <c:v>21.583631230409203</c:v>
                </c:pt>
                <c:pt idx="1">
                  <c:v>21.583631230409203</c:v>
                </c:pt>
                <c:pt idx="2">
                  <c:v>21.583632555395603</c:v>
                </c:pt>
                <c:pt idx="3">
                  <c:v>21.5836340065716</c:v>
                </c:pt>
                <c:pt idx="4">
                  <c:v>21.583635583936598</c:v>
                </c:pt>
                <c:pt idx="5">
                  <c:v>21.583637287491403</c:v>
                </c:pt>
                <c:pt idx="6">
                  <c:v>21.583639117235599</c:v>
                </c:pt>
                <c:pt idx="7">
                  <c:v>21.5836410731694</c:v>
                </c:pt>
                <c:pt idx="8">
                  <c:v>21.583643155293004</c:v>
                </c:pt>
                <c:pt idx="9">
                  <c:v>21.583645363606202</c:v>
                </c:pt>
                <c:pt idx="10">
                  <c:v>21.5836476981092</c:v>
                </c:pt>
                <c:pt idx="11">
                  <c:v>21.583650158802399</c:v>
                </c:pt>
                <c:pt idx="12">
                  <c:v>21.5836527456852</c:v>
                </c:pt>
                <c:pt idx="13">
                  <c:v>21.5836554587584</c:v>
                </c:pt>
                <c:pt idx="14">
                  <c:v>21.583658298021604</c:v>
                </c:pt>
                <c:pt idx="15">
                  <c:v>21.5836612634752</c:v>
                </c:pt>
                <c:pt idx="16">
                  <c:v>21.583664355119197</c:v>
                </c:pt>
                <c:pt idx="17">
                  <c:v>21.583667572953601</c:v>
                </c:pt>
                <c:pt idx="18">
                  <c:v>21.5836709169788</c:v>
                </c:pt>
                <c:pt idx="19">
                  <c:v>21.583674387194598</c:v>
                </c:pt>
                <c:pt idx="20">
                  <c:v>21.583677983601198</c:v>
                </c:pt>
                <c:pt idx="21">
                  <c:v>21.583681706198998</c:v>
                </c:pt>
                <c:pt idx="22">
                  <c:v>21.583685554987802</c:v>
                </c:pt>
                <c:pt idx="23">
                  <c:v>21.583689529967799</c:v>
                </c:pt>
                <c:pt idx="24">
                  <c:v>21.583693631139198</c:v>
                </c:pt>
                <c:pt idx="25">
                  <c:v>21.583697858502401</c:v>
                </c:pt>
                <c:pt idx="26">
                  <c:v>21.583702212057002</c:v>
                </c:pt>
                <c:pt idx="27">
                  <c:v>21.583706691803602</c:v>
                </c:pt>
                <c:pt idx="28">
                  <c:v>21.583711297742202</c:v>
                </c:pt>
                <c:pt idx="29">
                  <c:v>21.583716029872999</c:v>
                </c:pt>
                <c:pt idx="30">
                  <c:v>21.583720888196201</c:v>
                </c:pt>
                <c:pt idx="31">
                  <c:v>21.583725872711803</c:v>
                </c:pt>
                <c:pt idx="32">
                  <c:v>21.5837309834202</c:v>
                </c:pt>
                <c:pt idx="33">
                  <c:v>21.583736220321402</c:v>
                </c:pt>
                <c:pt idx="34">
                  <c:v>21.583741583415801</c:v>
                </c:pt>
                <c:pt idx="35">
                  <c:v>21.5837470727034</c:v>
                </c:pt>
                <c:pt idx="36">
                  <c:v>21.583752688184397</c:v>
                </c:pt>
                <c:pt idx="37">
                  <c:v>21.583758429859003</c:v>
                </c:pt>
                <c:pt idx="38">
                  <c:v>21.583764297727601</c:v>
                </c:pt>
                <c:pt idx="39">
                  <c:v>21.583770291790199</c:v>
                </c:pt>
                <c:pt idx="40">
                  <c:v>21.5837764120472</c:v>
                </c:pt>
                <c:pt idx="41">
                  <c:v>21.583782658498599</c:v>
                </c:pt>
                <c:pt idx="42">
                  <c:v>21.583789031144601</c:v>
                </c:pt>
                <c:pt idx="43">
                  <c:v>21.5837955299858</c:v>
                </c:pt>
                <c:pt idx="44">
                  <c:v>21.583802155021999</c:v>
                </c:pt>
                <c:pt idx="45">
                  <c:v>21.583808906253598</c:v>
                </c:pt>
                <c:pt idx="46">
                  <c:v>21.583815783681001</c:v>
                </c:pt>
                <c:pt idx="47">
                  <c:v>21.583822787304399</c:v>
                </c:pt>
                <c:pt idx="48">
                  <c:v>21.583829917123797</c:v>
                </c:pt>
                <c:pt idx="49">
                  <c:v>21.583837173139599</c:v>
                </c:pt>
                <c:pt idx="50">
                  <c:v>21.583844555352201</c:v>
                </c:pt>
                <c:pt idx="51">
                  <c:v>21.583852063761601</c:v>
                </c:pt>
                <c:pt idx="52">
                  <c:v>21.583859698368201</c:v>
                </c:pt>
                <c:pt idx="53">
                  <c:v>21.583867459172403</c:v>
                </c:pt>
                <c:pt idx="54">
                  <c:v>21.583875346174199</c:v>
                </c:pt>
                <c:pt idx="55">
                  <c:v>21.583883359374202</c:v>
                </c:pt>
                <c:pt idx="56">
                  <c:v>21.583891498772402</c:v>
                </c:pt>
                <c:pt idx="57">
                  <c:v>21.5838997643692</c:v>
                </c:pt>
                <c:pt idx="58">
                  <c:v>21.583908156164998</c:v>
                </c:pt>
                <c:pt idx="59">
                  <c:v>21.583916674159802</c:v>
                </c:pt>
                <c:pt idx="60">
                  <c:v>21.583925318354403</c:v>
                </c:pt>
                <c:pt idx="61">
                  <c:v>21.583934088748599</c:v>
                </c:pt>
                <c:pt idx="62">
                  <c:v>21.583942985343</c:v>
                </c:pt>
                <c:pt idx="63">
                  <c:v>21.5839520081378</c:v>
                </c:pt>
                <c:pt idx="64">
                  <c:v>21.583961157133402</c:v>
                </c:pt>
                <c:pt idx="65">
                  <c:v>21.583970432330201</c:v>
                </c:pt>
                <c:pt idx="66">
                  <c:v>21.583979833728399</c:v>
                </c:pt>
                <c:pt idx="67">
                  <c:v>21.5839893613282</c:v>
                </c:pt>
                <c:pt idx="68">
                  <c:v>21.5839990151302</c:v>
                </c:pt>
                <c:pt idx="69">
                  <c:v>21.584008795134601</c:v>
                </c:pt>
                <c:pt idx="70">
                  <c:v>21.584018701341797</c:v>
                </c:pt>
                <c:pt idx="71">
                  <c:v>21.584028733752199</c:v>
                </c:pt>
                <c:pt idx="72">
                  <c:v>21.584038892366202</c:v>
                </c:pt>
                <c:pt idx="73">
                  <c:v>21.5840491771838</c:v>
                </c:pt>
                <c:pt idx="74">
                  <c:v>21.5840595882058</c:v>
                </c:pt>
                <c:pt idx="75">
                  <c:v>21.584070125432401</c:v>
                </c:pt>
                <c:pt idx="76">
                  <c:v>21.584080788864</c:v>
                </c:pt>
                <c:pt idx="77">
                  <c:v>21.584091578500999</c:v>
                </c:pt>
                <c:pt idx="78">
                  <c:v>21.584102494343604</c:v>
                </c:pt>
                <c:pt idx="79">
                  <c:v>21.5841135363926</c:v>
                </c:pt>
                <c:pt idx="80">
                  <c:v>21.584124704647799</c:v>
                </c:pt>
                <c:pt idx="81">
                  <c:v>21.584135999110199</c:v>
                </c:pt>
                <c:pt idx="82">
                  <c:v>21.5841474197798</c:v>
                </c:pt>
                <c:pt idx="83">
                  <c:v>21.584158966657199</c:v>
                </c:pt>
                <c:pt idx="84">
                  <c:v>21.584170639742602</c:v>
                </c:pt>
                <c:pt idx="85">
                  <c:v>21.584182439036802</c:v>
                </c:pt>
                <c:pt idx="86">
                  <c:v>21.584194364539798</c:v>
                </c:pt>
                <c:pt idx="87">
                  <c:v>21.584206416252201</c:v>
                </c:pt>
                <c:pt idx="88">
                  <c:v>21.584218594174601</c:v>
                </c:pt>
                <c:pt idx="89">
                  <c:v>21.584230898307201</c:v>
                </c:pt>
                <c:pt idx="90">
                  <c:v>21.584243328650601</c:v>
                </c:pt>
                <c:pt idx="91">
                  <c:v>21.584255885205003</c:v>
                </c:pt>
                <c:pt idx="92">
                  <c:v>21.584388392464604</c:v>
                </c:pt>
                <c:pt idx="93">
                  <c:v>21.5845335213616</c:v>
                </c:pt>
                <c:pt idx="94">
                  <c:v>21.584691272413799</c:v>
                </c:pt>
                <c:pt idx="95">
                  <c:v>21.584861646184201</c:v>
                </c:pt>
                <c:pt idx="96">
                  <c:v>21.585044643280401</c:v>
                </c:pt>
                <c:pt idx="97">
                  <c:v>21.585240264355598</c:v>
                </c:pt>
                <c:pt idx="98">
                  <c:v>21.5854485101076</c:v>
                </c:pt>
                <c:pt idx="99">
                  <c:v>21.585669381279601</c:v>
                </c:pt>
                <c:pt idx="100">
                  <c:v>21.585902878659802</c:v>
                </c:pt>
                <c:pt idx="101">
                  <c:v>21.5861490030812</c:v>
                </c:pt>
                <c:pt idx="102">
                  <c:v>21.586407755422201</c:v>
                </c:pt>
                <c:pt idx="103">
                  <c:v>21.586679136606399</c:v>
                </c:pt>
                <c:pt idx="104">
                  <c:v>21.586963147601999</c:v>
                </c:pt>
                <c:pt idx="105">
                  <c:v>21.587259789422603</c:v>
                </c:pt>
                <c:pt idx="106">
                  <c:v>21.5875690631268</c:v>
                </c:pt>
                <c:pt idx="107">
                  <c:v>21.587890969818801</c:v>
                </c:pt>
                <c:pt idx="108">
                  <c:v>21.588225510647398</c:v>
                </c:pt>
                <c:pt idx="109">
                  <c:v>21.588572686806401</c:v>
                </c:pt>
                <c:pt idx="110">
                  <c:v>21.588932499535602</c:v>
                </c:pt>
                <c:pt idx="111">
                  <c:v>21.589304950119001</c:v>
                </c:pt>
                <c:pt idx="112">
                  <c:v>21.5896900398862</c:v>
                </c:pt>
                <c:pt idx="113">
                  <c:v>21.5900877702122</c:v>
                </c:pt>
                <c:pt idx="114">
                  <c:v>21.590498142516598</c:v>
                </c:pt>
                <c:pt idx="115">
                  <c:v>21.590921158264802</c:v>
                </c:pt>
                <c:pt idx="116">
                  <c:v>21.591356818967199</c:v>
                </c:pt>
                <c:pt idx="117">
                  <c:v>21.591805126179402</c:v>
                </c:pt>
                <c:pt idx="118">
                  <c:v>21.592266081501997</c:v>
                </c:pt>
                <c:pt idx="119">
                  <c:v>21.592739686581403</c:v>
                </c:pt>
                <c:pt idx="120">
                  <c:v>21.593225943108799</c:v>
                </c:pt>
                <c:pt idx="121">
                  <c:v>21.593724852821001</c:v>
                </c:pt>
                <c:pt idx="122">
                  <c:v>21.594236417499602</c:v>
                </c:pt>
                <c:pt idx="123">
                  <c:v>21.5947606389722</c:v>
                </c:pt>
                <c:pt idx="124">
                  <c:v>21.595297519111199</c:v>
                </c:pt>
                <c:pt idx="125">
                  <c:v>21.595847059834398</c:v>
                </c:pt>
                <c:pt idx="126">
                  <c:v>21.5964092631054</c:v>
                </c:pt>
                <c:pt idx="127">
                  <c:v>21.596984130932601</c:v>
                </c:pt>
                <c:pt idx="128">
                  <c:v>21.597571665369802</c:v>
                </c:pt>
                <c:pt idx="129">
                  <c:v>21.598171868517003</c:v>
                </c:pt>
                <c:pt idx="130">
                  <c:v>21.5987847425186</c:v>
                </c:pt>
                <c:pt idx="131">
                  <c:v>21.599410289564801</c:v>
                </c:pt>
                <c:pt idx="132">
                  <c:v>21.6000485118916</c:v>
                </c:pt>
                <c:pt idx="133">
                  <c:v>21.600699411780198</c:v>
                </c:pt>
                <c:pt idx="134">
                  <c:v>21.601362991557398</c:v>
                </c:pt>
                <c:pt idx="135">
                  <c:v>21.602039253594796</c:v>
                </c:pt>
                <c:pt idx="136">
                  <c:v>21.6027282003108</c:v>
                </c:pt>
                <c:pt idx="137">
                  <c:v>21.603429834168399</c:v>
                </c:pt>
                <c:pt idx="138">
                  <c:v>21.604144157676402</c:v>
                </c:pt>
                <c:pt idx="139">
                  <c:v>21.604871173389402</c:v>
                </c:pt>
                <c:pt idx="140">
                  <c:v>21.605610883907399</c:v>
                </c:pt>
                <c:pt idx="141">
                  <c:v>21.606363291876001</c:v>
                </c:pt>
                <c:pt idx="142">
                  <c:v>21.607128399986401</c:v>
                </c:pt>
                <c:pt idx="143">
                  <c:v>21.607906210975798</c:v>
                </c:pt>
                <c:pt idx="144">
                  <c:v>21.608696727627002</c:v>
                </c:pt>
                <c:pt idx="145">
                  <c:v>21.609499952768001</c:v>
                </c:pt>
                <c:pt idx="146">
                  <c:v>21.610315889273402</c:v>
                </c:pt>
                <c:pt idx="147">
                  <c:v>21.611144540062803</c:v>
                </c:pt>
                <c:pt idx="148">
                  <c:v>21.611985908102</c:v>
                </c:pt>
                <c:pt idx="149">
                  <c:v>21.6128399964024</c:v>
                </c:pt>
                <c:pt idx="150">
                  <c:v>21.613706808021604</c:v>
                </c:pt>
                <c:pt idx="151">
                  <c:v>21.614586346062602</c:v>
                </c:pt>
                <c:pt idx="152">
                  <c:v>21.615478613674401</c:v>
                </c:pt>
                <c:pt idx="153">
                  <c:v>21.6163836140522</c:v>
                </c:pt>
                <c:pt idx="154">
                  <c:v>21.617301350436602</c:v>
                </c:pt>
                <c:pt idx="155">
                  <c:v>21.618231826115</c:v>
                </c:pt>
                <c:pt idx="156">
                  <c:v>21.619175044419801</c:v>
                </c:pt>
                <c:pt idx="157">
                  <c:v>21.620131008730002</c:v>
                </c:pt>
                <c:pt idx="158">
                  <c:v>21.621099722470397</c:v>
                </c:pt>
                <c:pt idx="159">
                  <c:v>21.6220811891124</c:v>
                </c:pt>
                <c:pt idx="160">
                  <c:v>21.6230754121726</c:v>
                </c:pt>
                <c:pt idx="161">
                  <c:v>21.6240823952146</c:v>
                </c:pt>
                <c:pt idx="162">
                  <c:v>21.6251021418474</c:v>
                </c:pt>
                <c:pt idx="163">
                  <c:v>21.626134655726599</c:v>
                </c:pt>
                <c:pt idx="164">
                  <c:v>21.6271799405542</c:v>
                </c:pt>
                <c:pt idx="165">
                  <c:v>21.628238000077999</c:v>
                </c:pt>
                <c:pt idx="166">
                  <c:v>21.6293088380922</c:v>
                </c:pt>
                <c:pt idx="167">
                  <c:v>21.6303924584372</c:v>
                </c:pt>
                <c:pt idx="168">
                  <c:v>21.631488865000399</c:v>
                </c:pt>
                <c:pt idx="169">
                  <c:v>21.632598061714599</c:v>
                </c:pt>
                <c:pt idx="170">
                  <c:v>21.633720052559401</c:v>
                </c:pt>
                <c:pt idx="171">
                  <c:v>21.6348548415612</c:v>
                </c:pt>
                <c:pt idx="172">
                  <c:v>21.6360024327922</c:v>
                </c:pt>
                <c:pt idx="173">
                  <c:v>21.637162830371398</c:v>
                </c:pt>
                <c:pt idx="174">
                  <c:v>21.638336038464399</c:v>
                </c:pt>
                <c:pt idx="175">
                  <c:v>21.639522061283397</c:v>
                </c:pt>
                <c:pt idx="176">
                  <c:v>21.640720903087001</c:v>
                </c:pt>
                <c:pt idx="177">
                  <c:v>21.641932568180202</c:v>
                </c:pt>
                <c:pt idx="178">
                  <c:v>21.6431570609152</c:v>
                </c:pt>
                <c:pt idx="179">
                  <c:v>21.6443943856906</c:v>
                </c:pt>
                <c:pt idx="180">
                  <c:v>21.645644546951601</c:v>
                </c:pt>
                <c:pt idx="181">
                  <c:v>21.646907549190399</c:v>
                </c:pt>
                <c:pt idx="182">
                  <c:v>21.660244847125</c:v>
                </c:pt>
                <c:pt idx="183">
                  <c:v>21.674871532755404</c:v>
                </c:pt>
                <c:pt idx="184">
                  <c:v>21.690792875625799</c:v>
                </c:pt>
                <c:pt idx="185">
                  <c:v>21.708014621570001</c:v>
                </c:pt>
                <c:pt idx="186">
                  <c:v>21.726542997194002</c:v>
                </c:pt>
                <c:pt idx="187">
                  <c:v>21.746384714701001</c:v>
                </c:pt>
                <c:pt idx="188">
                  <c:v>21.7675469770492</c:v>
                </c:pt>
                <c:pt idx="189">
                  <c:v>21.790037483442401</c:v>
                </c:pt>
                <c:pt idx="190">
                  <c:v>21.813864435137198</c:v>
                </c:pt>
                <c:pt idx="191">
                  <c:v>21.839036541563203</c:v>
                </c:pt>
                <c:pt idx="192">
                  <c:v>21.865563026740599</c:v>
                </c:pt>
                <c:pt idx="193">
                  <c:v>21.893453635982798</c:v>
                </c:pt>
                <c:pt idx="194">
                  <c:v>21.9227186428678</c:v>
                </c:pt>
                <c:pt idx="195">
                  <c:v>21.953368856457001</c:v>
                </c:pt>
                <c:pt idx="196">
                  <c:v>21.985415628742402</c:v>
                </c:pt>
                <c:pt idx="197">
                  <c:v>22.018870862293397</c:v>
                </c:pt>
                <c:pt idx="198">
                  <c:v>22.053747018071597</c:v>
                </c:pt>
                <c:pt idx="199">
                  <c:v>22.0900571233826</c:v>
                </c:pt>
                <c:pt idx="200">
                  <c:v>22.127814779917401</c:v>
                </c:pt>
                <c:pt idx="201">
                  <c:v>22.167034171842598</c:v>
                </c:pt>
                <c:pt idx="202">
                  <c:v>22.207730073878402</c:v>
                </c:pt>
                <c:pt idx="203">
                  <c:v>22.249917859305398</c:v>
                </c:pt>
                <c:pt idx="204">
                  <c:v>22.293613507825999</c:v>
                </c:pt>
                <c:pt idx="205">
                  <c:v>22.3388336131964</c:v>
                </c:pt>
                <c:pt idx="206">
                  <c:v>22.385595390533602</c:v>
                </c:pt>
                <c:pt idx="207">
                  <c:v>22.433916683189402</c:v>
                </c:pt>
                <c:pt idx="208">
                  <c:v>22.483815969061599</c:v>
                </c:pt>
                <c:pt idx="209">
                  <c:v>22.535312366201801</c:v>
                </c:pt>
                <c:pt idx="210">
                  <c:v>22.588425637553403</c:v>
                </c:pt>
                <c:pt idx="211">
                  <c:v>22.6431761946316</c:v>
                </c:pt>
                <c:pt idx="212">
                  <c:v>22.6995850999308</c:v>
                </c:pt>
                <c:pt idx="213">
                  <c:v>22.757674067812399</c:v>
                </c:pt>
                <c:pt idx="214">
                  <c:v>22.817465463594601</c:v>
                </c:pt>
                <c:pt idx="215">
                  <c:v>22.8789823005228</c:v>
                </c:pt>
                <c:pt idx="216">
                  <c:v>22.9422482342558</c:v>
                </c:pt>
                <c:pt idx="217">
                  <c:v>23.0072875544538</c:v>
                </c:pt>
                <c:pt idx="218">
                  <c:v>23.074125172990598</c:v>
                </c:pt>
                <c:pt idx="219">
                  <c:v>23.1427866082532</c:v>
                </c:pt>
                <c:pt idx="220">
                  <c:v>23.213297964911</c:v>
                </c:pt>
                <c:pt idx="221">
                  <c:v>23.285685908452798</c:v>
                </c:pt>
                <c:pt idx="222">
                  <c:v>23.359977633692999</c:v>
                </c:pt>
                <c:pt idx="223">
                  <c:v>23.4362008263356</c:v>
                </c:pt>
                <c:pt idx="224">
                  <c:v>23.514383616560004</c:v>
                </c:pt>
                <c:pt idx="225">
                  <c:v>23.594554523444803</c:v>
                </c:pt>
                <c:pt idx="226">
                  <c:v>23.676742388887199</c:v>
                </c:pt>
                <c:pt idx="227">
                  <c:v>23.760976299484803</c:v>
                </c:pt>
                <c:pt idx="228">
                  <c:v>23.847285494635202</c:v>
                </c:pt>
                <c:pt idx="229">
                  <c:v>23.9356992588724</c:v>
                </c:pt>
                <c:pt idx="230">
                  <c:v>24.026246796178199</c:v>
                </c:pt>
                <c:pt idx="231">
                  <c:v>24.1189570837048</c:v>
                </c:pt>
                <c:pt idx="232">
                  <c:v>24.213858701987402</c:v>
                </c:pt>
                <c:pt idx="233">
                  <c:v>24.310979638331801</c:v>
                </c:pt>
                <c:pt idx="234">
                  <c:v>24.410347059610199</c:v>
                </c:pt>
                <c:pt idx="235">
                  <c:v>24.511987050199401</c:v>
                </c:pt>
                <c:pt idx="236">
                  <c:v>24.615924310213799</c:v>
                </c:pt>
                <c:pt idx="237">
                  <c:v>24.722181808564198</c:v>
                </c:pt>
                <c:pt idx="238">
                  <c:v>24.830780384647401</c:v>
                </c:pt>
                <c:pt idx="239">
                  <c:v>24.9417382916874</c:v>
                </c:pt>
                <c:pt idx="240">
                  <c:v>25.055070673871199</c:v>
                </c:pt>
                <c:pt idx="241">
                  <c:v>25.170788968458201</c:v>
                </c:pt>
                <c:pt idx="242">
                  <c:v>25.288900222997398</c:v>
                </c:pt>
                <c:pt idx="243">
                  <c:v>25.4094063166526</c:v>
                </c:pt>
                <c:pt idx="244">
                  <c:v>25.532303073435799</c:v>
                </c:pt>
                <c:pt idx="245">
                  <c:v>25.657579253891399</c:v>
                </c:pt>
                <c:pt idx="246">
                  <c:v>25.7852154104914</c:v>
                </c:pt>
                <c:pt idx="247">
                  <c:v>25.915182590738798</c:v>
                </c:pt>
                <c:pt idx="248">
                  <c:v>26.047440870788598</c:v>
                </c:pt>
                <c:pt idx="249">
                  <c:v>26.181937701386801</c:v>
                </c:pt>
                <c:pt idx="250">
                  <c:v>26.318606047191004</c:v>
                </c:pt>
                <c:pt idx="251">
                  <c:v>26.4573623002752</c:v>
                </c:pt>
                <c:pt idx="252">
                  <c:v>26.598103949000201</c:v>
                </c:pt>
                <c:pt idx="253">
                  <c:v>26.740706984775802</c:v>
                </c:pt>
                <c:pt idx="254">
                  <c:v>26.885023031867597</c:v>
                </c:pt>
                <c:pt idx="255">
                  <c:v>27.030876189777601</c:v>
                </c:pt>
                <c:pt idx="256">
                  <c:v>27.178059584380399</c:v>
                </c:pt>
                <c:pt idx="257">
                  <c:v>27.326331633566802</c:v>
                </c:pt>
                <c:pt idx="258">
                  <c:v>27.4754120464012</c:v>
                </c:pt>
                <c:pt idx="259">
                  <c:v>27.624977592529198</c:v>
                </c:pt>
                <c:pt idx="260">
                  <c:v>27.774657701669998</c:v>
                </c:pt>
                <c:pt idx="261">
                  <c:v>27.924029982303402</c:v>
                </c:pt>
                <c:pt idx="262">
                  <c:v>28.0726157847668</c:v>
                </c:pt>
                <c:pt idx="263">
                  <c:v>28.219875977234203</c:v>
                </c:pt>
                <c:pt idx="264">
                  <c:v>28.365207153120402</c:v>
                </c:pt>
                <c:pt idx="265">
                  <c:v>28.507938544105599</c:v>
                </c:pt>
                <c:pt idx="266">
                  <c:v>28.647329971573001</c:v>
                </c:pt>
                <c:pt idx="267">
                  <c:v>28.782571226387603</c:v>
                </c:pt>
                <c:pt idx="268">
                  <c:v>28.912783316036197</c:v>
                </c:pt>
                <c:pt idx="269">
                  <c:v>29.037022050171203</c:v>
                </c:pt>
                <c:pt idx="270">
                  <c:v>29.1542844392762</c:v>
                </c:pt>
                <c:pt idx="271">
                  <c:v>29.263518343570997</c:v>
                </c:pt>
                <c:pt idx="272">
                  <c:v>29.684468553794598</c:v>
                </c:pt>
                <c:pt idx="273">
                  <c:v>28.558592404322201</c:v>
                </c:pt>
                <c:pt idx="274">
                  <c:v>26.460746040494797</c:v>
                </c:pt>
                <c:pt idx="275">
                  <c:v>24.200387519932001</c:v>
                </c:pt>
                <c:pt idx="276">
                  <c:v>22.10320688801</c:v>
                </c:pt>
                <c:pt idx="277">
                  <c:v>20.227686202968602</c:v>
                </c:pt>
                <c:pt idx="278">
                  <c:v>18.555464457994439</c:v>
                </c:pt>
                <c:pt idx="279">
                  <c:v>17.05456686056332</c:v>
                </c:pt>
                <c:pt idx="280">
                  <c:v>15.695510612627722</c:v>
                </c:pt>
                <c:pt idx="281">
                  <c:v>14.45421078070218</c:v>
                </c:pt>
                <c:pt idx="282">
                  <c:v>13.311596806120161</c:v>
                </c:pt>
                <c:pt idx="283">
                  <c:v>12.25261894269204</c:v>
                </c:pt>
                <c:pt idx="284">
                  <c:v>11.26531945076918</c:v>
                </c:pt>
                <c:pt idx="285">
                  <c:v>10.34009706033984</c:v>
                </c:pt>
                <c:pt idx="286">
                  <c:v>9.4691529513649204</c:v>
                </c:pt>
                <c:pt idx="287">
                  <c:v>8.646079178929341</c:v>
                </c:pt>
                <c:pt idx="288">
                  <c:v>7.8655527294774998</c:v>
                </c:pt>
                <c:pt idx="289">
                  <c:v>7.1231065218655196</c:v>
                </c:pt>
                <c:pt idx="290">
                  <c:v>6.4149563397057392</c:v>
                </c:pt>
                <c:pt idx="291">
                  <c:v>5.73786862612618</c:v>
                </c:pt>
                <c:pt idx="292">
                  <c:v>5.0890583836273597</c:v>
                </c:pt>
                <c:pt idx="293">
                  <c:v>4.4661094741326002</c:v>
                </c:pt>
                <c:pt idx="294">
                  <c:v>3.8669117609892201</c:v>
                </c:pt>
                <c:pt idx="295">
                  <c:v>3.2896110469697999</c:v>
                </c:pt>
                <c:pt idx="296">
                  <c:v>2.7325688340852601</c:v>
                </c:pt>
                <c:pt idx="297">
                  <c:v>2.1943296967603803</c:v>
                </c:pt>
                <c:pt idx="298">
                  <c:v>1.6735946120714278</c:v>
                </c:pt>
                <c:pt idx="299">
                  <c:v>1.16919899271606</c:v>
                </c:pt>
                <c:pt idx="300">
                  <c:v>0.68009446385801198</c:v>
                </c:pt>
                <c:pt idx="301">
                  <c:v>0.20533364427401199</c:v>
                </c:pt>
                <c:pt idx="302">
                  <c:v>-0.25594264354164198</c:v>
                </c:pt>
                <c:pt idx="303">
                  <c:v>-0.704516185531882</c:v>
                </c:pt>
                <c:pt idx="304">
                  <c:v>-1.141100567110152</c:v>
                </c:pt>
                <c:pt idx="305">
                  <c:v>-1.5663490269856639</c:v>
                </c:pt>
                <c:pt idx="306">
                  <c:v>-1.9808612013873002</c:v>
                </c:pt>
                <c:pt idx="307">
                  <c:v>-2.3851889423563999</c:v>
                </c:pt>
                <c:pt idx="308">
                  <c:v>-2.7798413592480395</c:v>
                </c:pt>
                <c:pt idx="309">
                  <c:v>-3.1652892052659598</c:v>
                </c:pt>
                <c:pt idx="310">
                  <c:v>-3.5419687091008201</c:v>
                </c:pt>
                <c:pt idx="311">
                  <c:v>-3.9102849343137205</c:v>
                </c:pt>
                <c:pt idx="312">
                  <c:v>-4.2706147350646804</c:v>
                </c:pt>
                <c:pt idx="313">
                  <c:v>-4.6233093654000399</c:v>
                </c:pt>
                <c:pt idx="314">
                  <c:v>-4.9686967900447403</c:v>
                </c:pt>
                <c:pt idx="315">
                  <c:v>-5.3070837370496804</c:v>
                </c:pt>
                <c:pt idx="316">
                  <c:v>-5.6387575263982406</c:v>
                </c:pt>
                <c:pt idx="317">
                  <c:v>-5.9639877035120401</c:v>
                </c:pt>
                <c:pt idx="318">
                  <c:v>-6.28302750230712</c:v>
                </c:pt>
                <c:pt idx="319">
                  <c:v>-6.5961151588778204</c:v>
                </c:pt>
                <c:pt idx="320">
                  <c:v>-6.9034750938899201</c:v>
                </c:pt>
                <c:pt idx="321">
                  <c:v>-7.2053189792510395</c:v>
                </c:pt>
                <c:pt idx="322">
                  <c:v>-7.5018467025020392</c:v>
                </c:pt>
                <c:pt idx="323">
                  <c:v>-7.7932472405752797</c:v>
                </c:pt>
                <c:pt idx="324">
                  <c:v>-8.0796994530419006</c:v>
                </c:pt>
                <c:pt idx="325">
                  <c:v>-8.3613728036639792</c:v>
                </c:pt>
                <c:pt idx="326">
                  <c:v>-8.6384280179586206</c:v>
                </c:pt>
                <c:pt idx="327">
                  <c:v>-8.9110176835231005</c:v>
                </c:pt>
                <c:pt idx="328">
                  <c:v>-9.1792867990512388</c:v>
                </c:pt>
                <c:pt idx="329">
                  <c:v>-9.4433732772605801</c:v>
                </c:pt>
                <c:pt idx="330">
                  <c:v>-9.7034084063373012</c:v>
                </c:pt>
                <c:pt idx="331">
                  <c:v>-9.9595172739754609</c:v>
                </c:pt>
                <c:pt idx="332">
                  <c:v>-10.211819157621759</c:v>
                </c:pt>
                <c:pt idx="333">
                  <c:v>-10.4604278841368</c:v>
                </c:pt>
                <c:pt idx="334">
                  <c:v>-10.7054521617296</c:v>
                </c:pt>
                <c:pt idx="335">
                  <c:v>-10.94699588671296</c:v>
                </c:pt>
                <c:pt idx="336">
                  <c:v>-11.185158427359541</c:v>
                </c:pt>
                <c:pt idx="337">
                  <c:v>-11.4200348868956</c:v>
                </c:pt>
                <c:pt idx="338">
                  <c:v>-11.651716347462619</c:v>
                </c:pt>
                <c:pt idx="339">
                  <c:v>-11.88029009669078</c:v>
                </c:pt>
                <c:pt idx="340">
                  <c:v>-12.10583983836198</c:v>
                </c:pt>
                <c:pt idx="341">
                  <c:v>-12.328445888497498</c:v>
                </c:pt>
                <c:pt idx="342">
                  <c:v>-12.548185358072981</c:v>
                </c:pt>
                <c:pt idx="343">
                  <c:v>-12.76513232345064</c:v>
                </c:pt>
                <c:pt idx="344">
                  <c:v>-12.979357985513619</c:v>
                </c:pt>
                <c:pt idx="345">
                  <c:v>-13.19093081839814</c:v>
                </c:pt>
                <c:pt idx="346">
                  <c:v>-13.399916708634461</c:v>
                </c:pt>
                <c:pt idx="347">
                  <c:v>-13.60637908543616</c:v>
                </c:pt>
                <c:pt idx="348">
                  <c:v>-13.81037904281062</c:v>
                </c:pt>
                <c:pt idx="349">
                  <c:v>-14.011975454103281</c:v>
                </c:pt>
                <c:pt idx="350">
                  <c:v>-14.211225079536639</c:v>
                </c:pt>
                <c:pt idx="351">
                  <c:v>-14.408182667256099</c:v>
                </c:pt>
                <c:pt idx="352">
                  <c:v>-14.60290104835032</c:v>
                </c:pt>
                <c:pt idx="353">
                  <c:v>-14.7954312262762</c:v>
                </c:pt>
                <c:pt idx="354">
                  <c:v>-14.985822461082401</c:v>
                </c:pt>
                <c:pt idx="355">
                  <c:v>-15.17412234879232</c:v>
                </c:pt>
                <c:pt idx="356">
                  <c:v>-15.360376896280382</c:v>
                </c:pt>
                <c:pt idx="357">
                  <c:v>-15.544630591945721</c:v>
                </c:pt>
                <c:pt idx="358">
                  <c:v>-15.726926472467181</c:v>
                </c:pt>
                <c:pt idx="359">
                  <c:v>-15.907306185897861</c:v>
                </c:pt>
                <c:pt idx="360">
                  <c:v>-16.08581005134026</c:v>
                </c:pt>
                <c:pt idx="361">
                  <c:v>-16.26247711542316</c:v>
                </c:pt>
                <c:pt idx="362">
                  <c:v>-17.935903342877939</c:v>
                </c:pt>
                <c:pt idx="363">
                  <c:v>-19.460902717052917</c:v>
                </c:pt>
                <c:pt idx="364">
                  <c:v>-20.861847885987601</c:v>
                </c:pt>
                <c:pt idx="365">
                  <c:v>-22.157528335275998</c:v>
                </c:pt>
                <c:pt idx="366">
                  <c:v>-23.362743026674401</c:v>
                </c:pt>
                <c:pt idx="367">
                  <c:v>-24.489360648223801</c:v>
                </c:pt>
                <c:pt idx="368">
                  <c:v>-25.547048373657798</c:v>
                </c:pt>
                <c:pt idx="369">
                  <c:v>-26.543786569007001</c:v>
                </c:pt>
                <c:pt idx="370">
                  <c:v>-27.486240923426802</c:v>
                </c:pt>
                <c:pt idx="371">
                  <c:v>-28.380037035004602</c:v>
                </c:pt>
                <c:pt idx="372">
                  <c:v>-29.229966681164399</c:v>
                </c:pt>
                <c:pt idx="373">
                  <c:v>-30.0401452489482</c:v>
                </c:pt>
                <c:pt idx="374">
                  <c:v>-30.814133603983002</c:v>
                </c:pt>
                <c:pt idx="375">
                  <c:v>-31.555033639671997</c:v>
                </c:pt>
                <c:pt idx="376">
                  <c:v>-32.265564057652597</c:v>
                </c:pt>
                <c:pt idx="377">
                  <c:v>-32.948121100896799</c:v>
                </c:pt>
                <c:pt idx="378">
                  <c:v>-33.604827693639798</c:v>
                </c:pt>
                <c:pt idx="379">
                  <c:v>-34.237573549997599</c:v>
                </c:pt>
                <c:pt idx="380">
                  <c:v>-34.848048175238404</c:v>
                </c:pt>
                <c:pt idx="381">
                  <c:v>-35.437768221273195</c:v>
                </c:pt>
                <c:pt idx="382">
                  <c:v>-36.008100318486605</c:v>
                </c:pt>
                <c:pt idx="383">
                  <c:v>-36.560280253876201</c:v>
                </c:pt>
                <c:pt idx="384">
                  <c:v>-37.095429176129599</c:v>
                </c:pt>
                <c:pt idx="385">
                  <c:v>-37.614567364652196</c:v>
                </c:pt>
                <c:pt idx="386">
                  <c:v>-38.1186259895902</c:v>
                </c:pt>
                <c:pt idx="387">
                  <c:v>-38.608457204956999</c:v>
                </c:pt>
                <c:pt idx="388">
                  <c:v>-39.084842850816003</c:v>
                </c:pt>
                <c:pt idx="389">
                  <c:v>-39.548501988572198</c:v>
                </c:pt>
                <c:pt idx="390">
                  <c:v>-40.000097452378604</c:v>
                </c:pt>
                <c:pt idx="391">
                  <c:v>-40.440241567009792</c:v>
                </c:pt>
                <c:pt idx="392">
                  <c:v>-40.869501156399195</c:v>
                </c:pt>
                <c:pt idx="393">
                  <c:v>-41.28840194595</c:v>
                </c:pt>
                <c:pt idx="394">
                  <c:v>-41.697432444651398</c:v>
                </c:pt>
                <c:pt idx="395">
                  <c:v>-42.097047379103003</c:v>
                </c:pt>
                <c:pt idx="396">
                  <c:v>-42.487670740150804</c:v>
                </c:pt>
                <c:pt idx="397">
                  <c:v>-42.869698493448396</c:v>
                </c:pt>
                <c:pt idx="398">
                  <c:v>-43.243500997494799</c:v>
                </c:pt>
                <c:pt idx="399">
                  <c:v>-43.609425166251597</c:v>
                </c:pt>
                <c:pt idx="400">
                  <c:v>-43.967796408062796</c:v>
                </c:pt>
                <c:pt idx="401">
                  <c:v>-44.318920368092598</c:v>
                </c:pt>
                <c:pt idx="402">
                  <c:v>-44.663084497715602</c:v>
                </c:pt>
                <c:pt idx="403">
                  <c:v>-45.000559471084202</c:v>
                </c:pt>
                <c:pt idx="404">
                  <c:v>-45.331600466401994</c:v>
                </c:pt>
                <c:pt idx="405">
                  <c:v>-45.656448327123201</c:v>
                </c:pt>
                <c:pt idx="406">
                  <c:v>-45.975330616338795</c:v>
                </c:pt>
                <c:pt idx="407">
                  <c:v>-46.288462575931604</c:v>
                </c:pt>
                <c:pt idx="408">
                  <c:v>-46.596048000641595</c:v>
                </c:pt>
                <c:pt idx="409">
                  <c:v>-46.898280035946399</c:v>
                </c:pt>
                <c:pt idx="410">
                  <c:v>-47.195341907590198</c:v>
                </c:pt>
                <c:pt idx="411">
                  <c:v>-47.487407589673801</c:v>
                </c:pt>
                <c:pt idx="412">
                  <c:v>-47.7746424174114</c:v>
                </c:pt>
                <c:pt idx="413">
                  <c:v>-48.057203649967803</c:v>
                </c:pt>
                <c:pt idx="414">
                  <c:v>-48.335240988179194</c:v>
                </c:pt>
                <c:pt idx="415">
                  <c:v>-48.608897051428002</c:v>
                </c:pt>
                <c:pt idx="416">
                  <c:v>-48.878307817484</c:v>
                </c:pt>
                <c:pt idx="417">
                  <c:v>-49.143603028706799</c:v>
                </c:pt>
                <c:pt idx="418">
                  <c:v>-49.404906567653597</c:v>
                </c:pt>
                <c:pt idx="419">
                  <c:v>-49.662336804817997</c:v>
                </c:pt>
                <c:pt idx="420">
                  <c:v>-49.916006920942202</c:v>
                </c:pt>
                <c:pt idx="421">
                  <c:v>-50.1660252061058</c:v>
                </c:pt>
                <c:pt idx="422">
                  <c:v>-50.412495337568004</c:v>
                </c:pt>
                <c:pt idx="423">
                  <c:v>-50.655516638152996</c:v>
                </c:pt>
                <c:pt idx="424">
                  <c:v>-50.895184316786597</c:v>
                </c:pt>
                <c:pt idx="425">
                  <c:v>-51.131589692648596</c:v>
                </c:pt>
                <c:pt idx="426">
                  <c:v>-51.364820404258808</c:v>
                </c:pt>
                <c:pt idx="427">
                  <c:v>-51.594960604699402</c:v>
                </c:pt>
                <c:pt idx="428">
                  <c:v>-51.822091144058398</c:v>
                </c:pt>
                <c:pt idx="429">
                  <c:v>-52.046289740089399</c:v>
                </c:pt>
                <c:pt idx="430">
                  <c:v>-52.2676311379862</c:v>
                </c:pt>
                <c:pt idx="431">
                  <c:v>-52.486187260098006</c:v>
                </c:pt>
                <c:pt idx="432">
                  <c:v>-52.7020273463324</c:v>
                </c:pt>
                <c:pt idx="433">
                  <c:v>-52.9152180859368</c:v>
                </c:pt>
                <c:pt idx="434">
                  <c:v>-53.125823741282403</c:v>
                </c:pt>
                <c:pt idx="435">
                  <c:v>-53.333906264228403</c:v>
                </c:pt>
                <c:pt idx="436">
                  <c:v>-53.5395254055938</c:v>
                </c:pt>
                <c:pt idx="437">
                  <c:v>-53.742738818219202</c:v>
                </c:pt>
                <c:pt idx="438">
                  <c:v>-53.943602154066795</c:v>
                </c:pt>
                <c:pt idx="439">
                  <c:v>-54.142169155765203</c:v>
                </c:pt>
                <c:pt idx="440">
                  <c:v>-54.338491742976998</c:v>
                </c:pt>
                <c:pt idx="441">
                  <c:v>-54.532620093937197</c:v>
                </c:pt>
                <c:pt idx="442">
                  <c:v>-54.7246027224828</c:v>
                </c:pt>
                <c:pt idx="443">
                  <c:v>-54.914486550868403</c:v>
                </c:pt>
                <c:pt idx="444">
                  <c:v>-55.102316978642598</c:v>
                </c:pt>
                <c:pt idx="445">
                  <c:v>-55.288137947838592</c:v>
                </c:pt>
                <c:pt idx="446">
                  <c:v>-55.471992004711403</c:v>
                </c:pt>
                <c:pt idx="447">
                  <c:v>-55.653920358240796</c:v>
                </c:pt>
                <c:pt idx="448">
                  <c:v>-55.833962935600603</c:v>
                </c:pt>
                <c:pt idx="449">
                  <c:v>-56.012158434780801</c:v>
                </c:pt>
                <c:pt idx="450">
                  <c:v>-56.1885443745362</c:v>
                </c:pt>
                <c:pt idx="451">
                  <c:v>-56.363157141823201</c:v>
                </c:pt>
              </c:numCache>
            </c:numRef>
          </c:yVal>
          <c:smooth val="1"/>
        </c:ser>
        <c:axId val="91644288"/>
        <c:axId val="91646208"/>
      </c:scatterChart>
      <c:scatterChart>
        <c:scatterStyle val="lineMarker"/>
        <c:ser>
          <c:idx val="1"/>
          <c:order val="1"/>
          <c:tx>
            <c:v>Phase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'Power Train Calculus'!$A$4:$A$455</c:f>
              <c:numCache>
                <c:formatCode>General</c:formatCode>
                <c:ptCount val="45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110</c:v>
                </c:pt>
                <c:pt idx="93">
                  <c:v>120</c:v>
                </c:pt>
                <c:pt idx="94">
                  <c:v>130</c:v>
                </c:pt>
                <c:pt idx="95">
                  <c:v>140</c:v>
                </c:pt>
                <c:pt idx="96">
                  <c:v>150</c:v>
                </c:pt>
                <c:pt idx="97">
                  <c:v>160</c:v>
                </c:pt>
                <c:pt idx="98">
                  <c:v>170</c:v>
                </c:pt>
                <c:pt idx="99">
                  <c:v>180</c:v>
                </c:pt>
                <c:pt idx="100">
                  <c:v>190</c:v>
                </c:pt>
                <c:pt idx="101">
                  <c:v>200</c:v>
                </c:pt>
                <c:pt idx="102">
                  <c:v>210</c:v>
                </c:pt>
                <c:pt idx="103">
                  <c:v>220</c:v>
                </c:pt>
                <c:pt idx="104">
                  <c:v>230</c:v>
                </c:pt>
                <c:pt idx="105">
                  <c:v>240</c:v>
                </c:pt>
                <c:pt idx="106">
                  <c:v>250</c:v>
                </c:pt>
                <c:pt idx="107">
                  <c:v>260</c:v>
                </c:pt>
                <c:pt idx="108">
                  <c:v>270</c:v>
                </c:pt>
                <c:pt idx="109">
                  <c:v>280</c:v>
                </c:pt>
                <c:pt idx="110">
                  <c:v>290</c:v>
                </c:pt>
                <c:pt idx="111">
                  <c:v>300</c:v>
                </c:pt>
                <c:pt idx="112">
                  <c:v>310</c:v>
                </c:pt>
                <c:pt idx="113">
                  <c:v>320</c:v>
                </c:pt>
                <c:pt idx="114">
                  <c:v>330</c:v>
                </c:pt>
                <c:pt idx="115">
                  <c:v>340</c:v>
                </c:pt>
                <c:pt idx="116">
                  <c:v>350</c:v>
                </c:pt>
                <c:pt idx="117">
                  <c:v>360</c:v>
                </c:pt>
                <c:pt idx="118">
                  <c:v>370</c:v>
                </c:pt>
                <c:pt idx="119">
                  <c:v>380</c:v>
                </c:pt>
                <c:pt idx="120">
                  <c:v>390</c:v>
                </c:pt>
                <c:pt idx="121">
                  <c:v>400</c:v>
                </c:pt>
                <c:pt idx="122">
                  <c:v>410</c:v>
                </c:pt>
                <c:pt idx="123">
                  <c:v>420</c:v>
                </c:pt>
                <c:pt idx="124">
                  <c:v>430</c:v>
                </c:pt>
                <c:pt idx="125">
                  <c:v>440</c:v>
                </c:pt>
                <c:pt idx="126">
                  <c:v>450</c:v>
                </c:pt>
                <c:pt idx="127">
                  <c:v>460</c:v>
                </c:pt>
                <c:pt idx="128">
                  <c:v>470</c:v>
                </c:pt>
                <c:pt idx="129">
                  <c:v>480</c:v>
                </c:pt>
                <c:pt idx="130">
                  <c:v>490</c:v>
                </c:pt>
                <c:pt idx="131">
                  <c:v>500</c:v>
                </c:pt>
                <c:pt idx="132">
                  <c:v>510</c:v>
                </c:pt>
                <c:pt idx="133">
                  <c:v>520</c:v>
                </c:pt>
                <c:pt idx="134">
                  <c:v>530</c:v>
                </c:pt>
                <c:pt idx="135">
                  <c:v>540</c:v>
                </c:pt>
                <c:pt idx="136">
                  <c:v>550</c:v>
                </c:pt>
                <c:pt idx="137">
                  <c:v>560</c:v>
                </c:pt>
                <c:pt idx="138">
                  <c:v>570</c:v>
                </c:pt>
                <c:pt idx="139">
                  <c:v>580</c:v>
                </c:pt>
                <c:pt idx="140">
                  <c:v>590</c:v>
                </c:pt>
                <c:pt idx="141">
                  <c:v>600</c:v>
                </c:pt>
                <c:pt idx="142">
                  <c:v>610</c:v>
                </c:pt>
                <c:pt idx="143">
                  <c:v>620</c:v>
                </c:pt>
                <c:pt idx="144">
                  <c:v>630</c:v>
                </c:pt>
                <c:pt idx="145">
                  <c:v>640</c:v>
                </c:pt>
                <c:pt idx="146">
                  <c:v>650</c:v>
                </c:pt>
                <c:pt idx="147">
                  <c:v>660</c:v>
                </c:pt>
                <c:pt idx="148">
                  <c:v>670</c:v>
                </c:pt>
                <c:pt idx="149">
                  <c:v>680</c:v>
                </c:pt>
                <c:pt idx="150">
                  <c:v>690</c:v>
                </c:pt>
                <c:pt idx="151">
                  <c:v>700</c:v>
                </c:pt>
                <c:pt idx="152">
                  <c:v>710</c:v>
                </c:pt>
                <c:pt idx="153">
                  <c:v>720</c:v>
                </c:pt>
                <c:pt idx="154">
                  <c:v>730</c:v>
                </c:pt>
                <c:pt idx="155">
                  <c:v>740</c:v>
                </c:pt>
                <c:pt idx="156">
                  <c:v>750</c:v>
                </c:pt>
                <c:pt idx="157">
                  <c:v>760</c:v>
                </c:pt>
                <c:pt idx="158">
                  <c:v>770</c:v>
                </c:pt>
                <c:pt idx="159">
                  <c:v>780</c:v>
                </c:pt>
                <c:pt idx="160">
                  <c:v>790</c:v>
                </c:pt>
                <c:pt idx="161">
                  <c:v>800</c:v>
                </c:pt>
                <c:pt idx="162">
                  <c:v>810</c:v>
                </c:pt>
                <c:pt idx="163">
                  <c:v>820</c:v>
                </c:pt>
                <c:pt idx="164">
                  <c:v>830</c:v>
                </c:pt>
                <c:pt idx="165">
                  <c:v>840</c:v>
                </c:pt>
                <c:pt idx="166">
                  <c:v>850</c:v>
                </c:pt>
                <c:pt idx="167">
                  <c:v>860</c:v>
                </c:pt>
                <c:pt idx="168">
                  <c:v>870</c:v>
                </c:pt>
                <c:pt idx="169">
                  <c:v>880</c:v>
                </c:pt>
                <c:pt idx="170">
                  <c:v>890</c:v>
                </c:pt>
                <c:pt idx="171">
                  <c:v>900</c:v>
                </c:pt>
                <c:pt idx="172">
                  <c:v>910</c:v>
                </c:pt>
                <c:pt idx="173">
                  <c:v>920</c:v>
                </c:pt>
                <c:pt idx="174">
                  <c:v>930</c:v>
                </c:pt>
                <c:pt idx="175">
                  <c:v>940</c:v>
                </c:pt>
                <c:pt idx="176">
                  <c:v>950</c:v>
                </c:pt>
                <c:pt idx="177">
                  <c:v>960</c:v>
                </c:pt>
                <c:pt idx="178">
                  <c:v>970</c:v>
                </c:pt>
                <c:pt idx="179">
                  <c:v>980</c:v>
                </c:pt>
                <c:pt idx="180">
                  <c:v>990</c:v>
                </c:pt>
                <c:pt idx="181">
                  <c:v>1000</c:v>
                </c:pt>
                <c:pt idx="182">
                  <c:v>1100</c:v>
                </c:pt>
                <c:pt idx="183">
                  <c:v>1200</c:v>
                </c:pt>
                <c:pt idx="184">
                  <c:v>1300</c:v>
                </c:pt>
                <c:pt idx="185">
                  <c:v>1400</c:v>
                </c:pt>
                <c:pt idx="186">
                  <c:v>1500</c:v>
                </c:pt>
                <c:pt idx="187">
                  <c:v>1600</c:v>
                </c:pt>
                <c:pt idx="188">
                  <c:v>1700</c:v>
                </c:pt>
                <c:pt idx="189">
                  <c:v>1800</c:v>
                </c:pt>
                <c:pt idx="190">
                  <c:v>1900</c:v>
                </c:pt>
                <c:pt idx="191">
                  <c:v>2000</c:v>
                </c:pt>
                <c:pt idx="192">
                  <c:v>2100</c:v>
                </c:pt>
                <c:pt idx="193">
                  <c:v>2200</c:v>
                </c:pt>
                <c:pt idx="194">
                  <c:v>2300</c:v>
                </c:pt>
                <c:pt idx="195">
                  <c:v>2400</c:v>
                </c:pt>
                <c:pt idx="196">
                  <c:v>2500</c:v>
                </c:pt>
                <c:pt idx="197">
                  <c:v>2600</c:v>
                </c:pt>
                <c:pt idx="198">
                  <c:v>2700</c:v>
                </c:pt>
                <c:pt idx="199">
                  <c:v>2800</c:v>
                </c:pt>
                <c:pt idx="200">
                  <c:v>2900</c:v>
                </c:pt>
                <c:pt idx="201">
                  <c:v>3000</c:v>
                </c:pt>
                <c:pt idx="202">
                  <c:v>3100</c:v>
                </c:pt>
                <c:pt idx="203">
                  <c:v>3200</c:v>
                </c:pt>
                <c:pt idx="204">
                  <c:v>3300</c:v>
                </c:pt>
                <c:pt idx="205">
                  <c:v>3400</c:v>
                </c:pt>
                <c:pt idx="206">
                  <c:v>3500</c:v>
                </c:pt>
                <c:pt idx="207">
                  <c:v>3600</c:v>
                </c:pt>
                <c:pt idx="208">
                  <c:v>3700</c:v>
                </c:pt>
                <c:pt idx="209">
                  <c:v>3800</c:v>
                </c:pt>
                <c:pt idx="210">
                  <c:v>3900</c:v>
                </c:pt>
                <c:pt idx="211">
                  <c:v>4000</c:v>
                </c:pt>
                <c:pt idx="212">
                  <c:v>4100</c:v>
                </c:pt>
                <c:pt idx="213">
                  <c:v>4200</c:v>
                </c:pt>
                <c:pt idx="214">
                  <c:v>4300</c:v>
                </c:pt>
                <c:pt idx="215">
                  <c:v>4400</c:v>
                </c:pt>
                <c:pt idx="216">
                  <c:v>4500</c:v>
                </c:pt>
                <c:pt idx="217">
                  <c:v>4600</c:v>
                </c:pt>
                <c:pt idx="218">
                  <c:v>4700</c:v>
                </c:pt>
                <c:pt idx="219">
                  <c:v>4800</c:v>
                </c:pt>
                <c:pt idx="220">
                  <c:v>4900</c:v>
                </c:pt>
                <c:pt idx="221">
                  <c:v>5000</c:v>
                </c:pt>
                <c:pt idx="222">
                  <c:v>5100</c:v>
                </c:pt>
                <c:pt idx="223">
                  <c:v>5200</c:v>
                </c:pt>
                <c:pt idx="224">
                  <c:v>5300</c:v>
                </c:pt>
                <c:pt idx="225">
                  <c:v>5400</c:v>
                </c:pt>
                <c:pt idx="226">
                  <c:v>5500</c:v>
                </c:pt>
                <c:pt idx="227">
                  <c:v>5600</c:v>
                </c:pt>
                <c:pt idx="228">
                  <c:v>5700</c:v>
                </c:pt>
                <c:pt idx="229">
                  <c:v>5800</c:v>
                </c:pt>
                <c:pt idx="230">
                  <c:v>5900</c:v>
                </c:pt>
                <c:pt idx="231">
                  <c:v>6000</c:v>
                </c:pt>
                <c:pt idx="232">
                  <c:v>6100</c:v>
                </c:pt>
                <c:pt idx="233">
                  <c:v>6200</c:v>
                </c:pt>
                <c:pt idx="234">
                  <c:v>6300</c:v>
                </c:pt>
                <c:pt idx="235">
                  <c:v>6400</c:v>
                </c:pt>
                <c:pt idx="236">
                  <c:v>6500</c:v>
                </c:pt>
                <c:pt idx="237">
                  <c:v>6600</c:v>
                </c:pt>
                <c:pt idx="238">
                  <c:v>6700</c:v>
                </c:pt>
                <c:pt idx="239">
                  <c:v>6800</c:v>
                </c:pt>
                <c:pt idx="240">
                  <c:v>6900</c:v>
                </c:pt>
                <c:pt idx="241">
                  <c:v>7000</c:v>
                </c:pt>
                <c:pt idx="242">
                  <c:v>7100</c:v>
                </c:pt>
                <c:pt idx="243">
                  <c:v>7200</c:v>
                </c:pt>
                <c:pt idx="244">
                  <c:v>7300</c:v>
                </c:pt>
                <c:pt idx="245">
                  <c:v>7400</c:v>
                </c:pt>
                <c:pt idx="246">
                  <c:v>7500</c:v>
                </c:pt>
                <c:pt idx="247">
                  <c:v>7600</c:v>
                </c:pt>
                <c:pt idx="248">
                  <c:v>7700</c:v>
                </c:pt>
                <c:pt idx="249">
                  <c:v>7800</c:v>
                </c:pt>
                <c:pt idx="250">
                  <c:v>7900</c:v>
                </c:pt>
                <c:pt idx="251">
                  <c:v>8000</c:v>
                </c:pt>
                <c:pt idx="252">
                  <c:v>8100</c:v>
                </c:pt>
                <c:pt idx="253">
                  <c:v>8200</c:v>
                </c:pt>
                <c:pt idx="254">
                  <c:v>8300</c:v>
                </c:pt>
                <c:pt idx="255">
                  <c:v>8400</c:v>
                </c:pt>
                <c:pt idx="256">
                  <c:v>8500</c:v>
                </c:pt>
                <c:pt idx="257">
                  <c:v>8600</c:v>
                </c:pt>
                <c:pt idx="258">
                  <c:v>8700</c:v>
                </c:pt>
                <c:pt idx="259">
                  <c:v>8800</c:v>
                </c:pt>
                <c:pt idx="260">
                  <c:v>8900</c:v>
                </c:pt>
                <c:pt idx="261">
                  <c:v>9000</c:v>
                </c:pt>
                <c:pt idx="262">
                  <c:v>9100</c:v>
                </c:pt>
                <c:pt idx="263">
                  <c:v>9200</c:v>
                </c:pt>
                <c:pt idx="264">
                  <c:v>9300</c:v>
                </c:pt>
                <c:pt idx="265">
                  <c:v>9400</c:v>
                </c:pt>
                <c:pt idx="266">
                  <c:v>9500</c:v>
                </c:pt>
                <c:pt idx="267">
                  <c:v>9600</c:v>
                </c:pt>
                <c:pt idx="268">
                  <c:v>9700</c:v>
                </c:pt>
                <c:pt idx="269">
                  <c:v>9800</c:v>
                </c:pt>
                <c:pt idx="270">
                  <c:v>9900</c:v>
                </c:pt>
                <c:pt idx="271">
                  <c:v>10000</c:v>
                </c:pt>
                <c:pt idx="272">
                  <c:v>11000</c:v>
                </c:pt>
                <c:pt idx="273">
                  <c:v>12000</c:v>
                </c:pt>
                <c:pt idx="274">
                  <c:v>13000</c:v>
                </c:pt>
                <c:pt idx="275">
                  <c:v>14000</c:v>
                </c:pt>
                <c:pt idx="276">
                  <c:v>15000</c:v>
                </c:pt>
                <c:pt idx="277">
                  <c:v>16000</c:v>
                </c:pt>
                <c:pt idx="278">
                  <c:v>17000</c:v>
                </c:pt>
                <c:pt idx="279">
                  <c:v>18000</c:v>
                </c:pt>
                <c:pt idx="280">
                  <c:v>19000</c:v>
                </c:pt>
                <c:pt idx="281">
                  <c:v>20000</c:v>
                </c:pt>
                <c:pt idx="282">
                  <c:v>21000</c:v>
                </c:pt>
                <c:pt idx="283">
                  <c:v>22000</c:v>
                </c:pt>
                <c:pt idx="284">
                  <c:v>23000</c:v>
                </c:pt>
                <c:pt idx="285">
                  <c:v>24000</c:v>
                </c:pt>
                <c:pt idx="286">
                  <c:v>25000</c:v>
                </c:pt>
                <c:pt idx="287">
                  <c:v>26000</c:v>
                </c:pt>
                <c:pt idx="288">
                  <c:v>27000</c:v>
                </c:pt>
                <c:pt idx="289">
                  <c:v>28000</c:v>
                </c:pt>
                <c:pt idx="290">
                  <c:v>29000</c:v>
                </c:pt>
                <c:pt idx="291">
                  <c:v>30000</c:v>
                </c:pt>
                <c:pt idx="292">
                  <c:v>31000</c:v>
                </c:pt>
                <c:pt idx="293">
                  <c:v>32000</c:v>
                </c:pt>
                <c:pt idx="294">
                  <c:v>33000</c:v>
                </c:pt>
                <c:pt idx="295">
                  <c:v>34000</c:v>
                </c:pt>
                <c:pt idx="296">
                  <c:v>35000</c:v>
                </c:pt>
                <c:pt idx="297">
                  <c:v>36000</c:v>
                </c:pt>
                <c:pt idx="298">
                  <c:v>37000</c:v>
                </c:pt>
                <c:pt idx="299">
                  <c:v>38000</c:v>
                </c:pt>
                <c:pt idx="300">
                  <c:v>39000</c:v>
                </c:pt>
                <c:pt idx="301">
                  <c:v>40000</c:v>
                </c:pt>
                <c:pt idx="302">
                  <c:v>41000</c:v>
                </c:pt>
                <c:pt idx="303">
                  <c:v>42000</c:v>
                </c:pt>
                <c:pt idx="304">
                  <c:v>43000</c:v>
                </c:pt>
                <c:pt idx="305">
                  <c:v>44000</c:v>
                </c:pt>
                <c:pt idx="306">
                  <c:v>45000</c:v>
                </c:pt>
                <c:pt idx="307">
                  <c:v>46000</c:v>
                </c:pt>
                <c:pt idx="308">
                  <c:v>47000</c:v>
                </c:pt>
                <c:pt idx="309">
                  <c:v>48000</c:v>
                </c:pt>
                <c:pt idx="310">
                  <c:v>49000</c:v>
                </c:pt>
                <c:pt idx="311">
                  <c:v>50000</c:v>
                </c:pt>
                <c:pt idx="312">
                  <c:v>51000</c:v>
                </c:pt>
                <c:pt idx="313">
                  <c:v>52000</c:v>
                </c:pt>
                <c:pt idx="314">
                  <c:v>53000</c:v>
                </c:pt>
                <c:pt idx="315">
                  <c:v>54000</c:v>
                </c:pt>
                <c:pt idx="316">
                  <c:v>55000</c:v>
                </c:pt>
                <c:pt idx="317">
                  <c:v>56000</c:v>
                </c:pt>
                <c:pt idx="318">
                  <c:v>57000</c:v>
                </c:pt>
                <c:pt idx="319">
                  <c:v>58000</c:v>
                </c:pt>
                <c:pt idx="320">
                  <c:v>59000</c:v>
                </c:pt>
                <c:pt idx="321">
                  <c:v>60000</c:v>
                </c:pt>
                <c:pt idx="322">
                  <c:v>61000</c:v>
                </c:pt>
                <c:pt idx="323">
                  <c:v>62000</c:v>
                </c:pt>
                <c:pt idx="324">
                  <c:v>63000</c:v>
                </c:pt>
                <c:pt idx="325">
                  <c:v>64000</c:v>
                </c:pt>
                <c:pt idx="326">
                  <c:v>65000</c:v>
                </c:pt>
                <c:pt idx="327">
                  <c:v>66000</c:v>
                </c:pt>
                <c:pt idx="328">
                  <c:v>67000</c:v>
                </c:pt>
                <c:pt idx="329">
                  <c:v>68000</c:v>
                </c:pt>
                <c:pt idx="330">
                  <c:v>69000</c:v>
                </c:pt>
                <c:pt idx="331">
                  <c:v>70000</c:v>
                </c:pt>
                <c:pt idx="332">
                  <c:v>71000</c:v>
                </c:pt>
                <c:pt idx="333">
                  <c:v>72000</c:v>
                </c:pt>
                <c:pt idx="334">
                  <c:v>73000</c:v>
                </c:pt>
                <c:pt idx="335">
                  <c:v>74000</c:v>
                </c:pt>
                <c:pt idx="336">
                  <c:v>75000</c:v>
                </c:pt>
                <c:pt idx="337">
                  <c:v>76000</c:v>
                </c:pt>
                <c:pt idx="338">
                  <c:v>77000</c:v>
                </c:pt>
                <c:pt idx="339">
                  <c:v>78000</c:v>
                </c:pt>
                <c:pt idx="340">
                  <c:v>79000</c:v>
                </c:pt>
                <c:pt idx="341">
                  <c:v>80000</c:v>
                </c:pt>
                <c:pt idx="342">
                  <c:v>81000</c:v>
                </c:pt>
                <c:pt idx="343">
                  <c:v>82000</c:v>
                </c:pt>
                <c:pt idx="344">
                  <c:v>83000</c:v>
                </c:pt>
                <c:pt idx="345">
                  <c:v>84000</c:v>
                </c:pt>
                <c:pt idx="346">
                  <c:v>85000</c:v>
                </c:pt>
                <c:pt idx="347">
                  <c:v>86000</c:v>
                </c:pt>
                <c:pt idx="348">
                  <c:v>87000</c:v>
                </c:pt>
                <c:pt idx="349">
                  <c:v>88000</c:v>
                </c:pt>
                <c:pt idx="350">
                  <c:v>89000</c:v>
                </c:pt>
                <c:pt idx="351">
                  <c:v>90000</c:v>
                </c:pt>
                <c:pt idx="352">
                  <c:v>91000</c:v>
                </c:pt>
                <c:pt idx="353">
                  <c:v>92000</c:v>
                </c:pt>
                <c:pt idx="354">
                  <c:v>93000</c:v>
                </c:pt>
                <c:pt idx="355">
                  <c:v>94000</c:v>
                </c:pt>
                <c:pt idx="356">
                  <c:v>95000</c:v>
                </c:pt>
                <c:pt idx="357">
                  <c:v>96000</c:v>
                </c:pt>
                <c:pt idx="358">
                  <c:v>97000</c:v>
                </c:pt>
                <c:pt idx="359">
                  <c:v>98000</c:v>
                </c:pt>
                <c:pt idx="360">
                  <c:v>99000</c:v>
                </c:pt>
                <c:pt idx="361">
                  <c:v>100000</c:v>
                </c:pt>
                <c:pt idx="362">
                  <c:v>110000</c:v>
                </c:pt>
                <c:pt idx="363">
                  <c:v>120000</c:v>
                </c:pt>
                <c:pt idx="364">
                  <c:v>130000</c:v>
                </c:pt>
                <c:pt idx="365">
                  <c:v>140000</c:v>
                </c:pt>
                <c:pt idx="366">
                  <c:v>150000</c:v>
                </c:pt>
                <c:pt idx="367">
                  <c:v>160000</c:v>
                </c:pt>
                <c:pt idx="368">
                  <c:v>170000</c:v>
                </c:pt>
                <c:pt idx="369">
                  <c:v>180000</c:v>
                </c:pt>
                <c:pt idx="370">
                  <c:v>190000</c:v>
                </c:pt>
                <c:pt idx="371">
                  <c:v>200000</c:v>
                </c:pt>
                <c:pt idx="372">
                  <c:v>210000</c:v>
                </c:pt>
                <c:pt idx="373">
                  <c:v>220000</c:v>
                </c:pt>
                <c:pt idx="374">
                  <c:v>230000</c:v>
                </c:pt>
                <c:pt idx="375">
                  <c:v>240000</c:v>
                </c:pt>
                <c:pt idx="376">
                  <c:v>250000</c:v>
                </c:pt>
                <c:pt idx="377">
                  <c:v>260000</c:v>
                </c:pt>
                <c:pt idx="378">
                  <c:v>270000</c:v>
                </c:pt>
                <c:pt idx="379">
                  <c:v>280000</c:v>
                </c:pt>
                <c:pt idx="380">
                  <c:v>290000</c:v>
                </c:pt>
                <c:pt idx="381">
                  <c:v>300000</c:v>
                </c:pt>
                <c:pt idx="382">
                  <c:v>310000</c:v>
                </c:pt>
                <c:pt idx="383">
                  <c:v>320000</c:v>
                </c:pt>
                <c:pt idx="384">
                  <c:v>330000</c:v>
                </c:pt>
                <c:pt idx="385">
                  <c:v>340000</c:v>
                </c:pt>
                <c:pt idx="386">
                  <c:v>350000</c:v>
                </c:pt>
                <c:pt idx="387">
                  <c:v>360000</c:v>
                </c:pt>
                <c:pt idx="388">
                  <c:v>370000</c:v>
                </c:pt>
                <c:pt idx="389">
                  <c:v>380000</c:v>
                </c:pt>
                <c:pt idx="390">
                  <c:v>390000</c:v>
                </c:pt>
                <c:pt idx="391">
                  <c:v>400000</c:v>
                </c:pt>
                <c:pt idx="392">
                  <c:v>410000</c:v>
                </c:pt>
                <c:pt idx="393">
                  <c:v>420000</c:v>
                </c:pt>
                <c:pt idx="394">
                  <c:v>430000</c:v>
                </c:pt>
                <c:pt idx="395">
                  <c:v>440000</c:v>
                </c:pt>
                <c:pt idx="396">
                  <c:v>450000</c:v>
                </c:pt>
                <c:pt idx="397">
                  <c:v>460000</c:v>
                </c:pt>
                <c:pt idx="398">
                  <c:v>470000</c:v>
                </c:pt>
                <c:pt idx="399">
                  <c:v>480000</c:v>
                </c:pt>
                <c:pt idx="400">
                  <c:v>490000</c:v>
                </c:pt>
                <c:pt idx="401">
                  <c:v>500000</c:v>
                </c:pt>
                <c:pt idx="402">
                  <c:v>510000</c:v>
                </c:pt>
                <c:pt idx="403">
                  <c:v>520000</c:v>
                </c:pt>
                <c:pt idx="404">
                  <c:v>530000</c:v>
                </c:pt>
                <c:pt idx="405">
                  <c:v>540000</c:v>
                </c:pt>
                <c:pt idx="406">
                  <c:v>550000</c:v>
                </c:pt>
                <c:pt idx="407">
                  <c:v>560000</c:v>
                </c:pt>
                <c:pt idx="408">
                  <c:v>570000</c:v>
                </c:pt>
                <c:pt idx="409">
                  <c:v>580000</c:v>
                </c:pt>
                <c:pt idx="410">
                  <c:v>590000</c:v>
                </c:pt>
                <c:pt idx="411">
                  <c:v>600000</c:v>
                </c:pt>
                <c:pt idx="412">
                  <c:v>610000</c:v>
                </c:pt>
                <c:pt idx="413">
                  <c:v>620000</c:v>
                </c:pt>
                <c:pt idx="414">
                  <c:v>630000</c:v>
                </c:pt>
                <c:pt idx="415">
                  <c:v>640000</c:v>
                </c:pt>
                <c:pt idx="416">
                  <c:v>650000</c:v>
                </c:pt>
                <c:pt idx="417">
                  <c:v>660000</c:v>
                </c:pt>
                <c:pt idx="418">
                  <c:v>670000</c:v>
                </c:pt>
                <c:pt idx="419">
                  <c:v>680000</c:v>
                </c:pt>
                <c:pt idx="420">
                  <c:v>690000</c:v>
                </c:pt>
                <c:pt idx="421">
                  <c:v>700000</c:v>
                </c:pt>
                <c:pt idx="422">
                  <c:v>710000</c:v>
                </c:pt>
                <c:pt idx="423">
                  <c:v>720000</c:v>
                </c:pt>
                <c:pt idx="424">
                  <c:v>730000</c:v>
                </c:pt>
                <c:pt idx="425">
                  <c:v>740000</c:v>
                </c:pt>
                <c:pt idx="426">
                  <c:v>750000</c:v>
                </c:pt>
                <c:pt idx="427">
                  <c:v>760000</c:v>
                </c:pt>
                <c:pt idx="428">
                  <c:v>770000</c:v>
                </c:pt>
                <c:pt idx="429">
                  <c:v>780000</c:v>
                </c:pt>
                <c:pt idx="430">
                  <c:v>790000</c:v>
                </c:pt>
                <c:pt idx="431">
                  <c:v>800000</c:v>
                </c:pt>
                <c:pt idx="432">
                  <c:v>810000</c:v>
                </c:pt>
                <c:pt idx="433">
                  <c:v>820000</c:v>
                </c:pt>
                <c:pt idx="434">
                  <c:v>830000</c:v>
                </c:pt>
                <c:pt idx="435">
                  <c:v>840000</c:v>
                </c:pt>
                <c:pt idx="436">
                  <c:v>850000</c:v>
                </c:pt>
                <c:pt idx="437">
                  <c:v>860000</c:v>
                </c:pt>
                <c:pt idx="438">
                  <c:v>870000</c:v>
                </c:pt>
                <c:pt idx="439">
                  <c:v>880000</c:v>
                </c:pt>
                <c:pt idx="440">
                  <c:v>890000</c:v>
                </c:pt>
                <c:pt idx="441">
                  <c:v>900000</c:v>
                </c:pt>
                <c:pt idx="442">
                  <c:v>910000</c:v>
                </c:pt>
                <c:pt idx="443">
                  <c:v>920000</c:v>
                </c:pt>
                <c:pt idx="444">
                  <c:v>930000</c:v>
                </c:pt>
                <c:pt idx="445">
                  <c:v>940000</c:v>
                </c:pt>
                <c:pt idx="446">
                  <c:v>950000</c:v>
                </c:pt>
                <c:pt idx="447">
                  <c:v>960000</c:v>
                </c:pt>
                <c:pt idx="448">
                  <c:v>970000</c:v>
                </c:pt>
                <c:pt idx="449">
                  <c:v>980000</c:v>
                </c:pt>
                <c:pt idx="450">
                  <c:v>990000</c:v>
                </c:pt>
                <c:pt idx="451">
                  <c:v>1000000</c:v>
                </c:pt>
              </c:numCache>
            </c:numRef>
          </c:xVal>
          <c:yVal>
            <c:numRef>
              <c:f>'Power Train Calculus'!$E$4:$E$455</c:f>
              <c:numCache>
                <c:formatCode>General</c:formatCode>
                <c:ptCount val="452"/>
                <c:pt idx="0">
                  <c:v>-2.0364689978095027E-2</c:v>
                </c:pt>
                <c:pt idx="1">
                  <c:v>-2.0364689978095027E-2</c:v>
                </c:pt>
                <c:pt idx="2">
                  <c:v>-2.2401162492131692E-2</c:v>
                </c:pt>
                <c:pt idx="3">
                  <c:v>-2.4437636010805931E-2</c:v>
                </c:pt>
                <c:pt idx="4">
                  <c:v>-2.6474110625449344E-2</c:v>
                </c:pt>
                <c:pt idx="5">
                  <c:v>-2.8510586427392869E-2</c:v>
                </c:pt>
                <c:pt idx="6">
                  <c:v>-3.0547063507968653E-2</c:v>
                </c:pt>
                <c:pt idx="7">
                  <c:v>-3.2583541958507815E-2</c:v>
                </c:pt>
                <c:pt idx="8">
                  <c:v>-3.4620021870343264E-2</c:v>
                </c:pt>
                <c:pt idx="9">
                  <c:v>-3.6656503334806453E-2</c:v>
                </c:pt>
                <c:pt idx="10">
                  <c:v>-3.8692986443229695E-2</c:v>
                </c:pt>
                <c:pt idx="11">
                  <c:v>-4.0729471286946109E-2</c:v>
                </c:pt>
                <c:pt idx="12">
                  <c:v>-4.2765957957288582E-2</c:v>
                </c:pt>
                <c:pt idx="13">
                  <c:v>-4.4802446545589833E-2</c:v>
                </c:pt>
                <c:pt idx="14">
                  <c:v>-4.6838937143183601E-2</c:v>
                </c:pt>
                <c:pt idx="15">
                  <c:v>-4.8875429841403577E-2</c:v>
                </c:pt>
                <c:pt idx="16">
                  <c:v>-5.0911924731583423E-2</c:v>
                </c:pt>
                <c:pt idx="17">
                  <c:v>-5.2948421905057927E-2</c:v>
                </c:pt>
                <c:pt idx="18">
                  <c:v>-5.4984921453161341E-2</c:v>
                </c:pt>
                <c:pt idx="19">
                  <c:v>-5.7021423467229188E-2</c:v>
                </c:pt>
                <c:pt idx="20">
                  <c:v>-5.9057928038596004E-2</c:v>
                </c:pt>
                <c:pt idx="21">
                  <c:v>-6.1094435258597563E-2</c:v>
                </c:pt>
                <c:pt idx="22">
                  <c:v>-6.3130945218570003E-2</c:v>
                </c:pt>
                <c:pt idx="23">
                  <c:v>-6.5167458009850729E-2</c:v>
                </c:pt>
                <c:pt idx="24">
                  <c:v>-6.7203973723774985E-2</c:v>
                </c:pt>
                <c:pt idx="25">
                  <c:v>-6.9240492451680569E-2</c:v>
                </c:pt>
                <c:pt idx="26">
                  <c:v>-7.1277014284905849E-2</c:v>
                </c:pt>
                <c:pt idx="27">
                  <c:v>-7.3313539314788415E-2</c:v>
                </c:pt>
                <c:pt idx="28">
                  <c:v>-7.5350067632666537E-2</c:v>
                </c:pt>
                <c:pt idx="29">
                  <c:v>-7.738659932987911E-2</c:v>
                </c:pt>
                <c:pt idx="30">
                  <c:v>-7.9423134497766751E-2</c:v>
                </c:pt>
                <c:pt idx="31">
                  <c:v>-8.1459673227667784E-2</c:v>
                </c:pt>
                <c:pt idx="32">
                  <c:v>-8.3496215610924157E-2</c:v>
                </c:pt>
                <c:pt idx="33">
                  <c:v>-8.5532761738876181E-2</c:v>
                </c:pt>
                <c:pt idx="34">
                  <c:v>-8.7569311702865832E-2</c:v>
                </c:pt>
                <c:pt idx="35">
                  <c:v>-8.9605865594234377E-2</c:v>
                </c:pt>
                <c:pt idx="36">
                  <c:v>-9.1642423504324125E-2</c:v>
                </c:pt>
                <c:pt idx="37">
                  <c:v>-9.3678985524480701E-2</c:v>
                </c:pt>
                <c:pt idx="38">
                  <c:v>-9.5715551746045624E-2</c:v>
                </c:pt>
                <c:pt idx="39">
                  <c:v>-9.7752122260362659E-2</c:v>
                </c:pt>
                <c:pt idx="40">
                  <c:v>-9.9788697158779263E-2</c:v>
                </c:pt>
                <c:pt idx="41">
                  <c:v>-0.10182527653263887</c:v>
                </c:pt>
                <c:pt idx="42">
                  <c:v>-0.1038618604732891</c:v>
                </c:pt>
                <c:pt idx="43">
                  <c:v>-0.10589844907207606</c:v>
                </c:pt>
                <c:pt idx="44">
                  <c:v>-0.10793504242034731</c:v>
                </c:pt>
                <c:pt idx="45">
                  <c:v>-0.10997164060945161</c:v>
                </c:pt>
                <c:pt idx="46">
                  <c:v>-0.11200824373073627</c:v>
                </c:pt>
                <c:pt idx="47">
                  <c:v>-0.11404485187555279</c:v>
                </c:pt>
                <c:pt idx="48">
                  <c:v>-0.11608146513525001</c:v>
                </c:pt>
                <c:pt idx="49">
                  <c:v>-0.11811808360117941</c:v>
                </c:pt>
                <c:pt idx="50">
                  <c:v>-0.12015470736469308</c:v>
                </c:pt>
                <c:pt idx="51">
                  <c:v>-0.12219133651714335</c:v>
                </c:pt>
                <c:pt idx="52">
                  <c:v>-0.12422797114988257</c:v>
                </c:pt>
                <c:pt idx="53">
                  <c:v>-0.12626461135426625</c:v>
                </c:pt>
                <c:pt idx="54">
                  <c:v>-0.12830125722164887</c:v>
                </c:pt>
                <c:pt idx="55">
                  <c:v>-0.13033790884338403</c:v>
                </c:pt>
                <c:pt idx="56">
                  <c:v>-0.13237456631083028</c:v>
                </c:pt>
                <c:pt idx="57">
                  <c:v>-0.13441122971534486</c:v>
                </c:pt>
                <c:pt idx="58">
                  <c:v>-0.13644789914828401</c:v>
                </c:pt>
                <c:pt idx="59">
                  <c:v>-0.13848457470100892</c:v>
                </c:pt>
                <c:pt idx="60">
                  <c:v>-0.1405212564648779</c:v>
                </c:pt>
                <c:pt idx="61">
                  <c:v>-0.14255794453125178</c:v>
                </c:pt>
                <c:pt idx="62">
                  <c:v>-0.14459463899149128</c:v>
                </c:pt>
                <c:pt idx="63">
                  <c:v>-0.14663133993696104</c:v>
                </c:pt>
                <c:pt idx="64">
                  <c:v>-0.14866804745902207</c:v>
                </c:pt>
                <c:pt idx="65">
                  <c:v>-0.15070476164904051</c:v>
                </c:pt>
                <c:pt idx="66">
                  <c:v>-0.15274148259838094</c:v>
                </c:pt>
                <c:pt idx="67">
                  <c:v>-0.15477821039840947</c:v>
                </c:pt>
                <c:pt idx="68">
                  <c:v>-0.15681494514049221</c:v>
                </c:pt>
                <c:pt idx="69">
                  <c:v>-0.15885168691599913</c:v>
                </c:pt>
                <c:pt idx="70">
                  <c:v>-0.16088843581629866</c:v>
                </c:pt>
                <c:pt idx="71">
                  <c:v>-0.16292519193275964</c:v>
                </c:pt>
                <c:pt idx="72">
                  <c:v>-0.16496195535675443</c:v>
                </c:pt>
                <c:pt idx="73">
                  <c:v>-0.16699872617965603</c:v>
                </c:pt>
                <c:pt idx="74">
                  <c:v>-0.16903550449283591</c:v>
                </c:pt>
                <c:pt idx="75">
                  <c:v>-0.17107229038766819</c:v>
                </c:pt>
                <c:pt idx="76">
                  <c:v>-0.17310908395552979</c:v>
                </c:pt>
                <c:pt idx="77">
                  <c:v>-0.1751458852877974</c:v>
                </c:pt>
                <c:pt idx="78">
                  <c:v>-0.17718269447584625</c:v>
                </c:pt>
                <c:pt idx="79">
                  <c:v>-0.17921951161105729</c:v>
                </c:pt>
                <c:pt idx="80">
                  <c:v>-0.18125633678480826</c:v>
                </c:pt>
                <c:pt idx="81">
                  <c:v>-0.18329317008848056</c:v>
                </c:pt>
                <c:pt idx="82">
                  <c:v>-0.18533001161345761</c:v>
                </c:pt>
                <c:pt idx="83">
                  <c:v>-0.18736686145112011</c:v>
                </c:pt>
                <c:pt idx="84">
                  <c:v>-0.1894037196928553</c:v>
                </c:pt>
                <c:pt idx="85">
                  <c:v>-0.19144058643004722</c:v>
                </c:pt>
                <c:pt idx="86">
                  <c:v>-0.19347746175408195</c:v>
                </c:pt>
                <c:pt idx="87">
                  <c:v>-0.19551434575634924</c:v>
                </c:pt>
                <c:pt idx="88">
                  <c:v>-0.19755123852823611</c:v>
                </c:pt>
                <c:pt idx="89">
                  <c:v>-0.19958814016113274</c:v>
                </c:pt>
                <c:pt idx="90">
                  <c:v>-0.201625050746434</c:v>
                </c:pt>
                <c:pt idx="91">
                  <c:v>-0.20366197037552897</c:v>
                </c:pt>
                <c:pt idx="92">
                  <c:v>-0.22403168418261399</c:v>
                </c:pt>
                <c:pt idx="93">
                  <c:v>-0.2444024029113209</c:v>
                </c:pt>
                <c:pt idx="94">
                  <c:v>-0.26477421797741185</c:v>
                </c:pt>
                <c:pt idx="95">
                  <c:v>-0.28514722081210792</c:v>
                </c:pt>
                <c:pt idx="96">
                  <c:v>-0.30552150286337598</c:v>
                </c:pt>
                <c:pt idx="97">
                  <c:v>-0.3258971555972287</c:v>
                </c:pt>
                <c:pt idx="98">
                  <c:v>-0.34627427049901843</c:v>
                </c:pt>
                <c:pt idx="99">
                  <c:v>-0.36665293907471047</c:v>
                </c:pt>
                <c:pt idx="100">
                  <c:v>-0.38703325285219042</c:v>
                </c:pt>
                <c:pt idx="101">
                  <c:v>-0.4074153033825656</c:v>
                </c:pt>
                <c:pt idx="102">
                  <c:v>-0.42779918224142732</c:v>
                </c:pt>
                <c:pt idx="103">
                  <c:v>-0.44818498103018345</c:v>
                </c:pt>
                <c:pt idx="104">
                  <c:v>-0.46857279137732089</c:v>
                </c:pt>
                <c:pt idx="105">
                  <c:v>-0.48896270493973143</c:v>
                </c:pt>
                <c:pt idx="106">
                  <c:v>-0.50935481340397959</c:v>
                </c:pt>
                <c:pt idx="107">
                  <c:v>-0.52974920848760776</c:v>
                </c:pt>
                <c:pt idx="108">
                  <c:v>-0.55014598194046449</c:v>
                </c:pt>
                <c:pt idx="109">
                  <c:v>-0.57054522554594422</c:v>
                </c:pt>
                <c:pt idx="110">
                  <c:v>-0.59094703112235547</c:v>
                </c:pt>
                <c:pt idx="111">
                  <c:v>-0.61135149052415916</c:v>
                </c:pt>
                <c:pt idx="112">
                  <c:v>-0.63175869564332843</c:v>
                </c:pt>
                <c:pt idx="113">
                  <c:v>-0.65216873841059386</c:v>
                </c:pt>
                <c:pt idx="114">
                  <c:v>-0.67258171079680584</c:v>
                </c:pt>
                <c:pt idx="115">
                  <c:v>-0.69299770481417911</c:v>
                </c:pt>
                <c:pt idx="116">
                  <c:v>-0.71341681251765654</c:v>
                </c:pt>
                <c:pt idx="117">
                  <c:v>-0.73383912600618484</c:v>
                </c:pt>
                <c:pt idx="118">
                  <c:v>-0.75426473742402123</c:v>
                </c:pt>
                <c:pt idx="119">
                  <c:v>-0.77469373896206051</c:v>
                </c:pt>
                <c:pt idx="120">
                  <c:v>-0.79512622285913304</c:v>
                </c:pt>
                <c:pt idx="121">
                  <c:v>-0.81556228140332809</c:v>
                </c:pt>
                <c:pt idx="122">
                  <c:v>-0.83600200693328719</c:v>
                </c:pt>
                <c:pt idx="123">
                  <c:v>-0.85644549183956087</c:v>
                </c:pt>
                <c:pt idx="124">
                  <c:v>-0.8768928285658748</c:v>
                </c:pt>
                <c:pt idx="125">
                  <c:v>-0.89734410961048361</c:v>
                </c:pt>
                <c:pt idx="126">
                  <c:v>-0.91779942752746302</c:v>
                </c:pt>
                <c:pt idx="127">
                  <c:v>-0.93825887492809112</c:v>
                </c:pt>
                <c:pt idx="128">
                  <c:v>-0.95872254448207928</c:v>
                </c:pt>
                <c:pt idx="129">
                  <c:v>-0.97919052891896297</c:v>
                </c:pt>
                <c:pt idx="130">
                  <c:v>-0.99966292102943288</c:v>
                </c:pt>
                <c:pt idx="131">
                  <c:v>-1.0201398136666062</c:v>
                </c:pt>
                <c:pt idx="132">
                  <c:v>-1.040621299747422</c:v>
                </c:pt>
                <c:pt idx="133">
                  <c:v>-1.0611074722539136</c:v>
                </c:pt>
                <c:pt idx="134">
                  <c:v>-1.0815984242345857</c:v>
                </c:pt>
                <c:pt idx="135">
                  <c:v>-1.1020942488057577</c:v>
                </c:pt>
                <c:pt idx="136">
                  <c:v>-1.1225950391528163</c:v>
                </c:pt>
                <c:pt idx="137">
                  <c:v>-1.1431008885316776</c:v>
                </c:pt>
                <c:pt idx="138">
                  <c:v>-1.1636118902700339</c:v>
                </c:pt>
                <c:pt idx="139">
                  <c:v>-1.1841281377687376</c:v>
                </c:pt>
                <c:pt idx="140">
                  <c:v>-1.2046497245031349</c:v>
                </c:pt>
                <c:pt idx="141">
                  <c:v>-1.2251767440244203</c:v>
                </c:pt>
                <c:pt idx="142">
                  <c:v>-1.2457092899609901</c:v>
                </c:pt>
                <c:pt idx="143">
                  <c:v>-1.2662474560197376</c:v>
                </c:pt>
                <c:pt idx="144">
                  <c:v>-1.286791335987532</c:v>
                </c:pt>
                <c:pt idx="145">
                  <c:v>-1.3073410237324237</c:v>
                </c:pt>
                <c:pt idx="146">
                  <c:v>-1.3278966132051233</c:v>
                </c:pt>
                <c:pt idx="147">
                  <c:v>-1.3484581984402815</c:v>
                </c:pt>
                <c:pt idx="148">
                  <c:v>-1.369025873557919</c:v>
                </c:pt>
                <c:pt idx="149">
                  <c:v>-1.3895997327647089</c:v>
                </c:pt>
                <c:pt idx="150">
                  <c:v>-1.4101798703554433</c:v>
                </c:pt>
                <c:pt idx="151">
                  <c:v>-1.4307663807143076</c:v>
                </c:pt>
                <c:pt idx="152">
                  <c:v>-1.4513593583163351</c:v>
                </c:pt>
                <c:pt idx="153">
                  <c:v>-1.4719588977287175</c:v>
                </c:pt>
                <c:pt idx="154">
                  <c:v>-1.4925650936122195</c:v>
                </c:pt>
                <c:pt idx="155">
                  <c:v>-1.5131780407225437</c:v>
                </c:pt>
                <c:pt idx="156">
                  <c:v>-1.5337978339117506</c:v>
                </c:pt>
                <c:pt idx="157">
                  <c:v>-1.5544245681295579</c:v>
                </c:pt>
                <c:pt idx="158">
                  <c:v>-1.5750583384248185</c:v>
                </c:pt>
                <c:pt idx="159">
                  <c:v>-1.5956992399468717</c:v>
                </c:pt>
                <c:pt idx="160">
                  <c:v>-1.6163473679469516</c:v>
                </c:pt>
                <c:pt idx="161">
                  <c:v>-1.6370028177795426</c:v>
                </c:pt>
                <c:pt idx="162">
                  <c:v>-1.6576656849038436</c:v>
                </c:pt>
                <c:pt idx="163">
                  <c:v>-1.6783360648851497</c:v>
                </c:pt>
                <c:pt idx="164">
                  <c:v>-1.6990140533961851</c:v>
                </c:pt>
                <c:pt idx="165">
                  <c:v>-1.7196997462186274</c:v>
                </c:pt>
                <c:pt idx="166">
                  <c:v>-1.7403932392444572</c:v>
                </c:pt>
                <c:pt idx="167">
                  <c:v>-1.7610946284773845</c:v>
                </c:pt>
                <c:pt idx="168">
                  <c:v>-1.781804010034215</c:v>
                </c:pt>
                <c:pt idx="169">
                  <c:v>-1.8025214801464002</c:v>
                </c:pt>
                <c:pt idx="170">
                  <c:v>-1.8232471351613027</c:v>
                </c:pt>
                <c:pt idx="171">
                  <c:v>-1.8439810715437532</c:v>
                </c:pt>
                <c:pt idx="172">
                  <c:v>-1.8647233858774155</c:v>
                </c:pt>
                <c:pt idx="173">
                  <c:v>-1.8854741748662551</c:v>
                </c:pt>
                <c:pt idx="174">
                  <c:v>-1.9062335353358952</c:v>
                </c:pt>
                <c:pt idx="175">
                  <c:v>-1.9270015642352065</c:v>
                </c:pt>
                <c:pt idx="176">
                  <c:v>-1.9477783586375899</c:v>
                </c:pt>
                <c:pt idx="177">
                  <c:v>-1.9685640157425677</c:v>
                </c:pt>
                <c:pt idx="178">
                  <c:v>-1.9893586328771251</c:v>
                </c:pt>
                <c:pt idx="179">
                  <c:v>-2.0101623074972155</c:v>
                </c:pt>
                <c:pt idx="180">
                  <c:v>-2.0309751371892224</c:v>
                </c:pt>
                <c:pt idx="181">
                  <c:v>-2.0517972196714087</c:v>
                </c:pt>
                <c:pt idx="182">
                  <c:v>-2.2605485432158603</c:v>
                </c:pt>
                <c:pt idx="183">
                  <c:v>-2.4703336720695441</c:v>
                </c:pt>
                <c:pt idx="184">
                  <c:v>-2.6812527342462569</c:v>
                </c:pt>
                <c:pt idx="185">
                  <c:v>-2.8934075094422123</c:v>
                </c:pt>
                <c:pt idx="186">
                  <c:v>-3.1069015873422918</c:v>
                </c:pt>
                <c:pt idx="187">
                  <c:v>-3.3218405311584633</c:v>
                </c:pt>
                <c:pt idx="188">
                  <c:v>-3.5383320469120596</c:v>
                </c:pt>
                <c:pt idx="189">
                  <c:v>-3.7564861589965757</c:v>
                </c:pt>
                <c:pt idx="190">
                  <c:v>-3.9764153925876715</c:v>
                </c:pt>
                <c:pt idx="191">
                  <c:v>-4.1982349634976677</c:v>
                </c:pt>
                <c:pt idx="192">
                  <c:v>-4.4220629761066244</c:v>
                </c:pt>
                <c:pt idx="193">
                  <c:v>-4.6480206300404099</c:v>
                </c:pt>
                <c:pt idx="194">
                  <c:v>-4.876232436305858</c:v>
                </c:pt>
                <c:pt idx="195">
                  <c:v>-5.106826443640351</c:v>
                </c:pt>
                <c:pt idx="196">
                  <c:v>-5.3399344758782803</c:v>
                </c:pt>
                <c:pt idx="197">
                  <c:v>-5.5756923811937016</c:v>
                </c:pt>
                <c:pt idx="198">
                  <c:v>-5.8142402941330245</c:v>
                </c:pt>
                <c:pt idx="199">
                  <c:v>-6.0557229114140885</c:v>
                </c:pt>
                <c:pt idx="200">
                  <c:v>-6.3002897825378392</c:v>
                </c:pt>
                <c:pt idx="201">
                  <c:v>-6.5480956163278687</c:v>
                </c:pt>
                <c:pt idx="202">
                  <c:v>-6.7993006045955688</c:v>
                </c:pt>
                <c:pt idx="203">
                  <c:v>-7.0540707642118283</c:v>
                </c:pt>
                <c:pt idx="204">
                  <c:v>-7.312578298959532</c:v>
                </c:pt>
                <c:pt idx="205">
                  <c:v>-7.57500198263957</c:v>
                </c:pt>
                <c:pt idx="206">
                  <c:v>-7.8415275650122034</c:v>
                </c:pt>
                <c:pt idx="207">
                  <c:v>-8.1123482022689384</c:v>
                </c:pt>
                <c:pt idx="208">
                  <c:v>-8.3876649138576393</c:v>
                </c:pt>
                <c:pt idx="209">
                  <c:v>-8.6676870676143807</c:v>
                </c:pt>
                <c:pt idx="210">
                  <c:v>-8.9526328953026297</c:v>
                </c:pt>
                <c:pt idx="211">
                  <c:v>-9.2427300408132496</c:v>
                </c:pt>
                <c:pt idx="212">
                  <c:v>-9.5382161434442079</c:v>
                </c:pt>
                <c:pt idx="213">
                  <c:v>-9.8393394588574807</c:v>
                </c:pt>
                <c:pt idx="214">
                  <c:v>-10.146359520497256</c:v>
                </c:pt>
                <c:pt idx="215">
                  <c:v>-10.459547844457578</c:v>
                </c:pt>
                <c:pt idx="216">
                  <c:v>-10.779188680998324</c:v>
                </c:pt>
                <c:pt idx="217">
                  <c:v>-11.105579816135423</c:v>
                </c:pt>
                <c:pt idx="218">
                  <c:v>-11.439033426968617</c:v>
                </c:pt>
                <c:pt idx="219">
                  <c:v>-11.779876994661008</c:v>
                </c:pt>
                <c:pt idx="220">
                  <c:v>-12.128454279240572</c:v>
                </c:pt>
                <c:pt idx="221">
                  <c:v>-12.485126360664507</c:v>
                </c:pt>
                <c:pt idx="222">
                  <c:v>-12.850272750864791</c:v>
                </c:pt>
                <c:pt idx="223">
                  <c:v>-13.224292581764875</c:v>
                </c:pt>
                <c:pt idx="224">
                  <c:v>-13.60760587454129</c:v>
                </c:pt>
                <c:pt idx="225">
                  <c:v>-14.000654895673339</c:v>
                </c:pt>
                <c:pt idx="226">
                  <c:v>-14.40390560557803</c:v>
                </c:pt>
                <c:pt idx="227">
                  <c:v>-14.817849205867473</c:v>
                </c:pt>
                <c:pt idx="228">
                  <c:v>-15.2430037914566</c:v>
                </c:pt>
                <c:pt idx="229">
                  <c:v>-15.679916113904619</c:v>
                </c:pt>
                <c:pt idx="230">
                  <c:v>-16.12916346244505</c:v>
                </c:pt>
                <c:pt idx="231">
                  <c:v>-16.591355669140874</c:v>
                </c:pt>
                <c:pt idx="232">
                  <c:v>-17.067137244461556</c:v>
                </c:pt>
                <c:pt idx="233">
                  <c:v>-17.557189649265325</c:v>
                </c:pt>
                <c:pt idx="234">
                  <c:v>-18.062233708654073</c:v>
                </c:pt>
                <c:pt idx="235">
                  <c:v>-18.58303217237512</c:v>
                </c:pt>
                <c:pt idx="236">
                  <c:v>-19.120392425314588</c:v>
                </c:pt>
                <c:pt idx="237">
                  <c:v>-19.675169350062816</c:v>
                </c:pt>
                <c:pt idx="238">
                  <c:v>-20.248268341428602</c:v>
                </c:pt>
                <c:pt idx="239">
                  <c:v>-20.840648470011303</c:v>
                </c:pt>
                <c:pt idx="240">
                  <c:v>-21.453325788333455</c:v>
                </c:pt>
                <c:pt idx="241">
                  <c:v>-22.087376768415375</c:v>
                </c:pt>
                <c:pt idx="242">
                  <c:v>-22.743941853797615</c:v>
                </c:pt>
                <c:pt idx="243">
                  <c:v>-23.424229101613356</c:v>
                </c:pt>
                <c:pt idx="244">
                  <c:v>-24.129517881058245</c:v>
                </c:pt>
                <c:pt idx="245">
                  <c:v>-24.861162583117139</c:v>
                </c:pt>
                <c:pt idx="246">
                  <c:v>-25.620596282241266</c:v>
                </c:pt>
                <c:pt idx="247">
                  <c:v>-26.409334273315775</c:v>
                </c:pt>
                <c:pt idx="248">
                  <c:v>-27.228977386151392</c:v>
                </c:pt>
                <c:pt idx="249">
                  <c:v>-28.081214954229768</c:v>
                </c:pt>
                <c:pt idx="250">
                  <c:v>-28.967827283856394</c:v>
                </c:pt>
                <c:pt idx="251">
                  <c:v>-29.890687433533557</c:v>
                </c:pt>
                <c:pt idx="252">
                  <c:v>-30.851762070565101</c:v>
                </c:pt>
                <c:pt idx="253">
                  <c:v>-31.853111122091139</c:v>
                </c:pt>
                <c:pt idx="254">
                  <c:v>-32.896885880492896</c:v>
                </c:pt>
                <c:pt idx="255">
                  <c:v>-33.985325158419656</c:v>
                </c:pt>
                <c:pt idx="256">
                  <c:v>-35.120749017028942</c:v>
                </c:pt>
                <c:pt idx="257">
                  <c:v>-36.305549513770472</c:v>
                </c:pt>
                <c:pt idx="258">
                  <c:v>-37.542177835707371</c:v>
                </c:pt>
                <c:pt idx="259">
                  <c:v>-38.833127105117512</c:v>
                </c:pt>
                <c:pt idx="260">
                  <c:v>-40.180910072310169</c:v>
                </c:pt>
                <c:pt idx="261">
                  <c:v>-41.588030855350816</c:v>
                </c:pt>
                <c:pt idx="262">
                  <c:v>-43.056949860179451</c:v>
                </c:pt>
                <c:pt idx="263">
                  <c:v>-44.590041033818423</c:v>
                </c:pt>
                <c:pt idx="264">
                  <c:v>-46.189540688383417</c:v>
                </c:pt>
                <c:pt idx="265">
                  <c:v>-47.857487308653106</c:v>
                </c:pt>
                <c:pt idx="266">
                  <c:v>-49.595652047728805</c:v>
                </c:pt>
                <c:pt idx="267">
                  <c:v>-51.405460050678244</c:v>
                </c:pt>
                <c:pt idx="268">
                  <c:v>-53.287903347665093</c:v>
                </c:pt>
                <c:pt idx="269">
                  <c:v>-55.243446838336141</c:v>
                </c:pt>
                <c:pt idx="270">
                  <c:v>-57.271929842091708</c:v>
                </c:pt>
                <c:pt idx="271">
                  <c:v>-59.372466780194685</c:v>
                </c:pt>
                <c:pt idx="272">
                  <c:v>-83.488930243894828</c:v>
                </c:pt>
                <c:pt idx="273">
                  <c:v>-107.80472728324087</c:v>
                </c:pt>
                <c:pt idx="274">
                  <c:v>-125.89144926352805</c:v>
                </c:pt>
                <c:pt idx="275">
                  <c:v>-137.73624605887579</c:v>
                </c:pt>
                <c:pt idx="276">
                  <c:v>-145.52744349258975</c:v>
                </c:pt>
                <c:pt idx="277">
                  <c:v>-150.88956862813194</c:v>
                </c:pt>
                <c:pt idx="278">
                  <c:v>-154.76202300992301</c:v>
                </c:pt>
                <c:pt idx="279">
                  <c:v>-157.67764967233083</c:v>
                </c:pt>
                <c:pt idx="280">
                  <c:v>-159.9494615787296</c:v>
                </c:pt>
                <c:pt idx="281">
                  <c:v>-161.76988811617397</c:v>
                </c:pt>
                <c:pt idx="282">
                  <c:v>-163.26252694045385</c:v>
                </c:pt>
                <c:pt idx="283">
                  <c:v>-164.50993353915081</c:v>
                </c:pt>
                <c:pt idx="284">
                  <c:v>-165.56916503642375</c:v>
                </c:pt>
                <c:pt idx="285">
                  <c:v>-166.48084130889134</c:v>
                </c:pt>
                <c:pt idx="286">
                  <c:v>-167.2746342921121</c:v>
                </c:pt>
                <c:pt idx="287">
                  <c:v>-167.97271112375014</c:v>
                </c:pt>
                <c:pt idx="288">
                  <c:v>-168.59196204279306</c:v>
                </c:pt>
                <c:pt idx="289">
                  <c:v>-169.14548249251811</c:v>
                </c:pt>
                <c:pt idx="290">
                  <c:v>-169.64358379945895</c:v>
                </c:pt>
                <c:pt idx="291">
                  <c:v>-170.09449782661571</c:v>
                </c:pt>
                <c:pt idx="292">
                  <c:v>-170.50487814833187</c:v>
                </c:pt>
                <c:pt idx="293">
                  <c:v>-170.88016296825313</c:v>
                </c:pt>
                <c:pt idx="294">
                  <c:v>-171.22484223369011</c:v>
                </c:pt>
                <c:pt idx="295">
                  <c:v>-171.54265716827888</c:v>
                </c:pt>
                <c:pt idx="296">
                  <c:v>-171.83675134847016</c:v>
                </c:pt>
                <c:pt idx="297">
                  <c:v>-172.10978651509748</c:v>
                </c:pt>
                <c:pt idx="298">
                  <c:v>-172.36403236648337</c:v>
                </c:pt>
                <c:pt idx="299">
                  <c:v>-172.60143691155014</c:v>
                </c:pt>
                <c:pt idx="300">
                  <c:v>-172.82368212795049</c:v>
                </c:pt>
                <c:pt idx="301">
                  <c:v>-173.03222839154978</c:v>
                </c:pt>
                <c:pt idx="302">
                  <c:v>-173.22835023953274</c:v>
                </c:pt>
                <c:pt idx="303">
                  <c:v>-173.41316538203748</c:v>
                </c:pt>
                <c:pt idx="304">
                  <c:v>-173.58765840812623</c:v>
                </c:pt>
                <c:pt idx="305">
                  <c:v>-173.7527002882147</c:v>
                </c:pt>
                <c:pt idx="306">
                  <c:v>-173.90906452064513</c:v>
                </c:pt>
                <c:pt idx="307">
                  <c:v>-174.05744057989725</c:v>
                </c:pt>
                <c:pt idx="308">
                  <c:v>-174.19844518045119</c:v>
                </c:pt>
                <c:pt idx="309">
                  <c:v>-174.33263176115071</c:v>
                </c:pt>
                <c:pt idx="310">
                  <c:v>-174.46049851117536</c:v>
                </c:pt>
                <c:pt idx="311">
                  <c:v>-174.58249519400744</c:v>
                </c:pt>
                <c:pt idx="312">
                  <c:v>-174.69902897538734</c:v>
                </c:pt>
                <c:pt idx="313">
                  <c:v>-174.81046942175203</c:v>
                </c:pt>
                <c:pt idx="314">
                  <c:v>-174.91715280448426</c:v>
                </c:pt>
                <c:pt idx="315">
                  <c:v>-175.01938582055948</c:v>
                </c:pt>
                <c:pt idx="316">
                  <c:v>-175.11744882042157</c:v>
                </c:pt>
                <c:pt idx="317">
                  <c:v>-175.21159861805123</c:v>
                </c:pt>
                <c:pt idx="318">
                  <c:v>-175.3020709453877</c:v>
                </c:pt>
                <c:pt idx="319">
                  <c:v>-175.38908260287002</c:v>
                </c:pt>
                <c:pt idx="320">
                  <c:v>-175.47283334939314</c:v>
                </c:pt>
                <c:pt idx="321">
                  <c:v>-175.55350756803531</c:v>
                </c:pt>
                <c:pt idx="322">
                  <c:v>-175.63127573820242</c:v>
                </c:pt>
                <c:pt idx="323">
                  <c:v>-175.70629574011895</c:v>
                </c:pt>
                <c:pt idx="324">
                  <c:v>-175.77871401368191</c:v>
                </c:pt>
                <c:pt idx="325">
                  <c:v>-175.84866659043402</c:v>
                </c:pt>
                <c:pt idx="326">
                  <c:v>-175.91628001468885</c:v>
                </c:pt>
                <c:pt idx="327">
                  <c:v>-175.98167216755465</c:v>
                </c:pt>
                <c:pt idx="328">
                  <c:v>-176.04495300567947</c:v>
                </c:pt>
                <c:pt idx="329">
                  <c:v>-176.10622522491431</c:v>
                </c:pt>
                <c:pt idx="330">
                  <c:v>-176.16558485771375</c:v>
                </c:pt>
                <c:pt idx="331">
                  <c:v>-176.2231218119239</c:v>
                </c:pt>
                <c:pt idx="332">
                  <c:v>-176.27892035760749</c:v>
                </c:pt>
                <c:pt idx="333">
                  <c:v>-176.33305956770405</c:v>
                </c:pt>
                <c:pt idx="334">
                  <c:v>-176.3856137175911</c:v>
                </c:pt>
                <c:pt idx="335">
                  <c:v>-176.43665264798247</c:v>
                </c:pt>
                <c:pt idx="336">
                  <c:v>-176.48624209505942</c:v>
                </c:pt>
                <c:pt idx="337">
                  <c:v>-176.53444399126008</c:v>
                </c:pt>
                <c:pt idx="338">
                  <c:v>-176.58131673974782</c:v>
                </c:pt>
                <c:pt idx="339">
                  <c:v>-176.6269154652278</c:v>
                </c:pt>
                <c:pt idx="340">
                  <c:v>-176.67129224347184</c:v>
                </c:pt>
                <c:pt idx="341">
                  <c:v>-176.71449631164822</c:v>
                </c:pt>
                <c:pt idx="342">
                  <c:v>-176.75657426131579</c:v>
                </c:pt>
                <c:pt idx="343">
                  <c:v>-176.79757021573971</c:v>
                </c:pt>
                <c:pt idx="344">
                  <c:v>-176.83752599300536</c:v>
                </c:pt>
                <c:pt idx="345">
                  <c:v>-176.87648125625006</c:v>
                </c:pt>
                <c:pt idx="346">
                  <c:v>-176.91447365219204</c:v>
                </c:pt>
                <c:pt idx="347">
                  <c:v>-176.95153893901497</c:v>
                </c:pt>
                <c:pt idx="348">
                  <c:v>-176.98771110455624</c:v>
                </c:pt>
                <c:pt idx="349">
                  <c:v>-177.02302247565282</c:v>
                </c:pt>
                <c:pt idx="350">
                  <c:v>-177.05750381941203</c:v>
                </c:pt>
                <c:pt idx="351">
                  <c:v>-177.09118443709926</c:v>
                </c:pt>
                <c:pt idx="352">
                  <c:v>-177.12409225126788</c:v>
                </c:pt>
                <c:pt idx="353">
                  <c:v>-177.15625388669565</c:v>
                </c:pt>
                <c:pt idx="354">
                  <c:v>-177.18769474563885</c:v>
                </c:pt>
                <c:pt idx="355">
                  <c:v>-177.21843907786754</c:v>
                </c:pt>
                <c:pt idx="356">
                  <c:v>-177.24851004590181</c:v>
                </c:pt>
                <c:pt idx="357">
                  <c:v>-177.27792978583165</c:v>
                </c:pt>
                <c:pt idx="358">
                  <c:v>-177.30671946406659</c:v>
                </c:pt>
                <c:pt idx="359">
                  <c:v>-177.33489933033275</c:v>
                </c:pt>
                <c:pt idx="360">
                  <c:v>-177.36248876720452</c:v>
                </c:pt>
                <c:pt idx="361">
                  <c:v>-177.38950633643455</c:v>
                </c:pt>
                <c:pt idx="362">
                  <c:v>-177.63180524184233</c:v>
                </c:pt>
                <c:pt idx="363">
                  <c:v>-177.83261569769795</c:v>
                </c:pt>
                <c:pt idx="364">
                  <c:v>-178.00181713943098</c:v>
                </c:pt>
                <c:pt idx="365">
                  <c:v>-178.14636759550015</c:v>
                </c:pt>
                <c:pt idx="366">
                  <c:v>-178.27131353292211</c:v>
                </c:pt>
                <c:pt idx="367">
                  <c:v>-178.38040651790624</c:v>
                </c:pt>
                <c:pt idx="368">
                  <c:v>-178.47649489670434</c:v>
                </c:pt>
                <c:pt idx="369">
                  <c:v>-178.56178101399408</c:v>
                </c:pt>
                <c:pt idx="370">
                  <c:v>-178.63799503752074</c:v>
                </c:pt>
                <c:pt idx="371">
                  <c:v>-178.70651538642539</c:v>
                </c:pt>
                <c:pt idx="372">
                  <c:v>-178.7684540077293</c:v>
                </c:pt>
                <c:pt idx="373">
                  <c:v>-178.82471793968168</c:v>
                </c:pt>
                <c:pt idx="374">
                  <c:v>-178.87605452832543</c:v>
                </c:pt>
                <c:pt idx="375">
                  <c:v>-178.92308515530601</c:v>
                </c:pt>
                <c:pt idx="376">
                  <c:v>-178.96633074964467</c:v>
                </c:pt>
                <c:pt idx="377">
                  <c:v>-179.00623133087095</c:v>
                </c:pt>
                <c:pt idx="378">
                  <c:v>-179.0431611538099</c:v>
                </c:pt>
                <c:pt idx="379">
                  <c:v>-179.07744056967027</c:v>
                </c:pt>
                <c:pt idx="380">
                  <c:v>-179.10934540613681</c:v>
                </c:pt>
                <c:pt idx="381">
                  <c:v>-179.13911445222868</c:v>
                </c:pt>
                <c:pt idx="382">
                  <c:v>-179.16695548061719</c:v>
                </c:pt>
                <c:pt idx="383">
                  <c:v>-179.19305013064738</c:v>
                </c:pt>
                <c:pt idx="384">
                  <c:v>-179.21755789608031</c:v>
                </c:pt>
                <c:pt idx="385">
                  <c:v>-179.24061940356106</c:v>
                </c:pt>
                <c:pt idx="386">
                  <c:v>-179.26235912488588</c:v>
                </c:pt>
                <c:pt idx="387">
                  <c:v>-179.28288763405544</c:v>
                </c:pt>
                <c:pt idx="388">
                  <c:v>-179.30230349589522</c:v>
                </c:pt>
                <c:pt idx="389">
                  <c:v>-179.32069485460335</c:v>
                </c:pt>
                <c:pt idx="390">
                  <c:v>-179.33814077645476</c:v>
                </c:pt>
                <c:pt idx="391">
                  <c:v>-179.35471238996465</c:v>
                </c:pt>
                <c:pt idx="392">
                  <c:v>-179.37047385830485</c:v>
                </c:pt>
                <c:pt idx="393">
                  <c:v>-179.38548321209549</c:v>
                </c:pt>
                <c:pt idx="394">
                  <c:v>-179.39979306542949</c:v>
                </c:pt>
                <c:pt idx="395">
                  <c:v>-179.41345123380472</c:v>
                </c:pt>
                <c:pt idx="396">
                  <c:v>-179.42650126930158</c:v>
                </c:pt>
                <c:pt idx="397">
                  <c:v>-179.43898292565939</c:v>
                </c:pt>
                <c:pt idx="398">
                  <c:v>-179.45093256374193</c:v>
                </c:pt>
                <c:pt idx="399">
                  <c:v>-179.46238350612307</c:v>
                </c:pt>
                <c:pt idx="400">
                  <c:v>-179.47336634809326</c:v>
                </c:pt>
                <c:pt idx="401">
                  <c:v>-179.48390923121201</c:v>
                </c:pt>
                <c:pt idx="402">
                  <c:v>-179.49403808456799</c:v>
                </c:pt>
                <c:pt idx="403">
                  <c:v>-179.50377683810999</c:v>
                </c:pt>
                <c:pt idx="404">
                  <c:v>-179.51314761175095</c:v>
                </c:pt>
                <c:pt idx="405">
                  <c:v>-179.52217088339665</c:v>
                </c:pt>
                <c:pt idx="406">
                  <c:v>-179.53086563859031</c:v>
                </c:pt>
                <c:pt idx="407">
                  <c:v>-179.53924950407867</c:v>
                </c:pt>
                <c:pt idx="408">
                  <c:v>-179.54733886728016</c:v>
                </c:pt>
                <c:pt idx="409">
                  <c:v>-179.55514898336199</c:v>
                </c:pt>
                <c:pt idx="410">
                  <c:v>-179.56269407140044</c:v>
                </c:pt>
                <c:pt idx="411">
                  <c:v>-179.56998740090151</c:v>
                </c:pt>
                <c:pt idx="412">
                  <c:v>-179.5770413697912</c:v>
                </c:pt>
                <c:pt idx="413">
                  <c:v>-179.58386757484112</c:v>
                </c:pt>
                <c:pt idx="414">
                  <c:v>-179.59047687537213</c:v>
                </c:pt>
                <c:pt idx="415">
                  <c:v>-179.59687945097258</c:v>
                </c:pt>
                <c:pt idx="416">
                  <c:v>-179.60308485387822</c:v>
                </c:pt>
                <c:pt idx="417">
                  <c:v>-179.60910205658016</c:v>
                </c:pt>
                <c:pt idx="418">
                  <c:v>-179.61493949516145</c:v>
                </c:pt>
                <c:pt idx="419">
                  <c:v>-179.62060510880249</c:v>
                </c:pt>
                <c:pt idx="420">
                  <c:v>-179.62610637584476</c:v>
                </c:pt>
                <c:pt idx="421">
                  <c:v>-179.63145034675807</c:v>
                </c:pt>
                <c:pt idx="422">
                  <c:v>-179.63664367431673</c:v>
                </c:pt>
                <c:pt idx="423">
                  <c:v>-179.64169264125718</c:v>
                </c:pt>
                <c:pt idx="424">
                  <c:v>-179.64660318565825</c:v>
                </c:pt>
                <c:pt idx="425">
                  <c:v>-179.65138092426054</c:v>
                </c:pt>
                <c:pt idx="426">
                  <c:v>-179.65603117391737</c:v>
                </c:pt>
                <c:pt idx="427">
                  <c:v>-179.66055897134939</c:v>
                </c:pt>
                <c:pt idx="428">
                  <c:v>-179.66496909135796</c:v>
                </c:pt>
                <c:pt idx="429">
                  <c:v>-179.6692660636354</c:v>
                </c:pt>
                <c:pt idx="430">
                  <c:v>-179.67345418829646</c:v>
                </c:pt>
                <c:pt idx="431">
                  <c:v>-179.67753755024373</c:v>
                </c:pt>
                <c:pt idx="432">
                  <c:v>-179.68152003246726</c:v>
                </c:pt>
                <c:pt idx="433">
                  <c:v>-179.68540532836994</c:v>
                </c:pt>
                <c:pt idx="434">
                  <c:v>-179.68919695320071</c:v>
                </c:pt>
                <c:pt idx="435">
                  <c:v>-179.69289825466998</c:v>
                </c:pt>
                <c:pt idx="436">
                  <c:v>-179.69651242281515</c:v>
                </c:pt>
                <c:pt idx="437">
                  <c:v>-179.70004249917653</c:v>
                </c:pt>
                <c:pt idx="438">
                  <c:v>-179.70349138534033</c:v>
                </c:pt>
                <c:pt idx="439">
                  <c:v>-179.70686185089795</c:v>
                </c:pt>
                <c:pt idx="440">
                  <c:v>-179.71015654086841</c:v>
                </c:pt>
                <c:pt idx="441">
                  <c:v>-179.71337798262545</c:v>
                </c:pt>
                <c:pt idx="442">
                  <c:v>-179.71652859236715</c:v>
                </c:pt>
                <c:pt idx="443">
                  <c:v>-179.71961068116357</c:v>
                </c:pt>
                <c:pt idx="444">
                  <c:v>-179.72262646061341</c:v>
                </c:pt>
                <c:pt idx="445">
                  <c:v>-179.72557804813968</c:v>
                </c:pt>
                <c:pt idx="446">
                  <c:v>-179.72846747195015</c:v>
                </c:pt>
                <c:pt idx="447">
                  <c:v>-179.73129667568787</c:v>
                </c:pt>
                <c:pt idx="448">
                  <c:v>-179.73406752279351</c:v>
                </c:pt>
                <c:pt idx="449">
                  <c:v>-179.73678180060051</c:v>
                </c:pt>
                <c:pt idx="450">
                  <c:v>-179.73944122418166</c:v>
                </c:pt>
                <c:pt idx="451">
                  <c:v>-179.74204743996501</c:v>
                </c:pt>
              </c:numCache>
            </c:numRef>
          </c:yVal>
          <c:smooth val="1"/>
        </c:ser>
        <c:axId val="90177920"/>
        <c:axId val="90179456"/>
      </c:scatterChart>
      <c:valAx>
        <c:axId val="91644288"/>
        <c:scaling>
          <c:logBase val="10"/>
          <c:orientation val="minMax"/>
          <c:max val="1000000"/>
          <c:min val="1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07325194228637"/>
              <c:y val="0.911908646003262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646208"/>
        <c:crossesAt val="-80"/>
        <c:crossBetween val="midCat"/>
      </c:valAx>
      <c:valAx>
        <c:axId val="91646208"/>
        <c:scaling>
          <c:orientation val="minMax"/>
          <c:max val="60"/>
          <c:min val="-6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(DB)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078303425774878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644288"/>
        <c:crosses val="autoZero"/>
        <c:crossBetween val="midCat"/>
        <c:majorUnit val="10"/>
      </c:valAx>
      <c:valAx>
        <c:axId val="90177920"/>
        <c:scaling>
          <c:logBase val="10"/>
          <c:orientation val="minMax"/>
        </c:scaling>
        <c:delete val="1"/>
        <c:axPos val="t"/>
        <c:numFmt formatCode="General" sourceLinked="1"/>
        <c:tickLblPos val="none"/>
        <c:crossAx val="90179456"/>
        <c:crossesAt val="-80"/>
        <c:crossBetween val="midCat"/>
      </c:valAx>
      <c:valAx>
        <c:axId val="90179456"/>
        <c:scaling>
          <c:orientation val="minMax"/>
          <c:max val="20"/>
          <c:min val="-200"/>
        </c:scaling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 (DEGREES)</a:t>
                </a:r>
              </a:p>
            </c:rich>
          </c:tx>
          <c:layout>
            <c:manualLayout>
              <c:xMode val="edge"/>
              <c:yMode val="edge"/>
              <c:x val="0.95116537180910099"/>
              <c:y val="0.33768352365416376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77920"/>
        <c:crosses val="max"/>
        <c:crossBetween val="midCat"/>
        <c:majorUnit val="2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76840074519263"/>
          <c:y val="2.7214208338150241E-2"/>
          <c:w val="9.8080387069225144E-2"/>
          <c:h val="6.9878100473982352E-2"/>
        </c:manualLayout>
      </c:layout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449034</xdr:colOff>
      <xdr:row>1</xdr:row>
      <xdr:rowOff>78441</xdr:rowOff>
    </xdr:from>
    <xdr:to>
      <xdr:col>6</xdr:col>
      <xdr:colOff>1129665</xdr:colOff>
      <xdr:row>2</xdr:row>
      <xdr:rowOff>909363</xdr:rowOff>
    </xdr:to>
    <xdr:pic>
      <xdr:nvPicPr>
        <xdr:cNvPr id="51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4181" y="268941"/>
          <a:ext cx="3952749" cy="92056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1051476" y="1766454"/>
    <xdr:ext cx="8582025" cy="583882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30829" y="7965126"/>
    <xdr:ext cx="8582025" cy="5838825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 editAs="absolute">
    <xdr:from>
      <xdr:col>2</xdr:col>
      <xdr:colOff>0</xdr:colOff>
      <xdr:row>9</xdr:row>
      <xdr:rowOff>19791</xdr:rowOff>
    </xdr:from>
    <xdr:to>
      <xdr:col>14</xdr:col>
      <xdr:colOff>33513</xdr:colOff>
      <xdr:row>39</xdr:row>
      <xdr:rowOff>143616</xdr:rowOff>
    </xdr:to>
    <xdr:graphicFrame macro="">
      <xdr:nvGraphicFramePr>
        <xdr:cNvPr id="6" name="Chart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91359/AppData/Local/Microsoft/Windows/Temporary%20Internet%20Files/Content.Outlook/3677FPLU/MCP1640%20Bod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alculations"/>
      <sheetName val="Bode Plot"/>
      <sheetName val="Sheet3"/>
    </sheetNames>
    <sheetDataSet>
      <sheetData sheetId="0">
        <row r="2">
          <cell r="C2">
            <v>0.8</v>
          </cell>
        </row>
        <row r="8">
          <cell r="C8">
            <v>10</v>
          </cell>
        </row>
        <row r="11">
          <cell r="C11">
            <v>82</v>
          </cell>
        </row>
        <row r="13">
          <cell r="C13">
            <v>500</v>
          </cell>
        </row>
        <row r="15">
          <cell r="C15">
            <v>970</v>
          </cell>
        </row>
      </sheetData>
      <sheetData sheetId="1">
        <row r="50">
          <cell r="G50" t="str">
            <v>Gain (dB)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2:L62"/>
  <sheetViews>
    <sheetView showGridLines="0" tabSelected="1" zoomScale="85" zoomScaleNormal="85" workbookViewId="0">
      <selection activeCell="E15" sqref="E15"/>
    </sheetView>
  </sheetViews>
  <sheetFormatPr defaultRowHeight="15"/>
  <cols>
    <col min="1" max="1" width="20.42578125" customWidth="1"/>
    <col min="2" max="2" width="18" customWidth="1"/>
    <col min="3" max="3" width="51.42578125" style="74" customWidth="1"/>
    <col min="4" max="4" width="16.140625" style="68" customWidth="1"/>
    <col min="5" max="5" width="15.5703125" style="68" customWidth="1"/>
    <col min="6" max="6" width="17.28515625" style="68" customWidth="1"/>
    <col min="7" max="7" width="32.28515625" customWidth="1"/>
    <col min="8" max="8" width="17.7109375" customWidth="1"/>
    <col min="9" max="9" width="25" customWidth="1"/>
    <col min="10" max="10" width="22" customWidth="1"/>
    <col min="11" max="11" width="15.28515625" customWidth="1"/>
  </cols>
  <sheetData>
    <row r="2" spans="1:12" ht="6.75" customHeight="1"/>
    <row r="3" spans="1:12" ht="84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1:12">
      <c r="B4" s="30"/>
      <c r="C4" s="73"/>
      <c r="D4" s="67"/>
      <c r="E4" s="67"/>
      <c r="F4" s="67"/>
      <c r="G4" s="30"/>
      <c r="H4" s="30"/>
      <c r="I4" s="30"/>
      <c r="J4" s="30"/>
      <c r="K4" s="30"/>
    </row>
    <row r="5" spans="1:12" ht="45">
      <c r="A5" s="91" t="s">
        <v>80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21" customHeight="1">
      <c r="H6" s="30"/>
      <c r="I6" s="30"/>
      <c r="J6" s="30"/>
      <c r="K6" s="30"/>
    </row>
    <row r="7" spans="1:12" ht="15" customHeight="1">
      <c r="H7" s="53"/>
      <c r="I7" s="53"/>
      <c r="J7" s="53"/>
      <c r="K7" s="30"/>
    </row>
    <row r="8" spans="1:12">
      <c r="H8" s="54"/>
      <c r="I8" s="54"/>
      <c r="J8" s="54"/>
      <c r="K8" s="30"/>
    </row>
    <row r="9" spans="1:12">
      <c r="H9" s="55"/>
      <c r="I9" s="56"/>
      <c r="J9" s="57"/>
      <c r="K9" s="30"/>
    </row>
    <row r="10" spans="1:12">
      <c r="B10" s="30"/>
      <c r="C10" s="73"/>
      <c r="D10" s="67"/>
      <c r="E10" s="67"/>
      <c r="F10" s="67"/>
      <c r="G10" s="30"/>
      <c r="H10" s="55"/>
      <c r="I10" s="56"/>
      <c r="J10" s="57"/>
      <c r="K10" s="30"/>
    </row>
    <row r="11" spans="1:12">
      <c r="B11" s="30"/>
      <c r="C11" s="97" t="s">
        <v>74</v>
      </c>
      <c r="D11" s="98"/>
      <c r="E11" s="98"/>
      <c r="F11" s="98"/>
      <c r="G11" s="99"/>
      <c r="H11" s="50"/>
      <c r="I11" s="50"/>
      <c r="J11" s="30"/>
      <c r="K11" s="30"/>
    </row>
    <row r="12" spans="1:12">
      <c r="B12" s="30"/>
      <c r="C12" s="100"/>
      <c r="D12" s="101"/>
      <c r="E12" s="101"/>
      <c r="F12" s="101"/>
      <c r="G12" s="102"/>
      <c r="H12" s="58"/>
      <c r="I12" s="50"/>
      <c r="J12" s="30"/>
      <c r="K12" s="30"/>
    </row>
    <row r="13" spans="1:12" ht="21.75" customHeight="1">
      <c r="B13" s="30"/>
      <c r="C13" s="31" t="s">
        <v>72</v>
      </c>
      <c r="D13" s="31" t="s">
        <v>40</v>
      </c>
      <c r="E13" s="38"/>
      <c r="F13" s="31" t="s">
        <v>41</v>
      </c>
      <c r="G13" s="32" t="s">
        <v>44</v>
      </c>
      <c r="H13" s="50"/>
      <c r="I13" s="50"/>
      <c r="J13" s="30"/>
      <c r="K13" s="30"/>
    </row>
    <row r="14" spans="1:12" ht="19.5" customHeight="1">
      <c r="B14" s="30"/>
      <c r="C14" s="31"/>
      <c r="D14" s="31"/>
      <c r="E14" s="38"/>
      <c r="F14" s="31"/>
      <c r="G14" s="34"/>
      <c r="H14" s="50"/>
      <c r="I14" s="50"/>
      <c r="J14" s="30"/>
      <c r="K14" s="30"/>
    </row>
    <row r="15" spans="1:12" ht="21">
      <c r="B15" s="30"/>
      <c r="C15" s="38" t="s">
        <v>0</v>
      </c>
      <c r="D15" s="38" t="s">
        <v>117</v>
      </c>
      <c r="E15" s="66">
        <v>12</v>
      </c>
      <c r="F15" s="38" t="s">
        <v>1</v>
      </c>
      <c r="G15" s="76" t="s">
        <v>122</v>
      </c>
      <c r="H15" s="50"/>
      <c r="I15" s="59"/>
      <c r="J15" s="50"/>
      <c r="K15" s="30"/>
    </row>
    <row r="16" spans="1:12" ht="21">
      <c r="B16" s="30"/>
      <c r="C16" s="38" t="s">
        <v>2</v>
      </c>
      <c r="D16" s="38" t="s">
        <v>118</v>
      </c>
      <c r="E16" s="66">
        <v>1.8</v>
      </c>
      <c r="F16" s="38" t="s">
        <v>1</v>
      </c>
      <c r="G16" s="35"/>
      <c r="H16" s="50"/>
      <c r="I16" s="50"/>
      <c r="J16" s="30"/>
      <c r="K16" s="30"/>
    </row>
    <row r="17" spans="2:11" ht="21">
      <c r="B17" s="30"/>
      <c r="C17" s="38" t="s">
        <v>3</v>
      </c>
      <c r="D17" s="38" t="s">
        <v>119</v>
      </c>
      <c r="E17" s="66">
        <v>10</v>
      </c>
      <c r="F17" s="38" t="s">
        <v>4</v>
      </c>
      <c r="G17" s="36"/>
      <c r="H17" s="50"/>
      <c r="I17" s="59"/>
      <c r="J17" s="50"/>
      <c r="K17" s="30"/>
    </row>
    <row r="18" spans="2:11" ht="21" customHeight="1">
      <c r="B18" s="30"/>
      <c r="C18" s="38" t="s">
        <v>98</v>
      </c>
      <c r="D18" s="38" t="s">
        <v>42</v>
      </c>
      <c r="E18" s="66">
        <v>600000</v>
      </c>
      <c r="F18" s="38" t="s">
        <v>5</v>
      </c>
      <c r="G18" s="76" t="s">
        <v>142</v>
      </c>
      <c r="H18" s="50"/>
      <c r="I18" s="50"/>
      <c r="J18" s="30"/>
      <c r="K18" s="30"/>
    </row>
    <row r="19" spans="2:11" ht="21">
      <c r="B19" s="30"/>
      <c r="C19" s="38" t="s">
        <v>6</v>
      </c>
      <c r="D19" s="38" t="s">
        <v>120</v>
      </c>
      <c r="E19" s="66">
        <v>0.2</v>
      </c>
      <c r="F19" s="38" t="s">
        <v>1</v>
      </c>
      <c r="G19" s="36"/>
      <c r="H19" s="50"/>
      <c r="I19" s="50"/>
      <c r="J19" s="58"/>
      <c r="K19" s="30"/>
    </row>
    <row r="20" spans="2:11" ht="21">
      <c r="B20" s="30"/>
      <c r="C20" s="38" t="s">
        <v>23</v>
      </c>
      <c r="D20" s="38" t="s">
        <v>121</v>
      </c>
      <c r="E20" s="90">
        <v>0.6</v>
      </c>
      <c r="F20" s="38" t="s">
        <v>1</v>
      </c>
      <c r="G20" s="36"/>
      <c r="H20" s="50"/>
      <c r="I20" s="60"/>
      <c r="J20" s="58"/>
      <c r="K20" s="30"/>
    </row>
    <row r="21" spans="2:11" ht="23.25" customHeight="1">
      <c r="B21" s="30"/>
      <c r="C21" s="38"/>
      <c r="D21" s="69"/>
      <c r="E21" s="69"/>
      <c r="F21" s="69"/>
      <c r="G21" s="37"/>
      <c r="H21" s="30"/>
      <c r="I21" s="30"/>
      <c r="J21" s="30"/>
      <c r="K21" s="30"/>
    </row>
    <row r="22" spans="2:11" ht="19.5" customHeight="1">
      <c r="B22" s="30"/>
      <c r="C22" s="31" t="s">
        <v>65</v>
      </c>
      <c r="D22" s="38"/>
      <c r="E22" s="70"/>
      <c r="F22" s="38"/>
      <c r="G22" s="36"/>
      <c r="H22" s="30"/>
      <c r="I22" s="30"/>
      <c r="J22" s="30"/>
      <c r="K22" s="30"/>
    </row>
    <row r="23" spans="2:11" ht="21">
      <c r="B23" s="30"/>
      <c r="C23" s="38" t="s">
        <v>107</v>
      </c>
      <c r="D23" s="38" t="s">
        <v>107</v>
      </c>
      <c r="E23" s="66">
        <v>7.5</v>
      </c>
      <c r="F23" s="38" t="s">
        <v>4</v>
      </c>
      <c r="G23" s="36"/>
      <c r="H23" s="30"/>
      <c r="I23" s="30"/>
      <c r="J23" s="30"/>
      <c r="K23" s="30"/>
    </row>
    <row r="24" spans="2:11" ht="21">
      <c r="B24" s="30"/>
      <c r="C24" s="38" t="s">
        <v>108</v>
      </c>
      <c r="D24" s="38" t="s">
        <v>108</v>
      </c>
      <c r="E24" s="66">
        <v>2.5</v>
      </c>
      <c r="F24" s="38" t="s">
        <v>4</v>
      </c>
      <c r="G24" s="36"/>
      <c r="H24" s="30"/>
      <c r="I24" s="30"/>
      <c r="J24" s="30"/>
      <c r="K24" s="30"/>
    </row>
    <row r="25" spans="2:11" ht="22.5" customHeight="1">
      <c r="B25" s="30"/>
      <c r="C25" s="38" t="s">
        <v>66</v>
      </c>
      <c r="D25" s="38"/>
      <c r="E25" s="66">
        <v>0.1</v>
      </c>
      <c r="F25" s="38" t="s">
        <v>1</v>
      </c>
      <c r="G25" s="36"/>
      <c r="H25" s="28"/>
      <c r="I25" s="28"/>
      <c r="J25" s="28"/>
      <c r="K25" s="28"/>
    </row>
    <row r="26" spans="2:11" ht="15" customHeight="1">
      <c r="C26" s="72"/>
      <c r="D26" s="71"/>
      <c r="E26" s="71"/>
      <c r="F26" s="71"/>
      <c r="G26" s="28"/>
      <c r="H26" s="28"/>
      <c r="I26" s="28"/>
      <c r="J26" s="28"/>
      <c r="K26" s="28"/>
    </row>
    <row r="27" spans="2:11">
      <c r="C27" s="72"/>
      <c r="D27" s="71"/>
      <c r="E27" s="71"/>
      <c r="F27" s="71"/>
      <c r="G27" s="95"/>
      <c r="H27" s="95"/>
      <c r="I27" s="19"/>
      <c r="J27" s="20"/>
      <c r="K27" s="20"/>
    </row>
    <row r="28" spans="2:11">
      <c r="C28" s="72"/>
      <c r="D28" s="71"/>
      <c r="E28" s="71"/>
      <c r="F28" s="71"/>
      <c r="G28" s="19"/>
      <c r="H28" s="19"/>
      <c r="I28" s="19"/>
      <c r="J28" s="21"/>
      <c r="K28" s="20"/>
    </row>
    <row r="29" spans="2:11">
      <c r="C29" s="72"/>
      <c r="D29" s="71"/>
      <c r="E29" s="71"/>
      <c r="F29" s="71"/>
      <c r="G29" s="96"/>
      <c r="H29" s="96"/>
      <c r="I29" s="23"/>
      <c r="J29" s="29"/>
      <c r="K29" s="7"/>
    </row>
    <row r="30" spans="2:11">
      <c r="C30" s="72"/>
      <c r="D30" s="71"/>
      <c r="E30" s="71"/>
      <c r="F30" s="71"/>
      <c r="G30" s="92"/>
      <c r="H30" s="96"/>
      <c r="I30" s="23"/>
      <c r="J30" s="29"/>
      <c r="K30" s="22"/>
    </row>
    <row r="31" spans="2:11">
      <c r="C31" s="72"/>
      <c r="D31" s="71"/>
      <c r="E31" s="71"/>
      <c r="F31" s="71"/>
      <c r="G31" s="92"/>
      <c r="H31" s="96"/>
      <c r="I31" s="23"/>
      <c r="J31" s="15"/>
      <c r="K31" s="22"/>
    </row>
    <row r="32" spans="2:11">
      <c r="C32" s="72"/>
      <c r="D32" s="71"/>
      <c r="E32" s="71"/>
      <c r="F32" s="71"/>
      <c r="G32" s="92"/>
      <c r="H32" s="92"/>
      <c r="I32" s="23"/>
      <c r="J32" s="15"/>
      <c r="K32" s="22"/>
    </row>
    <row r="33" spans="1:11">
      <c r="C33" s="72"/>
      <c r="D33" s="71"/>
      <c r="E33" s="71"/>
      <c r="F33" s="71"/>
      <c r="G33" s="15"/>
      <c r="H33" s="15"/>
      <c r="I33" s="15"/>
      <c r="J33" s="15"/>
      <c r="K33" s="15"/>
    </row>
    <row r="34" spans="1:11">
      <c r="C34" s="72"/>
      <c r="D34" s="71"/>
      <c r="E34" s="71"/>
      <c r="F34" s="71"/>
      <c r="G34" s="15"/>
      <c r="H34" s="15"/>
      <c r="I34" s="15"/>
      <c r="K34" s="15"/>
    </row>
    <row r="35" spans="1:11">
      <c r="C35" s="72"/>
      <c r="D35" s="71"/>
      <c r="E35" s="71"/>
      <c r="F35" s="71"/>
      <c r="G35" s="15"/>
      <c r="H35" s="15"/>
      <c r="I35" s="15"/>
      <c r="K35" s="15"/>
    </row>
    <row r="36" spans="1:11">
      <c r="C36" s="72"/>
      <c r="D36" s="71"/>
      <c r="E36" s="71"/>
      <c r="F36" s="71"/>
    </row>
    <row r="37" spans="1:11">
      <c r="C37" s="72"/>
      <c r="D37" s="71"/>
      <c r="E37" s="71"/>
      <c r="F37" s="71"/>
    </row>
    <row r="38" spans="1:11">
      <c r="C38" s="72"/>
      <c r="D38" s="71"/>
      <c r="E38" s="71"/>
      <c r="F38" s="71"/>
    </row>
    <row r="39" spans="1:11">
      <c r="C39" s="72"/>
      <c r="D39" s="71"/>
      <c r="E39" s="71"/>
      <c r="F39" s="71"/>
    </row>
    <row r="40" spans="1:11">
      <c r="C40" s="72"/>
      <c r="D40" s="71"/>
      <c r="E40" s="71"/>
      <c r="F40" s="71"/>
    </row>
    <row r="41" spans="1:11">
      <c r="C41" s="72"/>
      <c r="D41" s="71"/>
      <c r="E41" s="71"/>
      <c r="F41" s="71"/>
    </row>
    <row r="45" spans="1:11" ht="15" customHeight="1">
      <c r="G45" s="25"/>
      <c r="H45" s="26"/>
      <c r="I45" s="26"/>
    </row>
    <row r="46" spans="1:11">
      <c r="G46" s="27"/>
      <c r="H46" s="27"/>
      <c r="I46" s="27"/>
    </row>
    <row r="47" spans="1:11">
      <c r="G47" s="95"/>
      <c r="H47" s="95"/>
      <c r="I47" s="95"/>
    </row>
    <row r="48" spans="1:11">
      <c r="A48" s="13"/>
      <c r="B48" s="14"/>
      <c r="C48" s="75"/>
      <c r="D48" s="71"/>
      <c r="G48" s="22"/>
      <c r="H48" s="23"/>
      <c r="I48" s="22"/>
    </row>
    <row r="49" spans="1:9">
      <c r="A49" s="13"/>
      <c r="B49" s="15"/>
      <c r="C49" s="75"/>
      <c r="D49" s="71"/>
      <c r="G49" s="22"/>
      <c r="H49" s="23"/>
      <c r="I49" s="22"/>
    </row>
    <row r="50" spans="1:9">
      <c r="A50" s="7"/>
      <c r="B50" s="16"/>
      <c r="C50" s="72"/>
      <c r="D50" s="71"/>
      <c r="G50" s="22"/>
      <c r="H50" s="23"/>
      <c r="I50" s="22"/>
    </row>
    <row r="51" spans="1:9">
      <c r="A51" s="7"/>
      <c r="B51" s="17"/>
      <c r="C51" s="72"/>
      <c r="D51" s="71"/>
      <c r="G51" s="93"/>
      <c r="H51" s="93"/>
      <c r="I51" s="93"/>
    </row>
    <row r="52" spans="1:9">
      <c r="A52" s="7"/>
      <c r="B52" s="17"/>
      <c r="C52" s="72"/>
      <c r="D52" s="71"/>
      <c r="G52" s="22"/>
      <c r="H52" s="23"/>
      <c r="I52" s="22"/>
    </row>
    <row r="53" spans="1:9">
      <c r="A53" s="7"/>
      <c r="B53" s="17"/>
      <c r="C53" s="72"/>
      <c r="D53" s="71"/>
      <c r="G53" s="22"/>
      <c r="H53" s="23"/>
      <c r="I53" s="22"/>
    </row>
    <row r="54" spans="1:9">
      <c r="A54" s="7"/>
      <c r="B54" s="17"/>
      <c r="C54" s="72"/>
      <c r="D54" s="71"/>
      <c r="G54" s="22"/>
      <c r="H54" s="23"/>
      <c r="I54" s="22"/>
    </row>
    <row r="55" spans="1:9">
      <c r="A55" s="7"/>
      <c r="B55" s="17"/>
      <c r="C55" s="72"/>
      <c r="D55" s="71"/>
      <c r="G55" s="22"/>
      <c r="H55" s="23"/>
      <c r="I55" s="22"/>
    </row>
    <row r="56" spans="1:9">
      <c r="A56" s="7"/>
      <c r="B56" s="18"/>
      <c r="C56" s="72"/>
      <c r="D56" s="71"/>
      <c r="G56" s="92"/>
      <c r="H56" s="92"/>
      <c r="I56" s="92"/>
    </row>
    <row r="57" spans="1:9">
      <c r="B57" s="12"/>
      <c r="G57" s="20"/>
      <c r="H57" s="23"/>
      <c r="I57" s="22"/>
    </row>
    <row r="58" spans="1:9">
      <c r="G58" s="20"/>
      <c r="H58" s="24"/>
      <c r="I58" s="22"/>
    </row>
    <row r="59" spans="1:9">
      <c r="G59" s="20"/>
      <c r="H59" s="23"/>
      <c r="I59" s="22"/>
    </row>
    <row r="60" spans="1:9">
      <c r="G60" s="20"/>
      <c r="H60" s="23"/>
      <c r="I60" s="22"/>
    </row>
    <row r="61" spans="1:9">
      <c r="G61" s="20"/>
      <c r="H61" s="23"/>
      <c r="I61" s="22"/>
    </row>
    <row r="62" spans="1:9">
      <c r="G62" s="20"/>
      <c r="H62" s="23"/>
      <c r="I62" s="22"/>
    </row>
  </sheetData>
  <sheetProtection password="EC50" sheet="1" objects="1" scenarios="1" selectLockedCells="1"/>
  <mergeCells count="11">
    <mergeCell ref="A5:L5"/>
    <mergeCell ref="G56:I56"/>
    <mergeCell ref="G51:I51"/>
    <mergeCell ref="A3:L3"/>
    <mergeCell ref="G47:I47"/>
    <mergeCell ref="G27:H27"/>
    <mergeCell ref="G29:H29"/>
    <mergeCell ref="G30:H30"/>
    <mergeCell ref="G31:H31"/>
    <mergeCell ref="G32:H32"/>
    <mergeCell ref="C11:G12"/>
  </mergeCells>
  <dataValidations count="1">
    <dataValidation type="list" allowBlank="1" showInputMessage="1" showErrorMessage="1" sqref="E18">
      <formula1>'Drop-down values'!$A$1:$A$2</formula1>
    </dataValidation>
  </dataValidations>
  <pageMargins left="0.7" right="0.7" top="0.75" bottom="0.75" header="0.3" footer="0.3"/>
  <pageSetup paperSize="8" scale="76" orientation="landscape" horizontalDpi="1200" verticalDpi="1200" r:id="rId1"/>
  <drawing r:id="rId2"/>
  <legacyDrawing r:id="rId3"/>
  <oleObjects>
    <oleObject progId="Visio" shapeId="5126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C2:L56"/>
  <sheetViews>
    <sheetView showGridLines="0" zoomScale="55" zoomScaleNormal="55" workbookViewId="0">
      <selection activeCell="F31" sqref="F31"/>
    </sheetView>
  </sheetViews>
  <sheetFormatPr defaultRowHeight="15"/>
  <cols>
    <col min="3" max="3" width="55.42578125" style="68" customWidth="1"/>
    <col min="4" max="4" width="22.5703125" style="68" customWidth="1"/>
    <col min="5" max="5" width="26.85546875" style="68" customWidth="1"/>
    <col min="6" max="6" width="27.140625" style="68" customWidth="1"/>
    <col min="7" max="7" width="9.85546875" style="68" customWidth="1"/>
    <col min="10" max="10" width="49.140625" style="68" customWidth="1"/>
    <col min="11" max="11" width="53.42578125" style="68" customWidth="1"/>
    <col min="12" max="12" width="32.42578125" style="68" customWidth="1"/>
    <col min="13" max="13" width="16.28515625" customWidth="1"/>
  </cols>
  <sheetData>
    <row r="2" spans="3:12">
      <c r="C2" s="67"/>
      <c r="D2" s="67"/>
      <c r="E2" s="112" t="s">
        <v>92</v>
      </c>
      <c r="F2" s="112"/>
      <c r="G2" s="112"/>
      <c r="H2" s="112"/>
      <c r="I2" s="112"/>
      <c r="J2" s="112"/>
      <c r="K2" s="112"/>
      <c r="L2" s="67"/>
    </row>
    <row r="3" spans="3:12">
      <c r="C3" s="67"/>
      <c r="D3" s="67"/>
      <c r="E3" s="112"/>
      <c r="F3" s="112"/>
      <c r="G3" s="112"/>
      <c r="H3" s="112"/>
      <c r="I3" s="112"/>
      <c r="J3" s="112"/>
      <c r="K3" s="112"/>
      <c r="L3" s="67"/>
    </row>
    <row r="4" spans="3:12">
      <c r="C4" s="67"/>
      <c r="D4" s="67"/>
      <c r="E4" s="112"/>
      <c r="F4" s="112"/>
      <c r="G4" s="112"/>
      <c r="H4" s="112"/>
      <c r="I4" s="112"/>
      <c r="J4" s="112"/>
      <c r="K4" s="112"/>
      <c r="L4" s="67"/>
    </row>
    <row r="5" spans="3:12">
      <c r="C5" s="67"/>
      <c r="D5" s="67"/>
      <c r="E5" s="67"/>
      <c r="F5" s="67"/>
      <c r="G5" s="67"/>
      <c r="H5" s="30"/>
      <c r="I5" s="30"/>
      <c r="J5" s="67"/>
      <c r="K5" s="67"/>
      <c r="L5" s="67"/>
    </row>
    <row r="6" spans="3:12">
      <c r="C6" s="67"/>
      <c r="D6" s="67"/>
      <c r="E6" s="67"/>
      <c r="F6" s="67"/>
      <c r="G6" s="67"/>
      <c r="H6" s="30"/>
      <c r="I6" s="30"/>
      <c r="J6" s="67"/>
      <c r="K6" s="67"/>
      <c r="L6" s="67"/>
    </row>
    <row r="7" spans="3:12">
      <c r="C7" s="67"/>
      <c r="D7" s="67"/>
      <c r="E7" s="67"/>
      <c r="F7" s="67"/>
      <c r="G7" s="67"/>
      <c r="H7" s="30"/>
      <c r="I7" s="30"/>
      <c r="J7" s="67"/>
      <c r="K7" s="67"/>
      <c r="L7" s="67"/>
    </row>
    <row r="8" spans="3:12" ht="15" customHeight="1">
      <c r="C8" s="104" t="s">
        <v>75</v>
      </c>
      <c r="D8" s="104"/>
      <c r="E8" s="104"/>
      <c r="F8" s="104"/>
      <c r="G8" s="67"/>
      <c r="H8" s="30"/>
      <c r="I8" s="30"/>
      <c r="J8" s="97" t="s">
        <v>73</v>
      </c>
      <c r="K8" s="98"/>
      <c r="L8" s="99"/>
    </row>
    <row r="9" spans="3:12">
      <c r="C9" s="108"/>
      <c r="D9" s="108"/>
      <c r="E9" s="108"/>
      <c r="F9" s="108"/>
      <c r="G9" s="67"/>
      <c r="H9" s="30"/>
      <c r="I9" s="30"/>
      <c r="J9" s="100"/>
      <c r="K9" s="101"/>
      <c r="L9" s="102"/>
    </row>
    <row r="10" spans="3:12" ht="18">
      <c r="C10" s="32" t="s">
        <v>72</v>
      </c>
      <c r="D10" s="31" t="s">
        <v>40</v>
      </c>
      <c r="E10" s="78"/>
      <c r="F10" s="32" t="s">
        <v>41</v>
      </c>
      <c r="G10" s="67"/>
      <c r="H10" s="30"/>
      <c r="I10" s="30"/>
      <c r="J10" s="31" t="s">
        <v>28</v>
      </c>
      <c r="K10" s="63"/>
      <c r="L10" s="63"/>
    </row>
    <row r="11" spans="3:12" ht="18">
      <c r="C11" s="32"/>
      <c r="D11" s="31"/>
      <c r="E11" s="78"/>
      <c r="F11" s="32"/>
      <c r="G11" s="67"/>
      <c r="H11" s="30"/>
      <c r="I11" s="30"/>
      <c r="J11" s="38" t="s">
        <v>29</v>
      </c>
      <c r="K11" s="79">
        <f>ROUND(IRMSHS^2*RDSHS*0.001,2)</f>
        <v>0.09</v>
      </c>
      <c r="L11" s="38" t="s">
        <v>30</v>
      </c>
    </row>
    <row r="12" spans="3:12" ht="18">
      <c r="C12" s="38" t="s">
        <v>67</v>
      </c>
      <c r="D12" s="38" t="s">
        <v>97</v>
      </c>
      <c r="E12" s="79">
        <f>ROUND(1/SQRT(L*0.000001*Cout*0.000001),2)</f>
        <v>70710.679999999993</v>
      </c>
      <c r="F12" s="38" t="s">
        <v>68</v>
      </c>
      <c r="G12" s="67"/>
      <c r="H12" s="30"/>
      <c r="I12" s="30"/>
      <c r="J12" s="38" t="s">
        <v>31</v>
      </c>
      <c r="K12" s="79">
        <f>(Vin*Iout)*TotGateCharge*0.000000001*Fs</f>
        <v>0.99360000000000004</v>
      </c>
      <c r="L12" s="38" t="s">
        <v>30</v>
      </c>
    </row>
    <row r="13" spans="3:12" ht="18">
      <c r="C13" s="38" t="s">
        <v>8</v>
      </c>
      <c r="D13" s="69"/>
      <c r="E13" s="79">
        <f>ROUND(Vout/Iout*SQRT(Cout/L),1)</f>
        <v>2.5</v>
      </c>
      <c r="F13" s="38"/>
      <c r="G13" s="67"/>
      <c r="H13" s="30"/>
      <c r="I13" s="30"/>
      <c r="J13" s="76" t="s">
        <v>32</v>
      </c>
      <c r="K13" s="79">
        <f>K11+K12</f>
        <v>1.0836000000000001</v>
      </c>
      <c r="L13" s="38" t="s">
        <v>30</v>
      </c>
    </row>
    <row r="14" spans="3:12" ht="21">
      <c r="C14" s="38" t="s">
        <v>46</v>
      </c>
      <c r="D14" s="38" t="s">
        <v>123</v>
      </c>
      <c r="E14" s="79">
        <f>ROUND(SQRT(Vout/Vin*(Iout^2+((0.3*Iout)^2)/12)),1)</f>
        <v>3.9</v>
      </c>
      <c r="F14" s="38" t="s">
        <v>4</v>
      </c>
      <c r="G14" s="67"/>
      <c r="H14" s="30"/>
      <c r="I14" s="30"/>
      <c r="J14" s="31" t="s">
        <v>35</v>
      </c>
      <c r="K14" s="31"/>
      <c r="L14" s="31"/>
    </row>
    <row r="15" spans="3:12" ht="21">
      <c r="C15" s="38" t="s">
        <v>47</v>
      </c>
      <c r="D15" s="38" t="s">
        <v>124</v>
      </c>
      <c r="E15" s="79">
        <f>ROUND(SQRT((1-Vout/Vin)*((Iout^2)+((Iout*0.3)^2)/12)),1)</f>
        <v>9.3000000000000007</v>
      </c>
      <c r="F15" s="38" t="s">
        <v>4</v>
      </c>
      <c r="G15" s="67"/>
      <c r="H15" s="30"/>
      <c r="I15" s="30"/>
      <c r="J15" s="38" t="s">
        <v>29</v>
      </c>
      <c r="K15" s="79">
        <f>ROUND(IRMSLS^2*RDSLS*0.001,1)</f>
        <v>0.2</v>
      </c>
      <c r="L15" s="38" t="s">
        <v>30</v>
      </c>
    </row>
    <row r="16" spans="3:12" ht="21">
      <c r="C16" s="38" t="s">
        <v>45</v>
      </c>
      <c r="D16" s="38" t="s">
        <v>125</v>
      </c>
      <c r="E16" s="79">
        <f>Iout+0.3*Iout/2</f>
        <v>11.5</v>
      </c>
      <c r="F16" s="38" t="s">
        <v>4</v>
      </c>
      <c r="G16" s="67"/>
      <c r="H16" s="30"/>
      <c r="I16" s="30"/>
      <c r="J16" s="38" t="s">
        <v>38</v>
      </c>
      <c r="K16" s="79">
        <f>Iout*0.7*tBD*0.000000001*Fs</f>
        <v>5.0400000000000007E-2</v>
      </c>
      <c r="L16" s="38" t="s">
        <v>30</v>
      </c>
    </row>
    <row r="17" spans="3:12" ht="18">
      <c r="C17" s="38" t="s">
        <v>24</v>
      </c>
      <c r="D17" s="38"/>
      <c r="E17" s="79">
        <f>ROUND(1/(2*PI()*SQRT(L*0.000001*Cout*0.000001)),1)</f>
        <v>11254</v>
      </c>
      <c r="F17" s="38" t="s">
        <v>5</v>
      </c>
      <c r="G17" s="67"/>
      <c r="H17" s="30"/>
      <c r="I17" s="30"/>
      <c r="J17" s="76" t="s">
        <v>37</v>
      </c>
      <c r="K17" s="79">
        <f>(QRR*0.000000001*Vin*Fs)/2</f>
        <v>0.126</v>
      </c>
      <c r="L17" s="38" t="s">
        <v>30</v>
      </c>
    </row>
    <row r="18" spans="3:12" ht="18">
      <c r="C18" s="38" t="s">
        <v>34</v>
      </c>
      <c r="D18" s="38"/>
      <c r="E18" s="79">
        <f>ROUND(0.3*Iout*(CoutESR*0.001+1/(8*Cout*0.000001*Fs))*1000,1)</f>
        <v>18.100000000000001</v>
      </c>
      <c r="F18" s="38" t="s">
        <v>33</v>
      </c>
      <c r="G18" s="67"/>
      <c r="H18" s="30"/>
      <c r="I18" s="30"/>
      <c r="J18" s="76" t="s">
        <v>32</v>
      </c>
      <c r="K18" s="79">
        <f>SUM(K15:K17)</f>
        <v>0.37640000000000001</v>
      </c>
      <c r="L18" s="38" t="s">
        <v>30</v>
      </c>
    </row>
    <row r="19" spans="3:12" ht="21">
      <c r="C19" s="38" t="s">
        <v>69</v>
      </c>
      <c r="D19" s="38" t="s">
        <v>127</v>
      </c>
      <c r="E19" s="79">
        <f>Vin</f>
        <v>12</v>
      </c>
      <c r="F19" s="38"/>
      <c r="G19" s="67"/>
      <c r="H19" s="30"/>
      <c r="I19" s="30"/>
      <c r="J19" s="76"/>
      <c r="K19" s="76"/>
      <c r="L19" s="76"/>
    </row>
    <row r="20" spans="3:12" ht="21">
      <c r="C20" s="38" t="s">
        <v>70</v>
      </c>
      <c r="D20" s="38" t="s">
        <v>126</v>
      </c>
      <c r="E20" s="79">
        <f>Fs/10</f>
        <v>60000</v>
      </c>
      <c r="F20" s="38" t="s">
        <v>5</v>
      </c>
      <c r="G20" s="67"/>
      <c r="H20" s="30"/>
      <c r="I20" s="30"/>
      <c r="J20" s="31" t="s">
        <v>49</v>
      </c>
      <c r="K20" s="79">
        <f>ROUND(Vin*(5*0.001+Fs*(TotGateChargeHS+TotalGateChargeLS)*0.000000001),1)</f>
        <v>0.4</v>
      </c>
      <c r="L20" s="76" t="s">
        <v>30</v>
      </c>
    </row>
    <row r="21" spans="3:12" ht="21">
      <c r="C21" s="76" t="s">
        <v>50</v>
      </c>
      <c r="D21" s="38" t="s">
        <v>109</v>
      </c>
      <c r="E21" s="79">
        <f>ROUND(SQRT(Iout^2+((Iout*0.3)^2)/3),1)</f>
        <v>10.1</v>
      </c>
      <c r="F21" s="76" t="s">
        <v>4</v>
      </c>
      <c r="G21" s="67"/>
      <c r="H21" s="30"/>
      <c r="I21" s="30"/>
      <c r="J21" s="32" t="s">
        <v>52</v>
      </c>
      <c r="K21" s="79">
        <f>ROUND(LDCRES*0.001*ILRMS^2,1)</f>
        <v>0.2</v>
      </c>
      <c r="L21" s="76" t="s">
        <v>30</v>
      </c>
    </row>
    <row r="22" spans="3:12" ht="21">
      <c r="C22" s="67"/>
      <c r="D22" s="67"/>
      <c r="E22" s="67"/>
      <c r="F22" s="67"/>
      <c r="G22" s="67"/>
      <c r="H22" s="30"/>
      <c r="I22" s="30"/>
      <c r="J22" s="32" t="s">
        <v>139</v>
      </c>
      <c r="K22" s="79">
        <f>CoutESR*(SQRT(((Iout*0.3)^2)/3))^2*0.001</f>
        <v>1.4999999999999998E-2</v>
      </c>
      <c r="L22" s="38" t="s">
        <v>30</v>
      </c>
    </row>
    <row r="23" spans="3:12" ht="21">
      <c r="C23" s="67"/>
      <c r="D23" s="67"/>
      <c r="E23" s="67"/>
      <c r="F23" s="67"/>
      <c r="G23" s="67"/>
      <c r="H23" s="30"/>
      <c r="I23" s="30"/>
      <c r="J23" s="32" t="s">
        <v>140</v>
      </c>
      <c r="K23" s="79">
        <f>ROUND(((IRMSHS-Vout*Iout/Vin)^2)*CinESR*0.001,2)</f>
        <v>0.06</v>
      </c>
      <c r="L23" s="76" t="s">
        <v>30</v>
      </c>
    </row>
    <row r="24" spans="3:12" ht="18">
      <c r="C24" s="67"/>
      <c r="D24" s="67"/>
      <c r="E24" s="67"/>
      <c r="F24" s="67"/>
      <c r="G24" s="67"/>
      <c r="H24" s="30"/>
      <c r="I24" s="30"/>
      <c r="J24" s="31" t="s">
        <v>32</v>
      </c>
      <c r="K24" s="79">
        <f>K13+K18+K20+K21+K22+K23</f>
        <v>2.1350000000000007</v>
      </c>
      <c r="L24" s="38" t="s">
        <v>30</v>
      </c>
    </row>
    <row r="25" spans="3:12" ht="18">
      <c r="C25" s="104" t="s">
        <v>79</v>
      </c>
      <c r="D25" s="104"/>
      <c r="E25" s="104"/>
      <c r="F25" s="104"/>
      <c r="G25" s="104"/>
      <c r="H25" s="30"/>
      <c r="I25" s="30"/>
      <c r="J25" s="31" t="s">
        <v>100</v>
      </c>
      <c r="K25" s="79">
        <f>ROUND(Vout*Iout/(Vout*Iout+K24)*100,1)</f>
        <v>89.4</v>
      </c>
      <c r="L25" s="38" t="s">
        <v>51</v>
      </c>
    </row>
    <row r="26" spans="3:12">
      <c r="C26" s="104"/>
      <c r="D26" s="104"/>
      <c r="E26" s="104"/>
      <c r="F26" s="104"/>
      <c r="G26" s="104"/>
      <c r="H26" s="30"/>
      <c r="I26" s="30"/>
      <c r="J26" s="67"/>
      <c r="K26" s="67"/>
      <c r="L26" s="67"/>
    </row>
    <row r="27" spans="3:12" ht="18">
      <c r="C27" s="109" t="s">
        <v>76</v>
      </c>
      <c r="D27" s="109"/>
      <c r="E27" s="31" t="s">
        <v>43</v>
      </c>
      <c r="F27" s="32" t="s">
        <v>78</v>
      </c>
      <c r="G27" s="32" t="s">
        <v>41</v>
      </c>
      <c r="H27" s="30"/>
      <c r="I27" s="30"/>
      <c r="J27" s="67"/>
      <c r="K27" s="67"/>
      <c r="L27" s="67"/>
    </row>
    <row r="28" spans="3:12" ht="18">
      <c r="C28" s="31"/>
      <c r="D28" s="31"/>
      <c r="E28" s="31"/>
      <c r="F28" s="82"/>
      <c r="G28" s="32"/>
      <c r="H28" s="30"/>
      <c r="I28" s="30"/>
      <c r="J28" s="67"/>
      <c r="K28" s="67"/>
      <c r="L28" s="67"/>
    </row>
    <row r="29" spans="3:12" ht="20.25">
      <c r="C29" s="110" t="s">
        <v>7</v>
      </c>
      <c r="D29" s="110"/>
      <c r="E29" s="79">
        <f>ROUND((Vin-Vout)*(Vout/Vin)*(1/Fs)*(1/(0.3*Iout))*1000000,2)</f>
        <v>0.85</v>
      </c>
      <c r="F29" s="66">
        <v>1</v>
      </c>
      <c r="G29" s="38" t="s">
        <v>105</v>
      </c>
      <c r="H29" s="30"/>
      <c r="I29" s="30"/>
      <c r="J29" s="104" t="s">
        <v>93</v>
      </c>
      <c r="K29" s="104"/>
      <c r="L29" s="67"/>
    </row>
    <row r="30" spans="3:12" ht="21">
      <c r="C30" s="111" t="s">
        <v>128</v>
      </c>
      <c r="D30" s="110"/>
      <c r="E30" s="79">
        <f>ROUND(L*ABS(Ioh^2-Iol^2)/ABS((Vout+overshoot)^2-Vout^2),1)</f>
        <v>135.1</v>
      </c>
      <c r="F30" s="66">
        <v>200</v>
      </c>
      <c r="G30" s="76" t="s">
        <v>106</v>
      </c>
      <c r="H30" s="30"/>
      <c r="I30" s="30"/>
      <c r="J30" s="83"/>
      <c r="K30" s="38" t="s">
        <v>94</v>
      </c>
      <c r="L30" s="67"/>
    </row>
    <row r="31" spans="3:12" ht="21">
      <c r="C31" s="111" t="s">
        <v>129</v>
      </c>
      <c r="D31" s="110"/>
      <c r="E31" s="79">
        <f>ROUND((Iout*Vout/Vin*(1-Vout/Vin))/(Fs*(Vrin-Vout/Vin*Iout*CinESR*0.001))*1000000,1)</f>
        <v>11.5</v>
      </c>
      <c r="F31" s="66">
        <v>20</v>
      </c>
      <c r="G31" s="76" t="s">
        <v>106</v>
      </c>
      <c r="H31" s="30"/>
      <c r="I31" s="30"/>
      <c r="J31" s="84"/>
      <c r="K31" s="38" t="s">
        <v>95</v>
      </c>
      <c r="L31" s="67"/>
    </row>
    <row r="32" spans="3:12" ht="21">
      <c r="C32" s="111" t="s">
        <v>130</v>
      </c>
      <c r="D32" s="111"/>
      <c r="E32" s="79">
        <f>TotGateCharge*0.000000001/(50*0.001)*1000000</f>
        <v>0.27599999999999997</v>
      </c>
      <c r="F32" s="66">
        <v>0.33</v>
      </c>
      <c r="G32" s="76" t="s">
        <v>106</v>
      </c>
      <c r="H32" s="30"/>
      <c r="I32" s="30"/>
      <c r="J32" s="67"/>
      <c r="K32" s="67"/>
      <c r="L32" s="67"/>
    </row>
    <row r="33" spans="3:12" ht="18">
      <c r="C33" s="105"/>
      <c r="D33" s="106"/>
      <c r="E33" s="106"/>
      <c r="F33" s="106"/>
      <c r="G33" s="107"/>
      <c r="H33" s="30"/>
      <c r="I33" s="30"/>
      <c r="J33" s="67"/>
      <c r="K33" s="67"/>
      <c r="L33" s="67"/>
    </row>
    <row r="34" spans="3:12" ht="21">
      <c r="C34" s="105" t="s">
        <v>131</v>
      </c>
      <c r="D34" s="106"/>
      <c r="E34" s="106"/>
      <c r="F34" s="106"/>
      <c r="G34" s="107"/>
      <c r="H34" s="30"/>
      <c r="I34" s="30"/>
      <c r="J34" s="67"/>
      <c r="K34" s="67"/>
      <c r="L34" s="67"/>
    </row>
    <row r="35" spans="3:12" ht="18">
      <c r="C35" s="105" t="s">
        <v>77</v>
      </c>
      <c r="D35" s="106"/>
      <c r="E35" s="106"/>
      <c r="F35" s="106"/>
      <c r="G35" s="107"/>
      <c r="H35" s="30"/>
      <c r="I35" s="30"/>
      <c r="J35" s="67"/>
      <c r="K35" s="67"/>
      <c r="L35" s="67"/>
    </row>
    <row r="36" spans="3:12">
      <c r="C36" s="67"/>
      <c r="D36" s="67"/>
      <c r="E36" s="67"/>
      <c r="F36" s="67"/>
      <c r="G36" s="67"/>
      <c r="H36" s="30"/>
      <c r="I36" s="30"/>
      <c r="J36" s="67"/>
      <c r="K36" s="67"/>
      <c r="L36" s="67"/>
    </row>
    <row r="37" spans="3:12">
      <c r="C37" s="67"/>
      <c r="D37" s="67"/>
      <c r="E37" s="67"/>
      <c r="F37" s="67"/>
      <c r="G37" s="67"/>
      <c r="H37" s="30"/>
      <c r="I37" s="30"/>
      <c r="J37" s="67"/>
      <c r="K37" s="67"/>
      <c r="L37" s="67"/>
    </row>
    <row r="38" spans="3:12">
      <c r="C38" s="67"/>
      <c r="D38" s="67"/>
      <c r="E38" s="67"/>
      <c r="F38" s="67"/>
      <c r="G38" s="67"/>
      <c r="H38" s="30"/>
      <c r="I38" s="30"/>
      <c r="J38" s="67"/>
      <c r="K38" s="67"/>
      <c r="L38" s="67"/>
    </row>
    <row r="39" spans="3:12">
      <c r="C39" s="103" t="s">
        <v>90</v>
      </c>
      <c r="D39" s="104"/>
      <c r="E39" s="104"/>
      <c r="F39" s="104"/>
      <c r="G39" s="67"/>
      <c r="H39" s="30"/>
      <c r="I39" s="30"/>
      <c r="J39" s="67"/>
      <c r="K39" s="67"/>
      <c r="L39" s="67"/>
    </row>
    <row r="40" spans="3:12">
      <c r="C40" s="104"/>
      <c r="D40" s="104"/>
      <c r="E40" s="104"/>
      <c r="F40" s="104"/>
      <c r="G40" s="67"/>
      <c r="H40" s="30"/>
      <c r="I40" s="30"/>
      <c r="J40" s="67"/>
      <c r="K40" s="67"/>
      <c r="L40" s="67"/>
    </row>
    <row r="41" spans="3:12" ht="18">
      <c r="C41" s="31" t="s">
        <v>91</v>
      </c>
      <c r="D41" s="31" t="s">
        <v>40</v>
      </c>
      <c r="E41" s="69"/>
      <c r="F41" s="31" t="s">
        <v>41</v>
      </c>
      <c r="G41" s="67"/>
      <c r="H41" s="30"/>
      <c r="I41" s="30"/>
      <c r="J41" s="67"/>
      <c r="K41" s="67"/>
      <c r="L41" s="67"/>
    </row>
    <row r="42" spans="3:12" ht="18">
      <c r="C42" s="31"/>
      <c r="D42" s="38"/>
      <c r="E42" s="80"/>
      <c r="F42" s="31"/>
      <c r="G42" s="67"/>
      <c r="H42" s="30"/>
      <c r="I42" s="30"/>
      <c r="J42" s="67"/>
      <c r="K42" s="67"/>
      <c r="L42" s="67"/>
    </row>
    <row r="43" spans="3:12" ht="18">
      <c r="C43" s="77" t="s">
        <v>26</v>
      </c>
      <c r="D43" s="77"/>
      <c r="E43" s="77"/>
      <c r="F43" s="77"/>
      <c r="G43" s="67"/>
      <c r="H43" s="30"/>
      <c r="I43" s="30"/>
      <c r="J43" s="67"/>
      <c r="K43" s="67"/>
      <c r="L43" s="67"/>
    </row>
    <row r="44" spans="3:12" ht="21">
      <c r="C44" s="38" t="s">
        <v>136</v>
      </c>
      <c r="D44" s="38" t="s">
        <v>132</v>
      </c>
      <c r="E44" s="66">
        <v>6</v>
      </c>
      <c r="F44" s="38" t="s">
        <v>103</v>
      </c>
      <c r="G44" s="67"/>
      <c r="H44" s="30"/>
      <c r="I44" s="30"/>
      <c r="J44" s="67"/>
      <c r="K44" s="67"/>
      <c r="L44" s="67"/>
    </row>
    <row r="45" spans="3:12" ht="21">
      <c r="C45" s="38" t="s">
        <v>48</v>
      </c>
      <c r="D45" s="38" t="s">
        <v>135</v>
      </c>
      <c r="E45" s="66">
        <v>13.8</v>
      </c>
      <c r="F45" s="38" t="s">
        <v>27</v>
      </c>
      <c r="G45" s="67"/>
      <c r="H45" s="30"/>
      <c r="I45" s="30"/>
      <c r="J45" s="67"/>
      <c r="K45" s="67"/>
      <c r="L45" s="67"/>
    </row>
    <row r="46" spans="3:12" ht="18">
      <c r="C46" s="38"/>
      <c r="D46" s="38"/>
      <c r="E46" s="81"/>
      <c r="F46" s="38"/>
      <c r="G46" s="67"/>
      <c r="H46" s="30"/>
      <c r="I46" s="30"/>
      <c r="J46" s="67"/>
      <c r="K46" s="67"/>
      <c r="L46" s="67"/>
    </row>
    <row r="47" spans="3:12" ht="18">
      <c r="C47" s="77" t="s">
        <v>36</v>
      </c>
      <c r="D47" s="77"/>
      <c r="E47" s="77"/>
      <c r="F47" s="77"/>
      <c r="G47" s="67"/>
      <c r="H47" s="30"/>
      <c r="I47" s="30"/>
      <c r="J47" s="67"/>
      <c r="K47" s="67"/>
      <c r="L47" s="67"/>
    </row>
    <row r="48" spans="3:12" ht="21">
      <c r="C48" s="38" t="s">
        <v>136</v>
      </c>
      <c r="D48" s="38" t="s">
        <v>133</v>
      </c>
      <c r="E48" s="66">
        <v>2.5</v>
      </c>
      <c r="F48" s="38" t="s">
        <v>103</v>
      </c>
      <c r="G48" s="67"/>
      <c r="H48" s="30"/>
      <c r="I48" s="30"/>
      <c r="J48" s="67"/>
      <c r="K48" s="67"/>
      <c r="L48" s="67"/>
    </row>
    <row r="49" spans="3:12" ht="21">
      <c r="C49" s="76" t="s">
        <v>48</v>
      </c>
      <c r="D49" s="38" t="s">
        <v>134</v>
      </c>
      <c r="E49" s="66">
        <v>31</v>
      </c>
      <c r="F49" s="76" t="s">
        <v>27</v>
      </c>
      <c r="G49" s="67"/>
      <c r="H49" s="30"/>
      <c r="I49" s="30"/>
      <c r="J49" s="67"/>
      <c r="K49" s="67"/>
      <c r="L49" s="67"/>
    </row>
    <row r="50" spans="3:12" ht="21">
      <c r="C50" s="76" t="s">
        <v>101</v>
      </c>
      <c r="D50" s="38" t="s">
        <v>110</v>
      </c>
      <c r="E50" s="66">
        <v>12</v>
      </c>
      <c r="F50" s="76" t="s">
        <v>39</v>
      </c>
      <c r="G50" s="67"/>
      <c r="H50" s="30"/>
      <c r="I50" s="30"/>
      <c r="J50" s="67"/>
      <c r="K50" s="67"/>
      <c r="L50" s="67"/>
    </row>
    <row r="51" spans="3:12" ht="21">
      <c r="C51" s="76" t="s">
        <v>99</v>
      </c>
      <c r="D51" s="38" t="s">
        <v>111</v>
      </c>
      <c r="E51" s="66">
        <v>35</v>
      </c>
      <c r="F51" s="76" t="s">
        <v>27</v>
      </c>
      <c r="G51" s="67"/>
      <c r="H51" s="30"/>
      <c r="I51" s="30"/>
      <c r="J51" s="67"/>
      <c r="K51" s="67"/>
      <c r="L51" s="67"/>
    </row>
    <row r="52" spans="3:12" ht="18">
      <c r="C52" s="76"/>
      <c r="D52" s="38"/>
      <c r="E52" s="81"/>
      <c r="F52" s="76"/>
      <c r="G52" s="67"/>
      <c r="H52" s="30"/>
      <c r="I52" s="30"/>
      <c r="J52" s="67"/>
      <c r="K52" s="67"/>
      <c r="L52" s="67"/>
    </row>
    <row r="53" spans="3:12" ht="21">
      <c r="C53" s="32" t="s">
        <v>71</v>
      </c>
      <c r="D53" s="38" t="s">
        <v>112</v>
      </c>
      <c r="E53" s="66">
        <v>2</v>
      </c>
      <c r="F53" s="38" t="s">
        <v>103</v>
      </c>
      <c r="G53" s="67"/>
      <c r="H53" s="30"/>
      <c r="I53" s="30"/>
      <c r="J53" s="67"/>
      <c r="K53" s="67"/>
      <c r="L53" s="67"/>
    </row>
    <row r="54" spans="3:12" ht="21">
      <c r="C54" s="32" t="s">
        <v>137</v>
      </c>
      <c r="D54" s="38"/>
      <c r="E54" s="66">
        <v>10</v>
      </c>
      <c r="F54" s="38" t="s">
        <v>103</v>
      </c>
      <c r="G54" s="67"/>
      <c r="H54" s="30"/>
      <c r="I54" s="30"/>
      <c r="J54" s="67"/>
      <c r="K54" s="67"/>
      <c r="L54" s="67"/>
    </row>
    <row r="55" spans="3:12" ht="21">
      <c r="C55" s="31" t="s">
        <v>138</v>
      </c>
      <c r="D55" s="38"/>
      <c r="E55" s="66">
        <v>5</v>
      </c>
      <c r="F55" s="38" t="s">
        <v>103</v>
      </c>
      <c r="G55" s="67"/>
      <c r="H55" s="30"/>
      <c r="I55" s="30"/>
      <c r="J55" s="67"/>
      <c r="K55" s="67"/>
      <c r="L55" s="67"/>
    </row>
    <row r="56" spans="3:12">
      <c r="C56" s="67"/>
      <c r="D56" s="67"/>
      <c r="E56" s="67"/>
      <c r="F56" s="67"/>
      <c r="G56" s="67"/>
      <c r="H56" s="30"/>
      <c r="I56" s="30"/>
      <c r="J56" s="67"/>
      <c r="K56" s="67"/>
      <c r="L56" s="67"/>
    </row>
  </sheetData>
  <sheetProtection password="EC50" sheet="1" objects="1" scenarios="1" selectLockedCells="1"/>
  <mergeCells count="14">
    <mergeCell ref="E2:K4"/>
    <mergeCell ref="J29:K29"/>
    <mergeCell ref="J8:L9"/>
    <mergeCell ref="C32:D32"/>
    <mergeCell ref="C33:G33"/>
    <mergeCell ref="C39:F40"/>
    <mergeCell ref="C34:G34"/>
    <mergeCell ref="C35:G35"/>
    <mergeCell ref="C8:F9"/>
    <mergeCell ref="C25:G26"/>
    <mergeCell ref="C27:D27"/>
    <mergeCell ref="C29:D29"/>
    <mergeCell ref="C30:D30"/>
    <mergeCell ref="C31:D31"/>
  </mergeCells>
  <pageMargins left="0.7" right="0.7" top="0.75" bottom="0.75" header="0.3" footer="0.3"/>
  <pageSetup paperSize="12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F3:W75"/>
  <sheetViews>
    <sheetView showGridLines="0" topLeftCell="A10" zoomScale="55" zoomScaleNormal="55" workbookViewId="0">
      <selection activeCell="R62" sqref="R62"/>
    </sheetView>
  </sheetViews>
  <sheetFormatPr defaultRowHeight="15"/>
  <cols>
    <col min="5" max="5" width="2.42578125" customWidth="1"/>
    <col min="6" max="6" width="22" bestFit="1" customWidth="1"/>
    <col min="7" max="7" width="12.28515625" customWidth="1"/>
    <col min="8" max="8" width="13.28515625" customWidth="1"/>
    <col min="14" max="14" width="14" customWidth="1"/>
    <col min="17" max="17" width="53.140625" customWidth="1"/>
    <col min="18" max="18" width="25.7109375" customWidth="1"/>
    <col min="19" max="19" width="18" customWidth="1"/>
    <col min="20" max="20" width="18.5703125" customWidth="1"/>
    <col min="21" max="21" width="14.42578125" customWidth="1"/>
    <col min="22" max="22" width="39.85546875" customWidth="1"/>
    <col min="23" max="23" width="32.140625" customWidth="1"/>
    <col min="24" max="24" width="9.5703125" bestFit="1" customWidth="1"/>
  </cols>
  <sheetData>
    <row r="3" spans="6:18">
      <c r="F3" s="117" t="s">
        <v>143</v>
      </c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</row>
    <row r="4" spans="6:18"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</row>
    <row r="5" spans="6:18" ht="18" customHeight="1"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45" spans="17:22" ht="18">
      <c r="Q45" s="109" t="s">
        <v>61</v>
      </c>
      <c r="R45" s="119"/>
      <c r="S45" s="33" t="s">
        <v>41</v>
      </c>
      <c r="T45" s="30"/>
      <c r="U45" s="116" t="s">
        <v>93</v>
      </c>
      <c r="V45" s="116"/>
    </row>
    <row r="46" spans="17:22" ht="18">
      <c r="Q46" s="33" t="s">
        <v>14</v>
      </c>
      <c r="R46" s="45">
        <v>20</v>
      </c>
      <c r="S46" s="33" t="s">
        <v>104</v>
      </c>
      <c r="T46" s="30"/>
      <c r="U46" s="46"/>
      <c r="V46" s="47" t="s">
        <v>94</v>
      </c>
    </row>
    <row r="47" spans="17:22" ht="18">
      <c r="Q47" s="33" t="s">
        <v>22</v>
      </c>
      <c r="R47" s="48">
        <f>ROUND(Vref*R46/(Vout-Vref),3)</f>
        <v>10</v>
      </c>
      <c r="S47" s="33" t="s">
        <v>104</v>
      </c>
      <c r="T47" s="30"/>
      <c r="U47" s="49"/>
      <c r="V47" s="47" t="s">
        <v>95</v>
      </c>
    </row>
    <row r="48" spans="17:22" ht="18">
      <c r="Q48" s="33" t="s">
        <v>15</v>
      </c>
      <c r="R48" s="48">
        <f>ROUND(1/(PI()*R50*0.000000001*Fs)*0.001,2)</f>
        <v>0.75</v>
      </c>
      <c r="S48" s="33" t="s">
        <v>104</v>
      </c>
      <c r="T48" s="30"/>
      <c r="U48" s="30"/>
      <c r="V48" s="30"/>
    </row>
    <row r="49" spans="17:23" ht="18">
      <c r="Q49" s="33" t="s">
        <v>21</v>
      </c>
      <c r="R49" s="48">
        <f>ROUND(Fco/Flc*1/Vin*R46,2)</f>
        <v>8.89</v>
      </c>
      <c r="S49" s="33" t="s">
        <v>104</v>
      </c>
      <c r="T49" s="30"/>
      <c r="U49" s="30"/>
      <c r="V49" s="30"/>
    </row>
    <row r="50" spans="17:23" ht="18">
      <c r="Q50" s="33" t="s">
        <v>17</v>
      </c>
      <c r="R50" s="48">
        <f>ROUND(SQRT(L*0.000001*Cout*0.000001)/(R46*1000)*1000000000,2)</f>
        <v>0.71</v>
      </c>
      <c r="S50" s="33" t="s">
        <v>25</v>
      </c>
      <c r="T50" s="30"/>
      <c r="U50" s="50"/>
      <c r="V50" s="50"/>
      <c r="W50" s="7"/>
    </row>
    <row r="51" spans="17:23" ht="18">
      <c r="Q51" s="33" t="s">
        <v>18</v>
      </c>
      <c r="R51" s="48">
        <f>ROUND(2*SQRT(L*0.000001*Cout*0.000001)/(R49*1000)*1000000000,2)</f>
        <v>3.18</v>
      </c>
      <c r="S51" s="33" t="s">
        <v>25</v>
      </c>
      <c r="T51" s="30"/>
      <c r="U51" s="30"/>
      <c r="V51" s="30"/>
    </row>
    <row r="52" spans="17:23" ht="18">
      <c r="Q52" s="33" t="s">
        <v>19</v>
      </c>
      <c r="R52" s="48">
        <f>ROUND(1/(2*PI()*R49*1000*Fs)*1000000000,3)</f>
        <v>0.03</v>
      </c>
      <c r="S52" s="33" t="s">
        <v>25</v>
      </c>
      <c r="T52" s="30"/>
      <c r="U52" s="30"/>
      <c r="V52" s="30"/>
    </row>
    <row r="53" spans="17:23">
      <c r="Q53" s="51"/>
      <c r="R53" s="51"/>
      <c r="S53" s="51"/>
      <c r="T53" s="30"/>
      <c r="U53" s="30"/>
      <c r="V53" s="30"/>
    </row>
    <row r="54" spans="17:23" ht="18">
      <c r="Q54" s="120" t="s">
        <v>62</v>
      </c>
      <c r="R54" s="121"/>
      <c r="S54" s="121"/>
      <c r="T54" s="30"/>
      <c r="U54" s="30"/>
      <c r="V54" s="30"/>
    </row>
    <row r="55" spans="17:23">
      <c r="Q55" s="30"/>
      <c r="R55" s="30"/>
      <c r="S55" s="30"/>
      <c r="T55" s="30"/>
      <c r="U55" s="30"/>
      <c r="V55" s="30"/>
    </row>
    <row r="56" spans="17:23">
      <c r="Q56" s="30"/>
      <c r="R56" s="30"/>
      <c r="S56" s="30"/>
      <c r="T56" s="30"/>
      <c r="U56" s="30"/>
      <c r="V56" s="30"/>
    </row>
    <row r="57" spans="17:23">
      <c r="Q57" s="30"/>
      <c r="R57" s="30"/>
      <c r="S57" s="30"/>
      <c r="T57" s="30"/>
      <c r="U57" s="30"/>
      <c r="V57" s="30"/>
    </row>
    <row r="58" spans="17:23">
      <c r="Q58" s="30"/>
      <c r="R58" s="30"/>
      <c r="S58" s="30"/>
      <c r="T58" s="30"/>
      <c r="U58" s="30"/>
      <c r="V58" s="30"/>
    </row>
    <row r="59" spans="17:23">
      <c r="Q59" s="30"/>
      <c r="R59" s="30"/>
      <c r="S59" s="30"/>
      <c r="T59" s="30"/>
      <c r="U59" s="30"/>
      <c r="V59" s="30"/>
    </row>
    <row r="60" spans="17:23" ht="18">
      <c r="Q60" s="109" t="s">
        <v>63</v>
      </c>
      <c r="R60" s="119"/>
      <c r="S60" s="33" t="s">
        <v>41</v>
      </c>
      <c r="T60" s="30"/>
      <c r="U60" s="30"/>
      <c r="V60" s="30"/>
    </row>
    <row r="61" spans="17:23" ht="18">
      <c r="Q61" s="33" t="s">
        <v>14</v>
      </c>
      <c r="R61" s="45">
        <v>20</v>
      </c>
      <c r="S61" s="33" t="s">
        <v>104</v>
      </c>
      <c r="T61" s="30"/>
      <c r="U61" s="30"/>
      <c r="V61" s="30"/>
    </row>
    <row r="62" spans="17:23" ht="18">
      <c r="Q62" s="33" t="s">
        <v>15</v>
      </c>
      <c r="R62" s="45">
        <v>0.75</v>
      </c>
      <c r="S62" s="33" t="s">
        <v>104</v>
      </c>
      <c r="T62" s="30"/>
      <c r="U62" s="30"/>
      <c r="V62" s="30"/>
    </row>
    <row r="63" spans="17:23" ht="18">
      <c r="Q63" s="33" t="s">
        <v>16</v>
      </c>
      <c r="R63" s="45">
        <v>8.1999999999999993</v>
      </c>
      <c r="S63" s="33" t="s">
        <v>104</v>
      </c>
      <c r="T63" s="30"/>
      <c r="U63" s="30"/>
      <c r="V63" s="30"/>
    </row>
    <row r="64" spans="17:23" ht="18">
      <c r="Q64" s="33" t="s">
        <v>17</v>
      </c>
      <c r="R64" s="45">
        <v>0.68</v>
      </c>
      <c r="S64" s="33" t="s">
        <v>25</v>
      </c>
      <c r="T64" s="30"/>
      <c r="U64" s="30"/>
      <c r="V64" s="30"/>
    </row>
    <row r="65" spans="6:22" ht="18">
      <c r="Q65" s="33" t="s">
        <v>18</v>
      </c>
      <c r="R65" s="45">
        <v>3.9</v>
      </c>
      <c r="S65" s="33" t="s">
        <v>25</v>
      </c>
      <c r="T65" s="30"/>
      <c r="U65" s="30"/>
      <c r="V65" s="30"/>
    </row>
    <row r="66" spans="6:22" ht="18">
      <c r="Q66" s="33" t="s">
        <v>19</v>
      </c>
      <c r="R66" s="52">
        <v>3.3000000000000002E-2</v>
      </c>
      <c r="S66" s="33" t="s">
        <v>25</v>
      </c>
      <c r="T66" s="30"/>
      <c r="U66" s="30"/>
      <c r="V66" s="30"/>
    </row>
    <row r="67" spans="6:22">
      <c r="Q67" s="51"/>
      <c r="R67" s="51"/>
      <c r="S67" s="51"/>
      <c r="T67" s="30"/>
      <c r="U67" s="30"/>
      <c r="V67" s="30"/>
    </row>
    <row r="68" spans="6:22" ht="18">
      <c r="Q68" s="122" t="s">
        <v>64</v>
      </c>
      <c r="R68" s="122"/>
      <c r="S68" s="122"/>
      <c r="T68" s="30"/>
      <c r="U68" s="30"/>
      <c r="V68" s="30"/>
    </row>
    <row r="69" spans="6:22" ht="18">
      <c r="P69" s="1"/>
      <c r="Q69" s="120" t="s">
        <v>102</v>
      </c>
      <c r="R69" s="123"/>
      <c r="S69" s="123"/>
      <c r="T69" s="30"/>
      <c r="U69" s="30"/>
      <c r="V69" s="30"/>
    </row>
    <row r="71" spans="6:22" ht="20.25">
      <c r="F71" s="113" t="s">
        <v>60</v>
      </c>
      <c r="G71" s="114"/>
      <c r="H71" s="115"/>
    </row>
    <row r="72" spans="6:22" ht="20.25">
      <c r="F72" s="39"/>
      <c r="G72" s="39"/>
      <c r="H72" s="39"/>
      <c r="L72" s="11"/>
    </row>
    <row r="73" spans="6:22" ht="20.25">
      <c r="F73" s="40" t="s">
        <v>141</v>
      </c>
      <c r="G73" s="41">
        <f>INDEX('Compensated System Calculus'!A6:'Compensated System Calculus'!A457,MATCH(0,'Compensated System Calculus'!F6:'Compensated System Calculus'!F457,-1))</f>
        <v>55000</v>
      </c>
      <c r="H73" s="42" t="s">
        <v>5</v>
      </c>
      <c r="L73" s="12"/>
    </row>
    <row r="74" spans="6:22" ht="20.25">
      <c r="F74" s="43" t="s">
        <v>57</v>
      </c>
      <c r="G74" s="41">
        <f>ROUND(INDEX('Compensated System Calculus'!E6:'Compensated System Calculus'!E457,MATCH(0,'Compensated System Calculus'!F6:'Compensated System Calculus'!F457,-1)),1)</f>
        <v>62.8</v>
      </c>
      <c r="H74" s="42" t="s">
        <v>81</v>
      </c>
    </row>
    <row r="75" spans="6:22" ht="20.25">
      <c r="F75" s="44" t="s">
        <v>56</v>
      </c>
      <c r="G75" s="41">
        <f>ABS(INDEX('Compensated System Calculus'!F6:'Compensated System Calculus'!F457,MATCH(0,'Compensated System Calculus'!G6:'Compensated System Calculus'!G457,-1)))</f>
        <v>24.2</v>
      </c>
      <c r="H75" s="42" t="s">
        <v>59</v>
      </c>
    </row>
  </sheetData>
  <sheetProtection password="EC50" sheet="1" objects="1" scenarios="1" selectLockedCells="1"/>
  <mergeCells count="8">
    <mergeCell ref="F71:H71"/>
    <mergeCell ref="U45:V45"/>
    <mergeCell ref="F3:R5"/>
    <mergeCell ref="Q60:R60"/>
    <mergeCell ref="Q45:R45"/>
    <mergeCell ref="Q54:S54"/>
    <mergeCell ref="Q68:S68"/>
    <mergeCell ref="Q69:S69"/>
  </mergeCells>
  <pageMargins left="0.7" right="0.7" top="0.75" bottom="0.75" header="0.3" footer="0.3"/>
  <pageSetup paperSize="12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3:E455"/>
  <sheetViews>
    <sheetView workbookViewId="0">
      <selection activeCell="C24" sqref="C24"/>
    </sheetView>
  </sheetViews>
  <sheetFormatPr defaultRowHeight="15"/>
  <cols>
    <col min="1" max="1" width="16.5703125" customWidth="1"/>
    <col min="2" max="2" width="18.85546875" customWidth="1"/>
    <col min="3" max="3" width="42.28515625" customWidth="1"/>
    <col min="4" max="4" width="14" customWidth="1"/>
    <col min="5" max="5" width="26" customWidth="1"/>
    <col min="9" max="9" width="9.140625" customWidth="1"/>
  </cols>
  <sheetData>
    <row r="3" spans="1:5">
      <c r="A3" s="2" t="s">
        <v>9</v>
      </c>
      <c r="B3" s="2" t="s">
        <v>11</v>
      </c>
      <c r="C3" s="2" t="s">
        <v>10</v>
      </c>
      <c r="D3" s="2" t="s">
        <v>12</v>
      </c>
      <c r="E3" s="2" t="s">
        <v>13</v>
      </c>
    </row>
    <row r="4" spans="1:5">
      <c r="A4" s="3">
        <v>1</v>
      </c>
      <c r="B4" s="4" t="str">
        <f>COMPLEX(0,2*PI()*A4)</f>
        <v>6.28318530717959i</v>
      </c>
      <c r="C4" s="4" t="str">
        <f>IMDIV(Gd0,IMSUM(1,IMDIV(B5,Q*Omega0),IMPRODUCT((IMDIV(B5,Omega0)),(IMDIV(B5,Omega0)))))</f>
        <v>12.0000079588526-0.00426517370361793i</v>
      </c>
      <c r="D4" s="4">
        <f>20*(IMREAL(IMLOG10(C4)))</f>
        <v>21.583631230409203</v>
      </c>
      <c r="E4" s="4">
        <f>180/PI()*IMARGUMENT(C4)</f>
        <v>-2.0364689978095027E-2</v>
      </c>
    </row>
    <row r="5" spans="1:5">
      <c r="A5">
        <v>10</v>
      </c>
      <c r="B5" s="4" t="str">
        <f t="shared" ref="B5:B68" si="0">COMPLEX(0,2*PI()*A5)</f>
        <v>62.8318530717959i</v>
      </c>
      <c r="C5" s="5" t="str">
        <f t="shared" ref="C5:C68" si="1">IMDIV(Gd0,IMSUM(1,IMDIV(B5,Q*Omega0),IMPRODUCT((IMDIV(B5,Omega0)),(IMDIV(B5,Omega0)))))</f>
        <v>12.0000079588526-0.00426517370361793i</v>
      </c>
      <c r="D5" s="4">
        <f>20*(IMREAL(IMLOG10(C5)))</f>
        <v>21.583631230409203</v>
      </c>
      <c r="E5" s="4">
        <f t="shared" ref="E5:E68" si="2">180/PI()*IMARGUMENT(C5)</f>
        <v>-2.0364689978095027E-2</v>
      </c>
    </row>
    <row r="6" spans="1:5">
      <c r="A6">
        <f>A5+1</f>
        <v>11</v>
      </c>
      <c r="B6" s="4" t="str">
        <f t="shared" si="0"/>
        <v>69.1150383789754i</v>
      </c>
      <c r="C6" s="4" t="str">
        <f t="shared" si="1"/>
        <v>12.0000096302127-0.00469169250536513i</v>
      </c>
      <c r="D6" s="4">
        <f t="shared" ref="D6:D69" si="3">20*(IMREAL(IMLOG10(C6)))</f>
        <v>21.583632555395603</v>
      </c>
      <c r="E6" s="4">
        <f t="shared" si="2"/>
        <v>-2.2401162492131692E-2</v>
      </c>
    </row>
    <row r="7" spans="1:5">
      <c r="A7">
        <f t="shared" ref="A7:A70" si="4">A6+1</f>
        <v>12</v>
      </c>
      <c r="B7" s="4" t="str">
        <f t="shared" si="0"/>
        <v>75.398223686155i</v>
      </c>
      <c r="C7" s="4" t="str">
        <f t="shared" si="1"/>
        <v>12.0000114607504-0.00511821171608036i</v>
      </c>
      <c r="D7" s="4">
        <f t="shared" si="3"/>
        <v>21.5836340065716</v>
      </c>
      <c r="E7" s="4">
        <f t="shared" si="2"/>
        <v>-2.4437636010805931E-2</v>
      </c>
    </row>
    <row r="8" spans="1:5">
      <c r="A8">
        <f t="shared" si="4"/>
        <v>13</v>
      </c>
      <c r="B8" s="4" t="str">
        <f t="shared" si="0"/>
        <v>81.6814089933346i</v>
      </c>
      <c r="C8" s="4" t="str">
        <f t="shared" si="1"/>
        <v>12.0000134504657-0.0055447313729429i</v>
      </c>
      <c r="D8" s="4">
        <f t="shared" si="3"/>
        <v>21.583635583936598</v>
      </c>
      <c r="E8" s="4">
        <f t="shared" si="2"/>
        <v>-2.6474110625449344E-2</v>
      </c>
    </row>
    <row r="9" spans="1:5">
      <c r="A9">
        <f t="shared" si="4"/>
        <v>14</v>
      </c>
      <c r="B9" s="4" t="str">
        <f t="shared" si="0"/>
        <v>87.9645943005142i</v>
      </c>
      <c r="C9" s="4" t="str">
        <f t="shared" si="1"/>
        <v>12.0000155993589-0.00597125151313208i</v>
      </c>
      <c r="D9" s="4">
        <f t="shared" si="3"/>
        <v>21.583637287491403</v>
      </c>
      <c r="E9" s="4">
        <f t="shared" si="2"/>
        <v>-2.8510586427392869E-2</v>
      </c>
    </row>
    <row r="10" spans="1:5">
      <c r="A10">
        <f t="shared" si="4"/>
        <v>15</v>
      </c>
      <c r="B10" s="4" t="str">
        <f t="shared" si="0"/>
        <v>94.2477796076938i</v>
      </c>
      <c r="C10" s="4" t="str">
        <f t="shared" si="1"/>
        <v>12.0000179074299-0.00639777217382735i</v>
      </c>
      <c r="D10" s="4">
        <f t="shared" si="3"/>
        <v>21.583639117235599</v>
      </c>
      <c r="E10" s="4">
        <f t="shared" si="2"/>
        <v>-3.0547063507968653E-2</v>
      </c>
    </row>
    <row r="11" spans="1:5">
      <c r="A11">
        <f t="shared" si="4"/>
        <v>16</v>
      </c>
      <c r="B11" s="4" t="str">
        <f t="shared" si="0"/>
        <v>100.530964914873i</v>
      </c>
      <c r="C11" s="4" t="str">
        <f t="shared" si="1"/>
        <v>12.0000203746791-0.00682429339220826i</v>
      </c>
      <c r="D11" s="4">
        <f t="shared" si="3"/>
        <v>21.5836410731694</v>
      </c>
      <c r="E11" s="4">
        <f t="shared" si="2"/>
        <v>-3.2583541958507815E-2</v>
      </c>
    </row>
    <row r="12" spans="1:5">
      <c r="A12">
        <f t="shared" si="4"/>
        <v>17</v>
      </c>
      <c r="B12" s="4" t="str">
        <f t="shared" si="0"/>
        <v>106.814150222053i</v>
      </c>
      <c r="C12" s="4" t="str">
        <f t="shared" si="1"/>
        <v>12.0000230011064-0.00725081520545454i</v>
      </c>
      <c r="D12" s="4">
        <f t="shared" si="3"/>
        <v>21.583643155293004</v>
      </c>
      <c r="E12" s="4">
        <f t="shared" si="2"/>
        <v>-3.4620021870343264E-2</v>
      </c>
    </row>
    <row r="13" spans="1:5">
      <c r="A13">
        <f t="shared" si="4"/>
        <v>18</v>
      </c>
      <c r="B13" s="4" t="str">
        <f t="shared" si="0"/>
        <v>113.097335529233i</v>
      </c>
      <c r="C13" s="4" t="str">
        <f t="shared" si="1"/>
        <v>12.0000257867122-0.00767733765074597i</v>
      </c>
      <c r="D13" s="4">
        <f t="shared" si="3"/>
        <v>21.583645363606202</v>
      </c>
      <c r="E13" s="4">
        <f t="shared" si="2"/>
        <v>-3.6656503334806453E-2</v>
      </c>
    </row>
    <row r="14" spans="1:5">
      <c r="A14">
        <f t="shared" si="4"/>
        <v>19</v>
      </c>
      <c r="B14" s="4" t="str">
        <f t="shared" si="0"/>
        <v>119.380520836412i</v>
      </c>
      <c r="C14" s="4" t="str">
        <f t="shared" si="1"/>
        <v>12.0000287314965-0.00810386076526235i</v>
      </c>
      <c r="D14" s="4">
        <f t="shared" si="3"/>
        <v>21.5836476981092</v>
      </c>
      <c r="E14" s="4">
        <f t="shared" si="2"/>
        <v>-3.8692986443229695E-2</v>
      </c>
    </row>
    <row r="15" spans="1:5">
      <c r="A15">
        <f t="shared" si="4"/>
        <v>20</v>
      </c>
      <c r="B15" s="4" t="str">
        <f t="shared" si="0"/>
        <v>125.663706143592i</v>
      </c>
      <c r="C15" s="4" t="str">
        <f t="shared" si="1"/>
        <v>12.0000318354596-0.00853038458618392i</v>
      </c>
      <c r="D15" s="4">
        <f t="shared" si="3"/>
        <v>21.583650158802399</v>
      </c>
      <c r="E15" s="4">
        <f t="shared" si="2"/>
        <v>-4.0729471286946109E-2</v>
      </c>
    </row>
    <row r="16" spans="1:5">
      <c r="A16">
        <f t="shared" si="4"/>
        <v>21</v>
      </c>
      <c r="B16" s="4" t="str">
        <f t="shared" si="0"/>
        <v>131.946891450771i</v>
      </c>
      <c r="C16" s="4" t="str">
        <f t="shared" si="1"/>
        <v>12.0000350986015-0.00895690915069075i</v>
      </c>
      <c r="D16" s="4">
        <f t="shared" si="3"/>
        <v>21.5836527456852</v>
      </c>
      <c r="E16" s="4">
        <f t="shared" si="2"/>
        <v>-4.2765957957288582E-2</v>
      </c>
    </row>
    <row r="17" spans="1:5">
      <c r="A17">
        <f t="shared" si="4"/>
        <v>22</v>
      </c>
      <c r="B17" s="4" t="str">
        <f t="shared" si="0"/>
        <v>138.230076757951i</v>
      </c>
      <c r="C17" s="4" t="str">
        <f t="shared" si="1"/>
        <v>12.0000385209227-0.00938343449596333i</v>
      </c>
      <c r="D17" s="4">
        <f t="shared" si="3"/>
        <v>21.5836554587584</v>
      </c>
      <c r="E17" s="4">
        <f t="shared" si="2"/>
        <v>-4.4802446545589833E-2</v>
      </c>
    </row>
    <row r="18" spans="1:5">
      <c r="A18">
        <f t="shared" si="4"/>
        <v>23</v>
      </c>
      <c r="B18" s="4" t="str">
        <f t="shared" si="0"/>
        <v>144.51326206513i</v>
      </c>
      <c r="C18" s="4" t="str">
        <f t="shared" si="1"/>
        <v>12.0000421024231-0.00980996065918201i</v>
      </c>
      <c r="D18" s="4">
        <f t="shared" si="3"/>
        <v>21.583658298021604</v>
      </c>
      <c r="E18" s="4">
        <f t="shared" si="2"/>
        <v>-4.6838937143183601E-2</v>
      </c>
    </row>
    <row r="19" spans="1:5">
      <c r="A19">
        <f t="shared" si="4"/>
        <v>24</v>
      </c>
      <c r="B19" s="4" t="str">
        <f t="shared" si="0"/>
        <v>150.79644737231i</v>
      </c>
      <c r="C19" s="4" t="str">
        <f t="shared" si="1"/>
        <v>12.0000458431032-0.0102364876775277i</v>
      </c>
      <c r="D19" s="4">
        <f t="shared" si="3"/>
        <v>21.5836612634752</v>
      </c>
      <c r="E19" s="4">
        <f t="shared" si="2"/>
        <v>-4.8875429841403577E-2</v>
      </c>
    </row>
    <row r="20" spans="1:5">
      <c r="A20">
        <f t="shared" si="4"/>
        <v>25</v>
      </c>
      <c r="B20" s="4" t="str">
        <f t="shared" si="0"/>
        <v>157.07963267949i</v>
      </c>
      <c r="C20" s="4" t="str">
        <f t="shared" si="1"/>
        <v>12.000049742963-0.010663015588181i</v>
      </c>
      <c r="D20" s="4">
        <f t="shared" si="3"/>
        <v>21.583664355119197</v>
      </c>
      <c r="E20" s="4">
        <f t="shared" si="2"/>
        <v>-5.0911924731583423E-2</v>
      </c>
    </row>
    <row r="21" spans="1:5">
      <c r="A21">
        <f t="shared" si="4"/>
        <v>26</v>
      </c>
      <c r="B21" s="4" t="str">
        <f t="shared" si="0"/>
        <v>163.362817986669i</v>
      </c>
      <c r="C21" s="4" t="str">
        <f t="shared" si="1"/>
        <v>12.0000538020028-0.0110895444283231i</v>
      </c>
      <c r="D21" s="4">
        <f t="shared" si="3"/>
        <v>21.583667572953601</v>
      </c>
      <c r="E21" s="4">
        <f t="shared" si="2"/>
        <v>-5.2948421905057927E-2</v>
      </c>
    </row>
    <row r="22" spans="1:5">
      <c r="A22">
        <f t="shared" si="4"/>
        <v>27</v>
      </c>
      <c r="B22" s="4" t="str">
        <f t="shared" si="0"/>
        <v>169.646003293849i</v>
      </c>
      <c r="C22" s="4" t="str">
        <f t="shared" si="1"/>
        <v>12.000058020223-0.0115160742351353i</v>
      </c>
      <c r="D22" s="4">
        <f t="shared" si="3"/>
        <v>21.5836709169788</v>
      </c>
      <c r="E22" s="4">
        <f t="shared" si="2"/>
        <v>-5.4984921453161341E-2</v>
      </c>
    </row>
    <row r="23" spans="1:5">
      <c r="A23">
        <f t="shared" si="4"/>
        <v>28</v>
      </c>
      <c r="B23" s="4" t="str">
        <f t="shared" si="0"/>
        <v>175.929188601028i</v>
      </c>
      <c r="C23" s="4" t="str">
        <f t="shared" si="1"/>
        <v>12.0000623976236-0.0119426050457989i</v>
      </c>
      <c r="D23" s="4">
        <f t="shared" si="3"/>
        <v>21.583674387194598</v>
      </c>
      <c r="E23" s="4">
        <f t="shared" si="2"/>
        <v>-5.7021423467229188E-2</v>
      </c>
    </row>
    <row r="24" spans="1:5">
      <c r="A24">
        <f t="shared" si="4"/>
        <v>29</v>
      </c>
      <c r="B24" s="4" t="str">
        <f t="shared" si="0"/>
        <v>182.212373908208i</v>
      </c>
      <c r="C24" s="4" t="str">
        <f t="shared" si="1"/>
        <v>12.0000669342051-0.0123691368974956i</v>
      </c>
      <c r="D24" s="4">
        <f t="shared" si="3"/>
        <v>21.583677983601198</v>
      </c>
      <c r="E24" s="4">
        <f t="shared" si="2"/>
        <v>-5.9057928038596004E-2</v>
      </c>
    </row>
    <row r="25" spans="1:5">
      <c r="A25">
        <f t="shared" si="4"/>
        <v>30</v>
      </c>
      <c r="B25" s="4" t="str">
        <f t="shared" si="0"/>
        <v>188.495559215388i</v>
      </c>
      <c r="C25" s="4" t="str">
        <f t="shared" si="1"/>
        <v>12.0000716299677-0.0127956698274072i</v>
      </c>
      <c r="D25" s="4">
        <f t="shared" si="3"/>
        <v>21.583681706198998</v>
      </c>
      <c r="E25" s="4">
        <f t="shared" si="2"/>
        <v>-6.1094435258597563E-2</v>
      </c>
    </row>
    <row r="26" spans="1:5">
      <c r="A26">
        <f t="shared" si="4"/>
        <v>31</v>
      </c>
      <c r="B26" s="4" t="str">
        <f t="shared" si="0"/>
        <v>194.778744522567i</v>
      </c>
      <c r="C26" s="4" t="str">
        <f t="shared" si="1"/>
        <v>12.0000764849117-0.0132222038727158i</v>
      </c>
      <c r="D26" s="4">
        <f t="shared" si="3"/>
        <v>21.583685554987802</v>
      </c>
      <c r="E26" s="4">
        <f t="shared" si="2"/>
        <v>-6.3130945218570003E-2</v>
      </c>
    </row>
    <row r="27" spans="1:5">
      <c r="A27">
        <f t="shared" si="4"/>
        <v>32</v>
      </c>
      <c r="B27" s="4" t="str">
        <f t="shared" si="0"/>
        <v>201.061929829747i</v>
      </c>
      <c r="C27" s="4" t="str">
        <f t="shared" si="1"/>
        <v>12.0000814990373-0.0136487390706038i</v>
      </c>
      <c r="D27" s="4">
        <f t="shared" si="3"/>
        <v>21.583689529967799</v>
      </c>
      <c r="E27" s="4">
        <f t="shared" si="2"/>
        <v>-6.5167458009850729E-2</v>
      </c>
    </row>
    <row r="28" spans="1:5">
      <c r="A28">
        <f t="shared" si="4"/>
        <v>33</v>
      </c>
      <c r="B28" s="4" t="str">
        <f t="shared" si="0"/>
        <v>207.345115136926i</v>
      </c>
      <c r="C28" s="4" t="str">
        <f t="shared" si="1"/>
        <v>12.0000866723449-0.0140752754582535i</v>
      </c>
      <c r="D28" s="4">
        <f t="shared" si="3"/>
        <v>21.583693631139198</v>
      </c>
      <c r="E28" s="4">
        <f t="shared" si="2"/>
        <v>-6.7203973723774985E-2</v>
      </c>
    </row>
    <row r="29" spans="1:5">
      <c r="A29">
        <f t="shared" si="4"/>
        <v>34</v>
      </c>
      <c r="B29" s="4" t="str">
        <f t="shared" si="0"/>
        <v>213.628300444106i</v>
      </c>
      <c r="C29" s="4" t="str">
        <f t="shared" si="1"/>
        <v>12.0000920048349-0.0145018130728479i</v>
      </c>
      <c r="D29" s="4">
        <f t="shared" si="3"/>
        <v>21.583697858502401</v>
      </c>
      <c r="E29" s="4">
        <f t="shared" si="2"/>
        <v>-6.9240492451680569E-2</v>
      </c>
    </row>
    <row r="30" spans="1:5">
      <c r="A30">
        <f t="shared" si="4"/>
        <v>35</v>
      </c>
      <c r="B30" s="4" t="str">
        <f t="shared" si="0"/>
        <v>219.911485751286i</v>
      </c>
      <c r="C30" s="4" t="str">
        <f t="shared" si="1"/>
        <v>12.0000974965074-0.0149283519515699i</v>
      </c>
      <c r="D30" s="4">
        <f t="shared" si="3"/>
        <v>21.583702212057002</v>
      </c>
      <c r="E30" s="4">
        <f t="shared" si="2"/>
        <v>-7.1277014284905849E-2</v>
      </c>
    </row>
    <row r="31" spans="1:5">
      <c r="A31">
        <f t="shared" si="4"/>
        <v>36</v>
      </c>
      <c r="B31" s="4" t="str">
        <f t="shared" si="0"/>
        <v>226.194671058465i</v>
      </c>
      <c r="C31" s="4" t="str">
        <f t="shared" si="1"/>
        <v>12.000103147363-0.015354892131603i</v>
      </c>
      <c r="D31" s="4">
        <f t="shared" si="3"/>
        <v>21.583706691803602</v>
      </c>
      <c r="E31" s="4">
        <f t="shared" si="2"/>
        <v>-7.3313539314788415E-2</v>
      </c>
    </row>
    <row r="32" spans="1:5">
      <c r="A32">
        <f t="shared" si="4"/>
        <v>37</v>
      </c>
      <c r="B32" s="4" t="str">
        <f t="shared" si="0"/>
        <v>232.477856365645i</v>
      </c>
      <c r="C32" s="4" t="str">
        <f t="shared" si="1"/>
        <v>12.0001089574018-0.0157814336501304i</v>
      </c>
      <c r="D32" s="4">
        <f t="shared" si="3"/>
        <v>21.583711297742202</v>
      </c>
      <c r="E32" s="4">
        <f t="shared" si="2"/>
        <v>-7.5350067632666537E-2</v>
      </c>
    </row>
    <row r="33" spans="1:5">
      <c r="A33">
        <f t="shared" si="4"/>
        <v>38</v>
      </c>
      <c r="B33" s="4" t="str">
        <f t="shared" si="0"/>
        <v>238.761041672824i</v>
      </c>
      <c r="C33" s="4" t="str">
        <f t="shared" si="1"/>
        <v>12.0001149266244-0.0162079765443362i</v>
      </c>
      <c r="D33" s="4">
        <f t="shared" si="3"/>
        <v>21.583716029872999</v>
      </c>
      <c r="E33" s="4">
        <f t="shared" si="2"/>
        <v>-7.738659932987911E-2</v>
      </c>
    </row>
    <row r="34" spans="1:5">
      <c r="A34">
        <f t="shared" si="4"/>
        <v>39</v>
      </c>
      <c r="B34" s="4" t="str">
        <f t="shared" si="0"/>
        <v>245.044226980004i</v>
      </c>
      <c r="C34" s="4" t="str">
        <f t="shared" si="1"/>
        <v>12.0001210550309-0.0166345208514044i</v>
      </c>
      <c r="D34" s="4">
        <f t="shared" si="3"/>
        <v>21.583720888196201</v>
      </c>
      <c r="E34" s="4">
        <f t="shared" si="2"/>
        <v>-7.9423134497766751E-2</v>
      </c>
    </row>
    <row r="35" spans="1:5">
      <c r="A35">
        <f t="shared" si="4"/>
        <v>40</v>
      </c>
      <c r="B35" s="4" t="str">
        <f t="shared" si="0"/>
        <v>251.327412287183i</v>
      </c>
      <c r="C35" s="4" t="str">
        <f t="shared" si="1"/>
        <v>12.000127342622-0.0170610666085195i</v>
      </c>
      <c r="D35" s="4">
        <f t="shared" si="3"/>
        <v>21.583725872711803</v>
      </c>
      <c r="E35" s="4">
        <f t="shared" si="2"/>
        <v>-8.1459673227667784E-2</v>
      </c>
    </row>
    <row r="36" spans="1:5">
      <c r="A36">
        <f t="shared" si="4"/>
        <v>41</v>
      </c>
      <c r="B36" s="4" t="str">
        <f t="shared" si="0"/>
        <v>257.610597594363i</v>
      </c>
      <c r="C36" s="4" t="str">
        <f t="shared" si="1"/>
        <v>12.0001337893978-0.0174876138528661i</v>
      </c>
      <c r="D36" s="4">
        <f t="shared" si="3"/>
        <v>21.5837309834202</v>
      </c>
      <c r="E36" s="4">
        <f t="shared" si="2"/>
        <v>-8.3496215610924157E-2</v>
      </c>
    </row>
    <row r="37" spans="1:5">
      <c r="A37">
        <f t="shared" si="4"/>
        <v>42</v>
      </c>
      <c r="B37" s="4" t="str">
        <f t="shared" si="0"/>
        <v>263.893782901543i</v>
      </c>
      <c r="C37" s="4" t="str">
        <f t="shared" si="1"/>
        <v>12.0001403953588-0.0179141626216292i</v>
      </c>
      <c r="D37" s="4">
        <f t="shared" si="3"/>
        <v>21.583736220321402</v>
      </c>
      <c r="E37" s="4">
        <f t="shared" si="2"/>
        <v>-8.5532761738876181E-2</v>
      </c>
    </row>
    <row r="38" spans="1:5">
      <c r="A38">
        <f t="shared" si="4"/>
        <v>43</v>
      </c>
      <c r="B38" s="4" t="str">
        <f t="shared" si="0"/>
        <v>270.176968208722i</v>
      </c>
      <c r="C38" s="4" t="str">
        <f t="shared" si="1"/>
        <v>12.0001471605054-0.0183407129519942i</v>
      </c>
      <c r="D38" s="4">
        <f t="shared" si="3"/>
        <v>21.583741583415801</v>
      </c>
      <c r="E38" s="4">
        <f t="shared" si="2"/>
        <v>-8.7569311702865832E-2</v>
      </c>
    </row>
    <row r="39" spans="1:5">
      <c r="A39">
        <f t="shared" si="4"/>
        <v>44</v>
      </c>
      <c r="B39" s="4" t="str">
        <f t="shared" si="0"/>
        <v>276.460153515902i</v>
      </c>
      <c r="C39" s="4" t="str">
        <f t="shared" si="1"/>
        <v>12.0001540848381-0.0187672648811467i</v>
      </c>
      <c r="D39" s="4">
        <f t="shared" si="3"/>
        <v>21.5837470727034</v>
      </c>
      <c r="E39" s="4">
        <f t="shared" si="2"/>
        <v>-8.9605865594234377E-2</v>
      </c>
    </row>
    <row r="40" spans="1:5">
      <c r="A40">
        <f t="shared" si="4"/>
        <v>45</v>
      </c>
      <c r="B40" s="4" t="str">
        <f t="shared" si="0"/>
        <v>282.743338823081i</v>
      </c>
      <c r="C40" s="4" t="str">
        <f t="shared" si="1"/>
        <v>12.0001611683572-0.0191938184462724i</v>
      </c>
      <c r="D40" s="4">
        <f t="shared" si="3"/>
        <v>21.583752688184397</v>
      </c>
      <c r="E40" s="4">
        <f t="shared" si="2"/>
        <v>-9.1642423504324125E-2</v>
      </c>
    </row>
    <row r="41" spans="1:5">
      <c r="A41">
        <f t="shared" si="4"/>
        <v>46</v>
      </c>
      <c r="B41" s="4" t="str">
        <f t="shared" si="0"/>
        <v>289.026524130261i</v>
      </c>
      <c r="C41" s="4" t="str">
        <f t="shared" si="1"/>
        <v>12.0001684110632-0.0196203736845582i</v>
      </c>
      <c r="D41" s="4">
        <f t="shared" si="3"/>
        <v>21.583758429859003</v>
      </c>
      <c r="E41" s="4">
        <f t="shared" si="2"/>
        <v>-9.3678985524480701E-2</v>
      </c>
    </row>
    <row r="42" spans="1:5">
      <c r="A42">
        <f t="shared" si="4"/>
        <v>47</v>
      </c>
      <c r="B42" s="4" t="str">
        <f t="shared" si="0"/>
        <v>295.309709437441i</v>
      </c>
      <c r="C42" s="4" t="str">
        <f t="shared" si="1"/>
        <v>12.0001758129565-0.0200469306331902i</v>
      </c>
      <c r="D42" s="4">
        <f t="shared" si="3"/>
        <v>21.583764297727601</v>
      </c>
      <c r="E42" s="4">
        <f t="shared" si="2"/>
        <v>-9.5715551746045624E-2</v>
      </c>
    </row>
    <row r="43" spans="1:5">
      <c r="A43">
        <f t="shared" si="4"/>
        <v>48</v>
      </c>
      <c r="B43" s="4" t="str">
        <f t="shared" si="0"/>
        <v>301.59289474462i</v>
      </c>
      <c r="C43" s="4" t="str">
        <f t="shared" si="1"/>
        <v>12.0001833740377-0.0204734893293555i</v>
      </c>
      <c r="D43" s="4">
        <f t="shared" si="3"/>
        <v>21.583770291790199</v>
      </c>
      <c r="E43" s="4">
        <f t="shared" si="2"/>
        <v>-9.7752122260362659E-2</v>
      </c>
    </row>
    <row r="44" spans="1:5">
      <c r="A44">
        <f t="shared" si="4"/>
        <v>49</v>
      </c>
      <c r="B44" s="4" t="str">
        <f t="shared" si="0"/>
        <v>307.8760800518i</v>
      </c>
      <c r="C44" s="4" t="str">
        <f t="shared" si="1"/>
        <v>12.0001910943071-0.0209000498102417i</v>
      </c>
      <c r="D44" s="4">
        <f t="shared" si="3"/>
        <v>21.5837764120472</v>
      </c>
      <c r="E44" s="4">
        <f t="shared" si="2"/>
        <v>-9.9788697158779263E-2</v>
      </c>
    </row>
    <row r="45" spans="1:5">
      <c r="A45">
        <f t="shared" si="4"/>
        <v>50</v>
      </c>
      <c r="B45" s="4" t="str">
        <f t="shared" si="0"/>
        <v>314.159265358979i</v>
      </c>
      <c r="C45" s="4" t="str">
        <f t="shared" si="1"/>
        <v>12.0001989737652-0.0213266121130361i</v>
      </c>
      <c r="D45" s="4">
        <f t="shared" si="3"/>
        <v>21.583782658498599</v>
      </c>
      <c r="E45" s="4">
        <f t="shared" si="2"/>
        <v>-0.10182527653263887</v>
      </c>
    </row>
    <row r="46" spans="1:5">
      <c r="A46">
        <f t="shared" si="4"/>
        <v>51</v>
      </c>
      <c r="B46" s="4" t="str">
        <f t="shared" si="0"/>
        <v>320.442450666159i</v>
      </c>
      <c r="C46" s="4" t="str">
        <f t="shared" si="1"/>
        <v>12.0002070124125-0.0217531762749271i</v>
      </c>
      <c r="D46" s="4">
        <f t="shared" si="3"/>
        <v>21.583789031144601</v>
      </c>
      <c r="E46" s="4">
        <f t="shared" si="2"/>
        <v>-0.1038618604732891</v>
      </c>
    </row>
    <row r="47" spans="1:5">
      <c r="A47">
        <f t="shared" si="4"/>
        <v>52</v>
      </c>
      <c r="B47" s="4" t="str">
        <f t="shared" si="0"/>
        <v>326.725635973339i</v>
      </c>
      <c r="C47" s="4" t="str">
        <f t="shared" si="1"/>
        <v>12.0002152102496-0.0221797423331032i</v>
      </c>
      <c r="D47" s="4">
        <f t="shared" si="3"/>
        <v>21.5837955299858</v>
      </c>
      <c r="E47" s="4">
        <f t="shared" si="2"/>
        <v>-0.10589844907207606</v>
      </c>
    </row>
    <row r="48" spans="1:5">
      <c r="A48">
        <f t="shared" si="4"/>
        <v>53</v>
      </c>
      <c r="B48" s="4" t="str">
        <f t="shared" si="0"/>
        <v>333.008821280518i</v>
      </c>
      <c r="C48" s="4" t="str">
        <f t="shared" si="1"/>
        <v>12.0002235672768-0.0226063103247529i</v>
      </c>
      <c r="D48" s="4">
        <f t="shared" si="3"/>
        <v>21.583802155021999</v>
      </c>
      <c r="E48" s="4">
        <f t="shared" si="2"/>
        <v>-0.10793504242034731</v>
      </c>
    </row>
    <row r="49" spans="1:5">
      <c r="A49">
        <f t="shared" si="4"/>
        <v>54</v>
      </c>
      <c r="B49" s="4" t="str">
        <f t="shared" si="0"/>
        <v>339.292006587698i</v>
      </c>
      <c r="C49" s="4" t="str">
        <f t="shared" si="1"/>
        <v>12.0002320834948-0.0230328802870659i</v>
      </c>
      <c r="D49" s="4">
        <f t="shared" si="3"/>
        <v>21.583808906253598</v>
      </c>
      <c r="E49" s="4">
        <f t="shared" si="2"/>
        <v>-0.10997164060945161</v>
      </c>
    </row>
    <row r="50" spans="1:5">
      <c r="A50">
        <f t="shared" si="4"/>
        <v>55</v>
      </c>
      <c r="B50" s="4" t="str">
        <f t="shared" si="0"/>
        <v>345.575191894877i</v>
      </c>
      <c r="C50" s="4" t="str">
        <f t="shared" si="1"/>
        <v>12.0002407589041-0.0234594522572315i</v>
      </c>
      <c r="D50" s="4">
        <f t="shared" si="3"/>
        <v>21.583815783681001</v>
      </c>
      <c r="E50" s="4">
        <f t="shared" si="2"/>
        <v>-0.11200824373073627</v>
      </c>
    </row>
    <row r="51" spans="1:5">
      <c r="A51">
        <f t="shared" si="4"/>
        <v>56</v>
      </c>
      <c r="B51" s="4" t="str">
        <f t="shared" si="0"/>
        <v>351.858377202057i</v>
      </c>
      <c r="C51" s="4" t="str">
        <f t="shared" si="1"/>
        <v>12.0002495935051-0.0238860262724399i</v>
      </c>
      <c r="D51" s="4">
        <f t="shared" si="3"/>
        <v>21.583822787304399</v>
      </c>
      <c r="E51" s="4">
        <f t="shared" si="2"/>
        <v>-0.11404485187555279</v>
      </c>
    </row>
    <row r="52" spans="1:5">
      <c r="A52">
        <f t="shared" si="4"/>
        <v>57</v>
      </c>
      <c r="B52" s="4" t="str">
        <f t="shared" si="0"/>
        <v>358.141562509236i</v>
      </c>
      <c r="C52" s="4" t="str">
        <f t="shared" si="1"/>
        <v>12.0002585872985-0.0243126023698816i</v>
      </c>
      <c r="D52" s="4">
        <f t="shared" si="3"/>
        <v>21.583829917123797</v>
      </c>
      <c r="E52" s="4">
        <f t="shared" si="2"/>
        <v>-0.11608146513525001</v>
      </c>
    </row>
    <row r="53" spans="1:5">
      <c r="A53">
        <f t="shared" si="4"/>
        <v>58</v>
      </c>
      <c r="B53" s="4" t="str">
        <f t="shared" si="0"/>
        <v>364.424747816416i</v>
      </c>
      <c r="C53" s="4" t="str">
        <f t="shared" si="1"/>
        <v>12.0002677402848-0.0247391805867475i</v>
      </c>
      <c r="D53" s="4">
        <f t="shared" si="3"/>
        <v>21.583837173139599</v>
      </c>
      <c r="E53" s="4">
        <f t="shared" si="2"/>
        <v>-0.11811808360117941</v>
      </c>
    </row>
    <row r="54" spans="1:5">
      <c r="A54">
        <f t="shared" si="4"/>
        <v>59</v>
      </c>
      <c r="B54" s="4" t="str">
        <f t="shared" si="0"/>
        <v>370.707933123596i</v>
      </c>
      <c r="C54" s="4" t="str">
        <f t="shared" si="1"/>
        <v>12.0002770524645-0.0251657609602289i</v>
      </c>
      <c r="D54" s="4">
        <f t="shared" si="3"/>
        <v>21.583844555352201</v>
      </c>
      <c r="E54" s="4">
        <f t="shared" si="2"/>
        <v>-0.12015470736469308</v>
      </c>
    </row>
    <row r="55" spans="1:5">
      <c r="A55">
        <f t="shared" si="4"/>
        <v>60</v>
      </c>
      <c r="B55" s="4" t="str">
        <f t="shared" si="0"/>
        <v>376.991118430775i</v>
      </c>
      <c r="C55" s="4" t="str">
        <f t="shared" si="1"/>
        <v>12.0002865238382-0.0255923435275176i</v>
      </c>
      <c r="D55" s="4">
        <f t="shared" si="3"/>
        <v>21.583852063761601</v>
      </c>
      <c r="E55" s="4">
        <f t="shared" si="2"/>
        <v>-0.12219133651714335</v>
      </c>
    </row>
    <row r="56" spans="1:5">
      <c r="A56">
        <f t="shared" si="4"/>
        <v>61</v>
      </c>
      <c r="B56" s="4" t="str">
        <f t="shared" si="0"/>
        <v>383.274303737955i</v>
      </c>
      <c r="C56" s="4" t="str">
        <f t="shared" si="1"/>
        <v>12.0002961544066-0.0260189283258059i</v>
      </c>
      <c r="D56" s="4">
        <f t="shared" si="3"/>
        <v>21.583859698368201</v>
      </c>
      <c r="E56" s="4">
        <f t="shared" si="2"/>
        <v>-0.12422797114988257</v>
      </c>
    </row>
    <row r="57" spans="1:5">
      <c r="A57">
        <f t="shared" si="4"/>
        <v>62</v>
      </c>
      <c r="B57" s="4" t="str">
        <f t="shared" si="0"/>
        <v>389.557489045134i</v>
      </c>
      <c r="C57" s="4" t="str">
        <f t="shared" si="1"/>
        <v>12.0003059441701-0.0264455153922864i</v>
      </c>
      <c r="D57" s="4">
        <f t="shared" si="3"/>
        <v>21.583867459172403</v>
      </c>
      <c r="E57" s="4">
        <f t="shared" si="2"/>
        <v>-0.12626461135426625</v>
      </c>
    </row>
    <row r="58" spans="1:5">
      <c r="A58">
        <f t="shared" si="4"/>
        <v>63</v>
      </c>
      <c r="B58" s="4" t="str">
        <f t="shared" si="0"/>
        <v>395.840674352314i</v>
      </c>
      <c r="C58" s="4" t="str">
        <f t="shared" si="1"/>
        <v>12.0003158931294-0.0268721047641524i</v>
      </c>
      <c r="D58" s="4">
        <f t="shared" si="3"/>
        <v>21.583875346174199</v>
      </c>
      <c r="E58" s="4">
        <f t="shared" si="2"/>
        <v>-0.12830125722164887</v>
      </c>
    </row>
    <row r="59" spans="1:5">
      <c r="A59">
        <f t="shared" si="4"/>
        <v>64</v>
      </c>
      <c r="B59" s="4" t="str">
        <f t="shared" si="0"/>
        <v>402.123859659494i</v>
      </c>
      <c r="C59" s="4" t="str">
        <f t="shared" si="1"/>
        <v>12.0003260012852-0.0272986964785973i</v>
      </c>
      <c r="D59" s="4">
        <f t="shared" si="3"/>
        <v>21.583883359374202</v>
      </c>
      <c r="E59" s="4">
        <f t="shared" si="2"/>
        <v>-0.13033790884338403</v>
      </c>
    </row>
    <row r="60" spans="1:5">
      <c r="A60">
        <f t="shared" si="4"/>
        <v>65</v>
      </c>
      <c r="B60" s="4" t="str">
        <f t="shared" si="0"/>
        <v>408.407044966673i</v>
      </c>
      <c r="C60" s="4" t="str">
        <f t="shared" si="1"/>
        <v>12.000336268638-0.0277252905728154i</v>
      </c>
      <c r="D60" s="4">
        <f t="shared" si="3"/>
        <v>21.583891498772402</v>
      </c>
      <c r="E60" s="4">
        <f t="shared" si="2"/>
        <v>-0.13237456631083028</v>
      </c>
    </row>
    <row r="61" spans="1:5">
      <c r="A61">
        <f t="shared" si="4"/>
        <v>66</v>
      </c>
      <c r="B61" s="4" t="str">
        <f t="shared" si="0"/>
        <v>414.690230273853i</v>
      </c>
      <c r="C61" s="4" t="str">
        <f t="shared" si="1"/>
        <v>12.0003466951884-0.0281518870840012i</v>
      </c>
      <c r="D61" s="4">
        <f t="shared" si="3"/>
        <v>21.5838997643692</v>
      </c>
      <c r="E61" s="4">
        <f t="shared" si="2"/>
        <v>-0.13441122971534486</v>
      </c>
    </row>
    <row r="62" spans="1:5">
      <c r="A62">
        <f t="shared" si="4"/>
        <v>67</v>
      </c>
      <c r="B62" s="4" t="str">
        <f t="shared" si="0"/>
        <v>420.973415581032i</v>
      </c>
      <c r="C62" s="4" t="str">
        <f t="shared" si="1"/>
        <v>12.0003572809372-0.0285784860493498i</v>
      </c>
      <c r="D62" s="4">
        <f t="shared" si="3"/>
        <v>21.583908156164998</v>
      </c>
      <c r="E62" s="4">
        <f t="shared" si="2"/>
        <v>-0.13644789914828401</v>
      </c>
    </row>
    <row r="63" spans="1:5">
      <c r="A63">
        <f t="shared" si="4"/>
        <v>68</v>
      </c>
      <c r="B63" s="4" t="str">
        <f t="shared" si="0"/>
        <v>427.256600888212i</v>
      </c>
      <c r="C63" s="4" t="str">
        <f t="shared" si="1"/>
        <v>12.0003680258849-0.0290050875060569i</v>
      </c>
      <c r="D63" s="4">
        <f t="shared" si="3"/>
        <v>21.583916674159802</v>
      </c>
      <c r="E63" s="4">
        <f t="shared" si="2"/>
        <v>-0.13848457470100892</v>
      </c>
    </row>
    <row r="64" spans="1:5">
      <c r="A64">
        <f t="shared" si="4"/>
        <v>69</v>
      </c>
      <c r="B64" s="4" t="str">
        <f t="shared" si="0"/>
        <v>433.539786195391i</v>
      </c>
      <c r="C64" s="4" t="str">
        <f t="shared" si="1"/>
        <v>12.0003789300322-0.0294316914913184i</v>
      </c>
      <c r="D64" s="4">
        <f t="shared" si="3"/>
        <v>21.583925318354403</v>
      </c>
      <c r="E64" s="4">
        <f t="shared" si="2"/>
        <v>-0.1405212564648779</v>
      </c>
    </row>
    <row r="65" spans="1:5">
      <c r="A65">
        <f t="shared" si="4"/>
        <v>70</v>
      </c>
      <c r="B65" s="4" t="str">
        <f t="shared" si="0"/>
        <v>439.822971502571i</v>
      </c>
      <c r="C65" s="4" t="str">
        <f t="shared" si="1"/>
        <v>12.0003899933798-0.029858298042331i</v>
      </c>
      <c r="D65" s="4">
        <f t="shared" si="3"/>
        <v>21.583934088748599</v>
      </c>
      <c r="E65" s="4">
        <f t="shared" si="2"/>
        <v>-0.14255794453125178</v>
      </c>
    </row>
    <row r="66" spans="1:5">
      <c r="A66">
        <f t="shared" si="4"/>
        <v>71</v>
      </c>
      <c r="B66" s="4" t="str">
        <f t="shared" si="0"/>
        <v>446.106156809751i</v>
      </c>
      <c r="C66" s="4" t="str">
        <f t="shared" si="1"/>
        <v>12.0004012159285-0.030284907196292i</v>
      </c>
      <c r="D66" s="4">
        <f t="shared" si="3"/>
        <v>21.583942985343</v>
      </c>
      <c r="E66" s="4">
        <f t="shared" si="2"/>
        <v>-0.14459463899149128</v>
      </c>
    </row>
    <row r="67" spans="1:5">
      <c r="A67">
        <f t="shared" si="4"/>
        <v>72</v>
      </c>
      <c r="B67" s="4" t="str">
        <f t="shared" si="0"/>
        <v>452.38934211693i</v>
      </c>
      <c r="C67" s="4" t="str">
        <f t="shared" si="1"/>
        <v>12.0004125976787-0.0307115189903988i</v>
      </c>
      <c r="D67" s="4">
        <f t="shared" si="3"/>
        <v>21.5839520081378</v>
      </c>
      <c r="E67" s="4">
        <f t="shared" si="2"/>
        <v>-0.14663133993696104</v>
      </c>
    </row>
    <row r="68" spans="1:5">
      <c r="A68">
        <f t="shared" si="4"/>
        <v>73</v>
      </c>
      <c r="B68" s="4" t="str">
        <f t="shared" si="0"/>
        <v>458.67252742411i</v>
      </c>
      <c r="C68" s="4" t="str">
        <f t="shared" si="1"/>
        <v>12.0004241386314-0.0311381334618499i</v>
      </c>
      <c r="D68" s="4">
        <f t="shared" si="3"/>
        <v>21.583961157133402</v>
      </c>
      <c r="E68" s="4">
        <f t="shared" si="2"/>
        <v>-0.14866804745902207</v>
      </c>
    </row>
    <row r="69" spans="1:5">
      <c r="A69">
        <f t="shared" si="4"/>
        <v>74</v>
      </c>
      <c r="B69" s="4" t="str">
        <f t="shared" ref="B69:B132" si="5">COMPLEX(0,2*PI()*A69)</f>
        <v>464.955712731289i</v>
      </c>
      <c r="C69" s="4" t="str">
        <f t="shared" ref="C69:C132" si="6">IMDIV(Gd0,IMSUM(1,IMDIV(B69,Q*Omega0),IMPRODUCT((IMDIV(B69,Omega0)),(IMDIV(B69,Omega0)))))</f>
        <v>12.0004358387871-0.0315647506478439i</v>
      </c>
      <c r="D69" s="4">
        <f t="shared" si="3"/>
        <v>21.583970432330201</v>
      </c>
      <c r="E69" s="4">
        <f t="shared" ref="E69:E132" si="7">180/PI()*IMARGUMENT(C69)</f>
        <v>-0.15070476164904051</v>
      </c>
    </row>
    <row r="70" spans="1:5">
      <c r="A70">
        <f t="shared" si="4"/>
        <v>75</v>
      </c>
      <c r="B70" s="4" t="str">
        <f t="shared" si="5"/>
        <v>471.238898038469i</v>
      </c>
      <c r="C70" s="4" t="str">
        <f t="shared" si="6"/>
        <v>12.0004476981466-0.0319913705855802i</v>
      </c>
      <c r="D70" s="4">
        <f t="shared" ref="D70:D133" si="8">20*(IMREAL(IMLOG10(C70)))</f>
        <v>21.583979833728399</v>
      </c>
      <c r="E70" s="4">
        <f t="shared" si="7"/>
        <v>-0.15274148259838094</v>
      </c>
    </row>
    <row r="71" spans="1:5">
      <c r="A71">
        <f t="shared" ref="A71:A95" si="9">A70+1</f>
        <v>76</v>
      </c>
      <c r="B71" s="4" t="str">
        <f t="shared" si="5"/>
        <v>477.522083345649i</v>
      </c>
      <c r="C71" s="4" t="str">
        <f t="shared" si="6"/>
        <v>12.0004597167106-0.0324179933122586i</v>
      </c>
      <c r="D71" s="4">
        <f t="shared" si="8"/>
        <v>21.5839893613282</v>
      </c>
      <c r="E71" s="4">
        <f t="shared" si="7"/>
        <v>-0.15477821039840947</v>
      </c>
    </row>
    <row r="72" spans="1:5">
      <c r="A72">
        <f t="shared" si="9"/>
        <v>77</v>
      </c>
      <c r="B72" s="4" t="str">
        <f t="shared" si="5"/>
        <v>483.805268652828i</v>
      </c>
      <c r="C72" s="4" t="str">
        <f t="shared" si="6"/>
        <v>12.0004718944799-0.0328446188650795i</v>
      </c>
      <c r="D72" s="4">
        <f t="shared" si="8"/>
        <v>21.5839990151302</v>
      </c>
      <c r="E72" s="4">
        <f t="shared" si="7"/>
        <v>-0.15681494514049221</v>
      </c>
    </row>
    <row r="73" spans="1:5">
      <c r="A73">
        <f t="shared" si="9"/>
        <v>78</v>
      </c>
      <c r="B73" s="4" t="str">
        <f t="shared" si="5"/>
        <v>490.088453960008i</v>
      </c>
      <c r="C73" s="4" t="str">
        <f t="shared" si="6"/>
        <v>12.0004842314552-0.0332712472812442i</v>
      </c>
      <c r="D73" s="4">
        <f t="shared" si="8"/>
        <v>21.584008795134601</v>
      </c>
      <c r="E73" s="4">
        <f t="shared" si="7"/>
        <v>-0.15885168691599913</v>
      </c>
    </row>
    <row r="74" spans="1:5">
      <c r="A74">
        <f t="shared" si="9"/>
        <v>79</v>
      </c>
      <c r="B74" s="4" t="str">
        <f t="shared" si="5"/>
        <v>496.371639267187i</v>
      </c>
      <c r="C74" s="4" t="str">
        <f t="shared" si="6"/>
        <v>12.0004967276372-0.033697878597954i</v>
      </c>
      <c r="D74" s="4">
        <f t="shared" si="8"/>
        <v>21.584018701341797</v>
      </c>
      <c r="E74" s="4">
        <f t="shared" si="7"/>
        <v>-0.16088843581629866</v>
      </c>
    </row>
    <row r="75" spans="1:5">
      <c r="A75">
        <f t="shared" si="9"/>
        <v>80</v>
      </c>
      <c r="B75" s="4" t="str">
        <f t="shared" si="5"/>
        <v>502.654824574367i</v>
      </c>
      <c r="C75" s="4" t="str">
        <f t="shared" si="6"/>
        <v>12.0005093830269-0.0341245128524115i</v>
      </c>
      <c r="D75" s="4">
        <f t="shared" si="8"/>
        <v>21.584028733752199</v>
      </c>
      <c r="E75" s="4">
        <f t="shared" si="7"/>
        <v>-0.16292519193275964</v>
      </c>
    </row>
    <row r="76" spans="1:5">
      <c r="A76">
        <f t="shared" si="9"/>
        <v>81</v>
      </c>
      <c r="B76" s="4" t="str">
        <f t="shared" si="5"/>
        <v>508.938009881546i</v>
      </c>
      <c r="C76" s="4" t="str">
        <f t="shared" si="6"/>
        <v>12.0005221976248-0.034551150081819i</v>
      </c>
      <c r="D76" s="4">
        <f t="shared" si="8"/>
        <v>21.584038892366202</v>
      </c>
      <c r="E76" s="4">
        <f t="shared" si="7"/>
        <v>-0.16496195535675443</v>
      </c>
    </row>
    <row r="77" spans="1:5">
      <c r="A77">
        <f t="shared" si="9"/>
        <v>82</v>
      </c>
      <c r="B77" s="4" t="str">
        <f t="shared" si="5"/>
        <v>515.221195188726i</v>
      </c>
      <c r="C77" s="4" t="str">
        <f t="shared" si="6"/>
        <v>12.0005351714318-0.0349777903233804i</v>
      </c>
      <c r="D77" s="4">
        <f t="shared" si="8"/>
        <v>21.5840491771838</v>
      </c>
      <c r="E77" s="4">
        <f t="shared" si="7"/>
        <v>-0.16699872617965603</v>
      </c>
    </row>
    <row r="78" spans="1:5">
      <c r="A78">
        <f t="shared" si="9"/>
        <v>83</v>
      </c>
      <c r="B78" s="4" t="str">
        <f t="shared" si="5"/>
        <v>521.504380495906i</v>
      </c>
      <c r="C78" s="4" t="str">
        <f t="shared" si="6"/>
        <v>12.0005483044488-0.0354044336142997i</v>
      </c>
      <c r="D78" s="4">
        <f t="shared" si="8"/>
        <v>21.5840595882058</v>
      </c>
      <c r="E78" s="4">
        <f t="shared" si="7"/>
        <v>-0.16903550449283591</v>
      </c>
    </row>
    <row r="79" spans="1:5">
      <c r="A79">
        <f t="shared" si="9"/>
        <v>84</v>
      </c>
      <c r="B79" s="4" t="str">
        <f t="shared" si="5"/>
        <v>527.787565803085i</v>
      </c>
      <c r="C79" s="4" t="str">
        <f t="shared" si="6"/>
        <v>12.0005615966765-0.0358310799917812i</v>
      </c>
      <c r="D79" s="4">
        <f t="shared" si="8"/>
        <v>21.584070125432401</v>
      </c>
      <c r="E79" s="4">
        <f t="shared" si="7"/>
        <v>-0.17107229038766819</v>
      </c>
    </row>
    <row r="80" spans="1:5">
      <c r="A80">
        <f t="shared" si="9"/>
        <v>85</v>
      </c>
      <c r="B80" s="4" t="str">
        <f t="shared" si="5"/>
        <v>534.070751110265i</v>
      </c>
      <c r="C80" s="4" t="str">
        <f t="shared" si="6"/>
        <v>12.0005750481157-0.0362577294930305i</v>
      </c>
      <c r="D80" s="4">
        <f t="shared" si="8"/>
        <v>21.584080788864</v>
      </c>
      <c r="E80" s="4">
        <f t="shared" si="7"/>
        <v>-0.17310908395552979</v>
      </c>
    </row>
    <row r="81" spans="1:5">
      <c r="A81">
        <f t="shared" si="9"/>
        <v>86</v>
      </c>
      <c r="B81" s="4" t="str">
        <f t="shared" si="5"/>
        <v>540.353936417444i</v>
      </c>
      <c r="C81" s="4" t="str">
        <f t="shared" si="6"/>
        <v>12.0005886587672-0.0366843821552535i</v>
      </c>
      <c r="D81" s="4">
        <f t="shared" si="8"/>
        <v>21.584091578500999</v>
      </c>
      <c r="E81" s="4">
        <f t="shared" si="7"/>
        <v>-0.1751458852877974</v>
      </c>
    </row>
    <row r="82" spans="1:5">
      <c r="A82">
        <f t="shared" si="9"/>
        <v>87</v>
      </c>
      <c r="B82" s="4" t="str">
        <f t="shared" si="5"/>
        <v>546.637121724624i</v>
      </c>
      <c r="C82" s="4" t="str">
        <f t="shared" si="6"/>
        <v>12.000602428632-0.0371110380156568i</v>
      </c>
      <c r="D82" s="4">
        <f t="shared" si="8"/>
        <v>21.584102494343604</v>
      </c>
      <c r="E82" s="4">
        <f t="shared" si="7"/>
        <v>-0.17718269447584625</v>
      </c>
    </row>
    <row r="83" spans="1:5">
      <c r="A83">
        <f t="shared" si="9"/>
        <v>88</v>
      </c>
      <c r="B83" s="4" t="str">
        <f t="shared" si="5"/>
        <v>552.920307031804i</v>
      </c>
      <c r="C83" s="4" t="str">
        <f t="shared" si="6"/>
        <v>12.0006163577108-0.0375376971114477i</v>
      </c>
      <c r="D83" s="4">
        <f t="shared" si="8"/>
        <v>21.5841135363926</v>
      </c>
      <c r="E83" s="4">
        <f t="shared" si="7"/>
        <v>-0.17921951161105729</v>
      </c>
    </row>
    <row r="84" spans="1:5">
      <c r="A84">
        <f t="shared" si="9"/>
        <v>89</v>
      </c>
      <c r="B84" s="4" t="str">
        <f t="shared" si="5"/>
        <v>559.203492338983i</v>
      </c>
      <c r="C84" s="4" t="str">
        <f t="shared" si="6"/>
        <v>12.0006304460045-0.0379643594798338i</v>
      </c>
      <c r="D84" s="4">
        <f t="shared" si="8"/>
        <v>21.584124704647799</v>
      </c>
      <c r="E84" s="4">
        <f t="shared" si="7"/>
        <v>-0.18125633678480826</v>
      </c>
    </row>
    <row r="85" spans="1:5">
      <c r="A85">
        <f t="shared" si="9"/>
        <v>90</v>
      </c>
      <c r="B85" s="4" t="str">
        <f t="shared" si="5"/>
        <v>565.486677646163i</v>
      </c>
      <c r="C85" s="4" t="str">
        <f t="shared" si="6"/>
        <v>12.000644693514-0.0383910251580239i</v>
      </c>
      <c r="D85" s="4">
        <f t="shared" si="8"/>
        <v>21.584135999110199</v>
      </c>
      <c r="E85" s="4">
        <f t="shared" si="7"/>
        <v>-0.18329317008848056</v>
      </c>
    </row>
    <row r="86" spans="1:5">
      <c r="A86">
        <f t="shared" si="9"/>
        <v>91</v>
      </c>
      <c r="B86" s="4" t="str">
        <f t="shared" si="5"/>
        <v>571.769862953342i</v>
      </c>
      <c r="C86" s="4" t="str">
        <f t="shared" si="6"/>
        <v>12.0006591002401-0.0388176941832273i</v>
      </c>
      <c r="D86" s="4">
        <f t="shared" si="8"/>
        <v>21.5841474197798</v>
      </c>
      <c r="E86" s="4">
        <f t="shared" si="7"/>
        <v>-0.18533001161345761</v>
      </c>
    </row>
    <row r="87" spans="1:5">
      <c r="A87">
        <f t="shared" si="9"/>
        <v>92</v>
      </c>
      <c r="B87" s="4" t="str">
        <f t="shared" si="5"/>
        <v>578.053048260522i</v>
      </c>
      <c r="C87" s="4" t="str">
        <f t="shared" si="6"/>
        <v>12.0006736661838-0.0392443665926538i</v>
      </c>
      <c r="D87" s="4">
        <f t="shared" si="8"/>
        <v>21.584158966657199</v>
      </c>
      <c r="E87" s="4">
        <f t="shared" si="7"/>
        <v>-0.18736686145112011</v>
      </c>
    </row>
    <row r="88" spans="1:5">
      <c r="A88">
        <f t="shared" si="9"/>
        <v>93</v>
      </c>
      <c r="B88" s="4" t="str">
        <f t="shared" si="5"/>
        <v>584.336233567701i</v>
      </c>
      <c r="C88" s="4" t="str">
        <f t="shared" si="6"/>
        <v>12.0006883913459-0.0396710424235143i</v>
      </c>
      <c r="D88" s="4">
        <f t="shared" si="8"/>
        <v>21.584170639742602</v>
      </c>
      <c r="E88" s="4">
        <f t="shared" si="7"/>
        <v>-0.1894037196928553</v>
      </c>
    </row>
    <row r="89" spans="1:5">
      <c r="A89">
        <f t="shared" si="9"/>
        <v>94</v>
      </c>
      <c r="B89" s="4" t="str">
        <f t="shared" si="5"/>
        <v>590.619418874881i</v>
      </c>
      <c r="C89" s="4" t="str">
        <f t="shared" si="6"/>
        <v>12.0007032757273-0.0400977217130198i</v>
      </c>
      <c r="D89" s="4">
        <f t="shared" si="8"/>
        <v>21.584182439036802</v>
      </c>
      <c r="E89" s="4">
        <f t="shared" si="7"/>
        <v>-0.19144058643004722</v>
      </c>
    </row>
    <row r="90" spans="1:5">
      <c r="A90">
        <f t="shared" si="9"/>
        <v>95</v>
      </c>
      <c r="B90" s="4" t="str">
        <f t="shared" si="5"/>
        <v>596.902604182061i</v>
      </c>
      <c r="C90" s="4" t="str">
        <f t="shared" si="6"/>
        <v>12.000718319329-0.0405244044983825i</v>
      </c>
      <c r="D90" s="4">
        <f t="shared" si="8"/>
        <v>21.584194364539798</v>
      </c>
      <c r="E90" s="4">
        <f t="shared" si="7"/>
        <v>-0.19347746175408195</v>
      </c>
    </row>
    <row r="91" spans="1:5">
      <c r="A91">
        <f t="shared" si="9"/>
        <v>96</v>
      </c>
      <c r="B91" s="4" t="str">
        <f t="shared" si="5"/>
        <v>603.18578948924i</v>
      </c>
      <c r="C91" s="4" t="str">
        <f t="shared" si="6"/>
        <v>12.0007335221518-0.0409510908168151i</v>
      </c>
      <c r="D91" s="4">
        <f t="shared" si="8"/>
        <v>21.584206416252201</v>
      </c>
      <c r="E91" s="4">
        <f t="shared" si="7"/>
        <v>-0.19551434575634924</v>
      </c>
    </row>
    <row r="92" spans="1:5">
      <c r="A92">
        <f t="shared" si="9"/>
        <v>97</v>
      </c>
      <c r="B92" s="4" t="str">
        <f t="shared" si="5"/>
        <v>609.46897479642i</v>
      </c>
      <c r="C92" s="4" t="str">
        <f t="shared" si="6"/>
        <v>12.0007488841968-0.0413777807055312i</v>
      </c>
      <c r="D92" s="4">
        <f t="shared" si="8"/>
        <v>21.584218594174601</v>
      </c>
      <c r="E92" s="4">
        <f t="shared" si="7"/>
        <v>-0.19755123852823611</v>
      </c>
    </row>
    <row r="93" spans="1:5">
      <c r="A93">
        <f t="shared" si="9"/>
        <v>98</v>
      </c>
      <c r="B93" s="4" t="str">
        <f t="shared" si="5"/>
        <v>615.752160103599i</v>
      </c>
      <c r="C93" s="4" t="str">
        <f t="shared" si="6"/>
        <v>12.0007644054649-0.0418044742017448i</v>
      </c>
      <c r="D93" s="4">
        <f t="shared" si="8"/>
        <v>21.584230898307201</v>
      </c>
      <c r="E93" s="4">
        <f t="shared" si="7"/>
        <v>-0.19958814016113274</v>
      </c>
    </row>
    <row r="94" spans="1:5">
      <c r="A94">
        <f t="shared" si="9"/>
        <v>99</v>
      </c>
      <c r="B94" s="4" t="str">
        <f t="shared" si="5"/>
        <v>622.035345410779i</v>
      </c>
      <c r="C94" s="4" t="str">
        <f t="shared" si="6"/>
        <v>12.0007800859569-0.042231171342671i</v>
      </c>
      <c r="D94" s="4">
        <f t="shared" si="8"/>
        <v>21.584243328650601</v>
      </c>
      <c r="E94" s="4">
        <f t="shared" si="7"/>
        <v>-0.201625050746434</v>
      </c>
    </row>
    <row r="95" spans="1:5">
      <c r="A95">
        <f t="shared" si="9"/>
        <v>100</v>
      </c>
      <c r="B95" s="4" t="str">
        <f t="shared" si="5"/>
        <v>628.318530717959i</v>
      </c>
      <c r="C95" s="4" t="str">
        <f t="shared" si="6"/>
        <v>12.000795925674-0.0426578721655255i</v>
      </c>
      <c r="D95" s="4">
        <f t="shared" si="8"/>
        <v>21.584255885205003</v>
      </c>
      <c r="E95" s="4">
        <f t="shared" si="7"/>
        <v>-0.20366197037552897</v>
      </c>
    </row>
    <row r="96" spans="1:5">
      <c r="A96">
        <f>A95+10</f>
        <v>110</v>
      </c>
      <c r="B96" s="4" t="str">
        <f t="shared" si="5"/>
        <v>691.150383789755i</v>
      </c>
      <c r="C96" s="4" t="str">
        <f t="shared" si="6"/>
        <v>12.0009630804375-0.0469250910881273i</v>
      </c>
      <c r="D96" s="4">
        <f t="shared" si="8"/>
        <v>21.584388392464604</v>
      </c>
      <c r="E96" s="4">
        <f t="shared" si="7"/>
        <v>-0.22403168418261399</v>
      </c>
    </row>
    <row r="97" spans="1:5">
      <c r="A97">
        <f t="shared" ref="A97:A160" si="10">A96+10</f>
        <v>120</v>
      </c>
      <c r="B97" s="4" t="str">
        <f t="shared" si="5"/>
        <v>753.98223686155i</v>
      </c>
      <c r="C97" s="4" t="str">
        <f t="shared" si="6"/>
        <v>12.0011461588333-0.0511927191466564i</v>
      </c>
      <c r="D97" s="4">
        <f t="shared" si="8"/>
        <v>21.5845335213616</v>
      </c>
      <c r="E97" s="4">
        <f t="shared" si="7"/>
        <v>-0.2444024029113209</v>
      </c>
    </row>
    <row r="98" spans="1:5">
      <c r="A98">
        <f t="shared" si="10"/>
        <v>130</v>
      </c>
      <c r="B98" s="4" t="str">
        <f t="shared" si="5"/>
        <v>816.814089933346i</v>
      </c>
      <c r="C98" s="4" t="str">
        <f t="shared" si="6"/>
        <v>12.0013451619881-0.05546079357032i</v>
      </c>
      <c r="D98" s="4">
        <f t="shared" si="8"/>
        <v>21.584691272413799</v>
      </c>
      <c r="E98" s="4">
        <f t="shared" si="7"/>
        <v>-0.26477421797741185</v>
      </c>
    </row>
    <row r="99" spans="1:5">
      <c r="A99">
        <f t="shared" si="10"/>
        <v>140</v>
      </c>
      <c r="B99" s="4" t="str">
        <f t="shared" si="5"/>
        <v>879.645943005142i</v>
      </c>
      <c r="C99" s="4" t="str">
        <f t="shared" si="6"/>
        <v>12.0015600911265-0.0597293515974665i</v>
      </c>
      <c r="D99" s="4">
        <f t="shared" si="8"/>
        <v>21.584861646184201</v>
      </c>
      <c r="E99" s="4">
        <f t="shared" si="7"/>
        <v>-0.28514722081210792</v>
      </c>
    </row>
    <row r="100" spans="1:5">
      <c r="A100">
        <f t="shared" si="10"/>
        <v>150</v>
      </c>
      <c r="B100" s="4" t="str">
        <f t="shared" si="5"/>
        <v>942.477796076938i</v>
      </c>
      <c r="C100" s="4" t="str">
        <f t="shared" si="6"/>
        <v>12.0017909475714-0.06399843047635i</v>
      </c>
      <c r="D100" s="4">
        <f t="shared" si="8"/>
        <v>21.585044643280401</v>
      </c>
      <c r="E100" s="4">
        <f t="shared" si="7"/>
        <v>-0.30552150286337598</v>
      </c>
    </row>
    <row r="101" spans="1:5">
      <c r="A101">
        <f t="shared" si="10"/>
        <v>160</v>
      </c>
      <c r="B101" s="4" t="str">
        <f t="shared" si="5"/>
        <v>1005.30964914873i</v>
      </c>
      <c r="C101" s="4" t="str">
        <f t="shared" si="6"/>
        <v>12.0020377327436-0.068268067465894i</v>
      </c>
      <c r="D101" s="4">
        <f t="shared" si="8"/>
        <v>21.585240264355598</v>
      </c>
      <c r="E101" s="4">
        <f t="shared" si="7"/>
        <v>-0.3258971555972287</v>
      </c>
    </row>
    <row r="102" spans="1:5">
      <c r="A102">
        <f t="shared" si="10"/>
        <v>170</v>
      </c>
      <c r="B102" s="4" t="str">
        <f t="shared" si="5"/>
        <v>1068.14150222053i</v>
      </c>
      <c r="C102" s="4" t="str">
        <f t="shared" si="6"/>
        <v>12.0023004481617-0.0725382998364552i</v>
      </c>
      <c r="D102" s="4">
        <f t="shared" si="8"/>
        <v>21.5854485101076</v>
      </c>
      <c r="E102" s="4">
        <f t="shared" si="7"/>
        <v>-0.34627427049901843</v>
      </c>
    </row>
    <row r="103" spans="1:5">
      <c r="A103">
        <f t="shared" si="10"/>
        <v>180</v>
      </c>
      <c r="B103" s="4" t="str">
        <f t="shared" si="5"/>
        <v>1130.97335529233i</v>
      </c>
      <c r="C103" s="4" t="str">
        <f t="shared" si="6"/>
        <v>12.0025790954427-0.0768091648705873i</v>
      </c>
      <c r="D103" s="4">
        <f t="shared" si="8"/>
        <v>21.585669381279601</v>
      </c>
      <c r="E103" s="4">
        <f t="shared" si="7"/>
        <v>-0.36665293907471047</v>
      </c>
    </row>
    <row r="104" spans="1:5">
      <c r="A104">
        <f t="shared" si="10"/>
        <v>190</v>
      </c>
      <c r="B104" s="4" t="str">
        <f t="shared" si="5"/>
        <v>1193.80520836412i</v>
      </c>
      <c r="C104" s="4" t="str">
        <f t="shared" si="6"/>
        <v>12.0028736763015-0.0810806998638062i</v>
      </c>
      <c r="D104" s="4">
        <f t="shared" si="8"/>
        <v>21.585902878659802</v>
      </c>
      <c r="E104" s="4">
        <f t="shared" si="7"/>
        <v>-0.38703325285219042</v>
      </c>
    </row>
    <row r="105" spans="1:5">
      <c r="A105">
        <f t="shared" si="10"/>
        <v>200</v>
      </c>
      <c r="B105" s="4" t="str">
        <f t="shared" si="5"/>
        <v>1256.63706143592i</v>
      </c>
      <c r="C105" s="4" t="str">
        <f t="shared" si="6"/>
        <v>12.003184192551-0.0853529421253575i</v>
      </c>
      <c r="D105" s="4">
        <f t="shared" si="8"/>
        <v>21.5861490030812</v>
      </c>
      <c r="E105" s="4">
        <f t="shared" si="7"/>
        <v>-0.4074153033825656</v>
      </c>
    </row>
    <row r="106" spans="1:5">
      <c r="A106">
        <f t="shared" si="10"/>
        <v>210</v>
      </c>
      <c r="B106" s="4" t="str">
        <f t="shared" si="5"/>
        <v>1319.46891450771i</v>
      </c>
      <c r="C106" s="4" t="str">
        <f t="shared" si="6"/>
        <v>12.0035106461024-0.0896259289789777i</v>
      </c>
      <c r="D106" s="4">
        <f t="shared" si="8"/>
        <v>21.586407755422201</v>
      </c>
      <c r="E106" s="4">
        <f t="shared" si="7"/>
        <v>-0.42779918224142732</v>
      </c>
    </row>
    <row r="107" spans="1:5">
      <c r="A107">
        <f t="shared" si="10"/>
        <v>220</v>
      </c>
      <c r="B107" s="4" t="str">
        <f t="shared" si="5"/>
        <v>1382.30076757951i</v>
      </c>
      <c r="C107" s="4" t="str">
        <f t="shared" si="6"/>
        <v>12.0038530389648-0.0938996977636657i</v>
      </c>
      <c r="D107" s="4">
        <f t="shared" si="8"/>
        <v>21.586679136606399</v>
      </c>
      <c r="E107" s="4">
        <f t="shared" si="7"/>
        <v>-0.44818498103018345</v>
      </c>
    </row>
    <row r="108" spans="1:5">
      <c r="A108">
        <f t="shared" si="10"/>
        <v>230</v>
      </c>
      <c r="B108" s="4" t="str">
        <f t="shared" si="5"/>
        <v>1445.1326206513i</v>
      </c>
      <c r="C108" s="4" t="str">
        <f t="shared" si="6"/>
        <v>12.0042113732455-0.0981742858344449i</v>
      </c>
      <c r="D108" s="4">
        <f t="shared" si="8"/>
        <v>21.586963147601999</v>
      </c>
      <c r="E108" s="4">
        <f t="shared" si="7"/>
        <v>-0.46857279137732089</v>
      </c>
    </row>
    <row r="109" spans="1:5">
      <c r="A109">
        <f t="shared" si="10"/>
        <v>240</v>
      </c>
      <c r="B109" s="4" t="str">
        <f t="shared" si="5"/>
        <v>1507.9644737231i</v>
      </c>
      <c r="C109" s="4" t="str">
        <f t="shared" si="6"/>
        <v>12.0045856511499-0.102449730563136i</v>
      </c>
      <c r="D109" s="4">
        <f t="shared" si="8"/>
        <v>21.587259789422603</v>
      </c>
      <c r="E109" s="4">
        <f t="shared" si="7"/>
        <v>-0.48896270493973143</v>
      </c>
    </row>
    <row r="110" spans="1:5">
      <c r="A110">
        <f t="shared" si="10"/>
        <v>250</v>
      </c>
      <c r="B110" s="4" t="str">
        <f t="shared" si="5"/>
        <v>1570.7963267949i</v>
      </c>
      <c r="C110" s="4" t="str">
        <f t="shared" si="6"/>
        <v>12.0049758749815-0.106726069339119i</v>
      </c>
      <c r="D110" s="4">
        <f t="shared" si="8"/>
        <v>21.5875690631268</v>
      </c>
      <c r="E110" s="4">
        <f t="shared" si="7"/>
        <v>-0.50935481340397959</v>
      </c>
    </row>
    <row r="111" spans="1:5">
      <c r="A111">
        <f t="shared" si="10"/>
        <v>260</v>
      </c>
      <c r="B111" s="4" t="str">
        <f t="shared" si="5"/>
        <v>1633.62817986669i</v>
      </c>
      <c r="C111" s="4" t="str">
        <f t="shared" si="6"/>
        <v>12.0053820471421-0.111003339570105i</v>
      </c>
      <c r="D111" s="4">
        <f t="shared" si="8"/>
        <v>21.587890969818801</v>
      </c>
      <c r="E111" s="4">
        <f t="shared" si="7"/>
        <v>-0.52974920848760776</v>
      </c>
    </row>
    <row r="112" spans="1:5">
      <c r="A112">
        <f t="shared" si="10"/>
        <v>270</v>
      </c>
      <c r="B112" s="4" t="str">
        <f t="shared" si="5"/>
        <v>1696.46003293849i</v>
      </c>
      <c r="C112" s="4" t="str">
        <f t="shared" si="6"/>
        <v>12.0058041701315-0.115281578682909i</v>
      </c>
      <c r="D112" s="4">
        <f t="shared" si="8"/>
        <v>21.588225510647398</v>
      </c>
      <c r="E112" s="4">
        <f t="shared" si="7"/>
        <v>-0.55014598194046449</v>
      </c>
    </row>
    <row r="113" spans="1:5">
      <c r="A113">
        <f t="shared" si="10"/>
        <v>280</v>
      </c>
      <c r="B113" s="4" t="str">
        <f t="shared" si="5"/>
        <v>1759.29188601028i</v>
      </c>
      <c r="C113" s="4" t="str">
        <f t="shared" si="6"/>
        <v>12.0062422465479-0.119560824124211i</v>
      </c>
      <c r="D113" s="4">
        <f t="shared" si="8"/>
        <v>21.588572686806401</v>
      </c>
      <c r="E113" s="4">
        <f t="shared" si="7"/>
        <v>-0.57054522554594422</v>
      </c>
    </row>
    <row r="114" spans="1:5">
      <c r="A114">
        <f t="shared" si="10"/>
        <v>290</v>
      </c>
      <c r="B114" s="4" t="str">
        <f t="shared" si="5"/>
        <v>1822.12373908208i</v>
      </c>
      <c r="C114" s="4" t="str">
        <f t="shared" si="6"/>
        <v>12.0066962790875-0.123841113361337i</v>
      </c>
      <c r="D114" s="4">
        <f t="shared" si="8"/>
        <v>21.588932499535602</v>
      </c>
      <c r="E114" s="4">
        <f t="shared" si="7"/>
        <v>-0.59094703112235547</v>
      </c>
    </row>
    <row r="115" spans="1:5">
      <c r="A115">
        <f t="shared" si="10"/>
        <v>300</v>
      </c>
      <c r="B115" s="4" t="str">
        <f t="shared" si="5"/>
        <v>1884.95559215388i</v>
      </c>
      <c r="C115" s="4" t="str">
        <f t="shared" si="6"/>
        <v>12.0071662705449-0.128122483883021i</v>
      </c>
      <c r="D115" s="4">
        <f t="shared" si="8"/>
        <v>21.589304950119001</v>
      </c>
      <c r="E115" s="4">
        <f t="shared" si="7"/>
        <v>-0.61135149052415916</v>
      </c>
    </row>
    <row r="116" spans="1:5">
      <c r="A116">
        <f t="shared" si="10"/>
        <v>310</v>
      </c>
      <c r="B116" s="4" t="str">
        <f t="shared" si="5"/>
        <v>1947.78744522567i</v>
      </c>
      <c r="C116" s="4" t="str">
        <f t="shared" si="6"/>
        <v>12.0076522238128-0.132404973200186i</v>
      </c>
      <c r="D116" s="4">
        <f t="shared" si="8"/>
        <v>21.5896900398862</v>
      </c>
      <c r="E116" s="4">
        <f t="shared" si="7"/>
        <v>-0.63175869564332843</v>
      </c>
    </row>
    <row r="117" spans="1:5">
      <c r="A117">
        <f t="shared" si="10"/>
        <v>320</v>
      </c>
      <c r="B117" s="4" t="str">
        <f t="shared" si="5"/>
        <v>2010.61929829747i</v>
      </c>
      <c r="C117" s="4" t="str">
        <f t="shared" si="6"/>
        <v>12.0081541418824-0.136688618846709i</v>
      </c>
      <c r="D117" s="4">
        <f t="shared" si="8"/>
        <v>21.5900877702122</v>
      </c>
      <c r="E117" s="4">
        <f t="shared" si="7"/>
        <v>-0.65216873841059386</v>
      </c>
    </row>
    <row r="118" spans="1:5">
      <c r="A118">
        <f t="shared" si="10"/>
        <v>330</v>
      </c>
      <c r="B118" s="4" t="str">
        <f t="shared" si="5"/>
        <v>2073.45115136926i</v>
      </c>
      <c r="C118" s="4" t="str">
        <f t="shared" si="6"/>
        <v>12.0086720278428-0.1409734583802i</v>
      </c>
      <c r="D118" s="4">
        <f t="shared" si="8"/>
        <v>21.590498142516598</v>
      </c>
      <c r="E118" s="4">
        <f t="shared" si="7"/>
        <v>-0.67258171079680584</v>
      </c>
    </row>
    <row r="119" spans="1:5">
      <c r="A119">
        <f t="shared" si="10"/>
        <v>340</v>
      </c>
      <c r="B119" s="4" t="str">
        <f t="shared" si="5"/>
        <v>2136.28300444106i</v>
      </c>
      <c r="C119" s="4" t="str">
        <f t="shared" si="6"/>
        <v>12.0092058848819-0.145259529382774i</v>
      </c>
      <c r="D119" s="4">
        <f t="shared" si="8"/>
        <v>21.590921158264802</v>
      </c>
      <c r="E119" s="4">
        <f t="shared" si="7"/>
        <v>-0.69299770481417911</v>
      </c>
    </row>
    <row r="120" spans="1:5">
      <c r="A120">
        <f t="shared" si="10"/>
        <v>350</v>
      </c>
      <c r="B120" s="4" t="str">
        <f t="shared" si="5"/>
        <v>2199.11485751285i</v>
      </c>
      <c r="C120" s="4" t="str">
        <f t="shared" si="6"/>
        <v>12.0097557162856-0.149546869461829i</v>
      </c>
      <c r="D120" s="4">
        <f t="shared" si="8"/>
        <v>21.591356818967199</v>
      </c>
      <c r="E120" s="4">
        <f t="shared" si="7"/>
        <v>-0.71341681251765654</v>
      </c>
    </row>
    <row r="121" spans="1:5">
      <c r="A121">
        <f t="shared" si="10"/>
        <v>360</v>
      </c>
      <c r="B121" s="4" t="str">
        <f t="shared" si="5"/>
        <v>2261.94671058465i</v>
      </c>
      <c r="C121" s="4" t="str">
        <f t="shared" si="6"/>
        <v>12.0103215254382-0.15383551625082i</v>
      </c>
      <c r="D121" s="4">
        <f t="shared" si="8"/>
        <v>21.591805126179402</v>
      </c>
      <c r="E121" s="4">
        <f t="shared" si="7"/>
        <v>-0.73383912600618484</v>
      </c>
    </row>
    <row r="122" spans="1:5">
      <c r="A122">
        <f t="shared" si="10"/>
        <v>370</v>
      </c>
      <c r="B122" s="4" t="str">
        <f t="shared" si="5"/>
        <v>2324.77856365645i</v>
      </c>
      <c r="C122" s="4" t="str">
        <f t="shared" si="6"/>
        <v>12.0109033158225-0.158125507410037i</v>
      </c>
      <c r="D122" s="4">
        <f t="shared" si="8"/>
        <v>21.592266081501997</v>
      </c>
      <c r="E122" s="4">
        <f t="shared" si="7"/>
        <v>-0.75426473742402123</v>
      </c>
    </row>
    <row r="123" spans="1:5">
      <c r="A123">
        <f t="shared" si="10"/>
        <v>380</v>
      </c>
      <c r="B123" s="4" t="str">
        <f t="shared" si="5"/>
        <v>2387.61041672824i</v>
      </c>
      <c r="C123" s="4" t="str">
        <f t="shared" si="6"/>
        <v>12.0115010910196-0.162416880627384i</v>
      </c>
      <c r="D123" s="4">
        <f t="shared" si="8"/>
        <v>21.592739686581403</v>
      </c>
      <c r="E123" s="4">
        <f t="shared" si="7"/>
        <v>-0.77469373896206051</v>
      </c>
    </row>
    <row r="124" spans="1:5">
      <c r="A124">
        <f t="shared" si="10"/>
        <v>390</v>
      </c>
      <c r="B124" s="4" t="str">
        <f t="shared" si="5"/>
        <v>2450.44226980004i</v>
      </c>
      <c r="C124" s="4" t="str">
        <f t="shared" si="6"/>
        <v>12.0121148547092-0.166709673619159i</v>
      </c>
      <c r="D124" s="4">
        <f t="shared" si="8"/>
        <v>21.593225943108799</v>
      </c>
      <c r="E124" s="4">
        <f t="shared" si="7"/>
        <v>-0.79512622285913304</v>
      </c>
    </row>
    <row r="125" spans="1:5">
      <c r="A125">
        <f t="shared" si="10"/>
        <v>400</v>
      </c>
      <c r="B125" s="4" t="str">
        <f t="shared" si="5"/>
        <v>2513.27412287183i</v>
      </c>
      <c r="C125" s="4" t="str">
        <f t="shared" si="6"/>
        <v>12.0127446106692-0.171003924130831i</v>
      </c>
      <c r="D125" s="4">
        <f t="shared" si="8"/>
        <v>21.593724852821001</v>
      </c>
      <c r="E125" s="4">
        <f t="shared" si="7"/>
        <v>-0.81556228140332809</v>
      </c>
    </row>
    <row r="126" spans="1:5">
      <c r="A126">
        <f t="shared" si="10"/>
        <v>410</v>
      </c>
      <c r="B126" s="4" t="str">
        <f t="shared" si="5"/>
        <v>2576.10597594363i</v>
      </c>
      <c r="C126" s="4" t="str">
        <f t="shared" si="6"/>
        <v>12.0133903627762-0.175299669937823i</v>
      </c>
      <c r="D126" s="4">
        <f t="shared" si="8"/>
        <v>21.594236417499602</v>
      </c>
      <c r="E126" s="4">
        <f t="shared" si="7"/>
        <v>-0.83600200693328719</v>
      </c>
    </row>
    <row r="127" spans="1:5">
      <c r="A127">
        <f t="shared" si="10"/>
        <v>420</v>
      </c>
      <c r="B127" s="4" t="str">
        <f t="shared" si="5"/>
        <v>2638.93782901543i</v>
      </c>
      <c r="C127" s="4" t="str">
        <f t="shared" si="6"/>
        <v>12.0140521150052-0.179596948846299i</v>
      </c>
      <c r="D127" s="4">
        <f t="shared" si="8"/>
        <v>21.5947606389722</v>
      </c>
      <c r="E127" s="4">
        <f t="shared" si="7"/>
        <v>-0.85644549183956087</v>
      </c>
    </row>
    <row r="128" spans="1:5">
      <c r="A128">
        <f t="shared" si="10"/>
        <v>430</v>
      </c>
      <c r="B128" s="4" t="str">
        <f t="shared" si="5"/>
        <v>2701.76968208722i</v>
      </c>
      <c r="C128" s="4" t="str">
        <f t="shared" si="6"/>
        <v>12.0147298714298-0.183895798693939i</v>
      </c>
      <c r="D128" s="4">
        <f t="shared" si="8"/>
        <v>21.595297519111199</v>
      </c>
      <c r="E128" s="4">
        <f t="shared" si="7"/>
        <v>-0.8768928285658748</v>
      </c>
    </row>
    <row r="129" spans="1:5">
      <c r="A129">
        <f t="shared" si="10"/>
        <v>440</v>
      </c>
      <c r="B129" s="4" t="str">
        <f t="shared" si="5"/>
        <v>2764.60153515902i</v>
      </c>
      <c r="C129" s="4" t="str">
        <f t="shared" si="6"/>
        <v>12.0154236362221-0.188196257350729i</v>
      </c>
      <c r="D129" s="4">
        <f t="shared" si="8"/>
        <v>21.595847059834398</v>
      </c>
      <c r="E129" s="4">
        <f t="shared" si="7"/>
        <v>-0.89734410961048361</v>
      </c>
    </row>
    <row r="130" spans="1:5">
      <c r="A130">
        <f t="shared" si="10"/>
        <v>450</v>
      </c>
      <c r="B130" s="4" t="str">
        <f t="shared" si="5"/>
        <v>2827.43338823081i</v>
      </c>
      <c r="C130" s="4" t="str">
        <f t="shared" si="6"/>
        <v>12.0161334136529-0.192498362719744i</v>
      </c>
      <c r="D130" s="4">
        <f t="shared" si="8"/>
        <v>21.5964092631054</v>
      </c>
      <c r="E130" s="4">
        <f t="shared" si="7"/>
        <v>-0.91779942752746302</v>
      </c>
    </row>
    <row r="131" spans="1:5">
      <c r="A131">
        <f t="shared" si="10"/>
        <v>460</v>
      </c>
      <c r="B131" s="4" t="str">
        <f t="shared" si="5"/>
        <v>2890.26524130261i</v>
      </c>
      <c r="C131" s="4" t="str">
        <f t="shared" si="6"/>
        <v>12.0168592080916-0.196802152737945i</v>
      </c>
      <c r="D131" s="4">
        <f t="shared" si="8"/>
        <v>21.596984130932601</v>
      </c>
      <c r="E131" s="4">
        <f t="shared" si="7"/>
        <v>-0.93825887492809112</v>
      </c>
    </row>
    <row r="132" spans="1:5">
      <c r="A132">
        <f t="shared" si="10"/>
        <v>470</v>
      </c>
      <c r="B132" s="4" t="str">
        <f t="shared" si="5"/>
        <v>2953.09709437441i</v>
      </c>
      <c r="C132" s="4" t="str">
        <f t="shared" si="6"/>
        <v>12.0176010240061-0.201107665376946i</v>
      </c>
      <c r="D132" s="4">
        <f t="shared" si="8"/>
        <v>21.597571665369802</v>
      </c>
      <c r="E132" s="4">
        <f t="shared" si="7"/>
        <v>-0.95872254448207928</v>
      </c>
    </row>
    <row r="133" spans="1:5">
      <c r="A133">
        <f t="shared" si="10"/>
        <v>480</v>
      </c>
      <c r="B133" s="4" t="str">
        <f t="shared" ref="B133:B196" si="11">COMPLEX(0,2*PI()*A133)</f>
        <v>3015.9289474462i</v>
      </c>
      <c r="C133" s="4" t="str">
        <f t="shared" ref="C133:C196" si="12">IMDIV(Gd0,IMSUM(1,IMDIV(B133,Q*Omega0),IMPRODUCT((IMDIV(B133,Omega0)),(IMDIV(B133,Omega0)))))</f>
        <v>12.0183588659632-0.205414938643823i</v>
      </c>
      <c r="D133" s="4">
        <f t="shared" si="8"/>
        <v>21.598171868517003</v>
      </c>
      <c r="E133" s="4">
        <f t="shared" ref="E133:E196" si="13">180/PI()*IMARGUMENT(C133)</f>
        <v>-0.97919052891896297</v>
      </c>
    </row>
    <row r="134" spans="1:5">
      <c r="A134">
        <f t="shared" si="10"/>
        <v>490</v>
      </c>
      <c r="B134" s="4" t="str">
        <f t="shared" si="11"/>
        <v>3078.760800518i</v>
      </c>
      <c r="C134" s="4" t="str">
        <f t="shared" si="12"/>
        <v>12.0191327386284-0.209724010581902i</v>
      </c>
      <c r="D134" s="4">
        <f t="shared" ref="D134:D197" si="14">20*(IMREAL(IMLOG10(C134)))</f>
        <v>21.5987847425186</v>
      </c>
      <c r="E134" s="4">
        <f t="shared" si="13"/>
        <v>-0.99966292102943288</v>
      </c>
    </row>
    <row r="135" spans="1:5">
      <c r="A135">
        <f t="shared" si="10"/>
        <v>500</v>
      </c>
      <c r="B135" s="4" t="str">
        <f t="shared" si="11"/>
        <v>3141.59265358979i</v>
      </c>
      <c r="C135" s="4" t="str">
        <f t="shared" si="12"/>
        <v>12.0199226467657-0.214034919271535i</v>
      </c>
      <c r="D135" s="4">
        <f t="shared" si="14"/>
        <v>21.599410289564801</v>
      </c>
      <c r="E135" s="4">
        <f t="shared" si="13"/>
        <v>-1.0201398136666062</v>
      </c>
    </row>
    <row r="136" spans="1:5">
      <c r="A136">
        <f t="shared" si="10"/>
        <v>510</v>
      </c>
      <c r="B136" s="4" t="str">
        <f t="shared" si="11"/>
        <v>3204.42450666159i</v>
      </c>
      <c r="C136" s="4" t="str">
        <f t="shared" si="12"/>
        <v>12.0207285952382-0.218347702830917i</v>
      </c>
      <c r="D136" s="4">
        <f t="shared" si="14"/>
        <v>21.6000485118916</v>
      </c>
      <c r="E136" s="4">
        <f t="shared" si="13"/>
        <v>-1.040621299747422</v>
      </c>
    </row>
    <row r="137" spans="1:5">
      <c r="A137">
        <f t="shared" si="10"/>
        <v>520</v>
      </c>
      <c r="B137" s="4" t="str">
        <f t="shared" si="11"/>
        <v>3267.25635973338i</v>
      </c>
      <c r="C137" s="4" t="str">
        <f t="shared" si="12"/>
        <v>12.0215505890077-0.22266239941686i</v>
      </c>
      <c r="D137" s="4">
        <f t="shared" si="14"/>
        <v>21.600699411780198</v>
      </c>
      <c r="E137" s="4">
        <f t="shared" si="13"/>
        <v>-1.0611074722539136</v>
      </c>
    </row>
    <row r="138" spans="1:5">
      <c r="A138">
        <f t="shared" si="10"/>
        <v>530</v>
      </c>
      <c r="B138" s="4" t="str">
        <f t="shared" si="11"/>
        <v>3330.08821280518i</v>
      </c>
      <c r="C138" s="4" t="str">
        <f t="shared" si="12"/>
        <v>12.0223886331349-0.226979047225602i</v>
      </c>
      <c r="D138" s="4">
        <f t="shared" si="14"/>
        <v>21.601362991557398</v>
      </c>
      <c r="E138" s="4">
        <f t="shared" si="13"/>
        <v>-1.0815984242345857</v>
      </c>
    </row>
    <row r="139" spans="1:5">
      <c r="A139">
        <f t="shared" si="10"/>
        <v>540</v>
      </c>
      <c r="B139" s="4" t="str">
        <f t="shared" si="11"/>
        <v>3392.92006587698i</v>
      </c>
      <c r="C139" s="4" t="str">
        <f t="shared" si="12"/>
        <v>12.0232427327791-0.231297684493599i</v>
      </c>
      <c r="D139" s="4">
        <f t="shared" si="14"/>
        <v>21.602039253594796</v>
      </c>
      <c r="E139" s="4">
        <f t="shared" si="13"/>
        <v>-1.1020942488057577</v>
      </c>
    </row>
    <row r="140" spans="1:5">
      <c r="A140">
        <f t="shared" si="10"/>
        <v>550</v>
      </c>
      <c r="B140" s="4" t="str">
        <f t="shared" si="11"/>
        <v>3455.75191894877i</v>
      </c>
      <c r="C140" s="4" t="str">
        <f t="shared" si="12"/>
        <v>12.024112893199-0.235618349498321i</v>
      </c>
      <c r="D140" s="4">
        <f t="shared" si="14"/>
        <v>21.6027282003108</v>
      </c>
      <c r="E140" s="4">
        <f t="shared" si="13"/>
        <v>-1.1225950391528163</v>
      </c>
    </row>
    <row r="141" spans="1:5">
      <c r="A141">
        <f t="shared" si="10"/>
        <v>560</v>
      </c>
      <c r="B141" s="4" t="str">
        <f t="shared" si="11"/>
        <v>3518.58377202057i</v>
      </c>
      <c r="C141" s="4" t="str">
        <f t="shared" si="12"/>
        <v>12.0249991197519-0.239941080559062i</v>
      </c>
      <c r="D141" s="4">
        <f t="shared" si="14"/>
        <v>21.603429834168399</v>
      </c>
      <c r="E141" s="4">
        <f t="shared" si="13"/>
        <v>-1.1431008885316776</v>
      </c>
    </row>
    <row r="142" spans="1:5">
      <c r="A142">
        <f t="shared" si="10"/>
        <v>570</v>
      </c>
      <c r="B142" s="4" t="str">
        <f t="shared" si="11"/>
        <v>3581.41562509236i</v>
      </c>
      <c r="C142" s="4" t="str">
        <f t="shared" si="12"/>
        <v>12.0259014178942-0.244265916037731i</v>
      </c>
      <c r="D142" s="4">
        <f t="shared" si="14"/>
        <v>21.604144157676402</v>
      </c>
      <c r="E142" s="4">
        <f t="shared" si="13"/>
        <v>-1.1636118902700339</v>
      </c>
    </row>
    <row r="143" spans="1:5">
      <c r="A143">
        <f t="shared" si="10"/>
        <v>580</v>
      </c>
      <c r="B143" s="4" t="str">
        <f t="shared" si="11"/>
        <v>3644.24747816416i</v>
      </c>
      <c r="C143" s="4" t="str">
        <f t="shared" si="12"/>
        <v>12.0268197931814-0.248592894339663i</v>
      </c>
      <c r="D143" s="4">
        <f t="shared" si="14"/>
        <v>21.604871173389402</v>
      </c>
      <c r="E143" s="4">
        <f t="shared" si="13"/>
        <v>-1.1841281377687376</v>
      </c>
    </row>
    <row r="144" spans="1:5">
      <c r="A144">
        <f t="shared" si="10"/>
        <v>590</v>
      </c>
      <c r="B144" s="4" t="str">
        <f t="shared" si="11"/>
        <v>3707.07933123596i</v>
      </c>
      <c r="C144" s="4" t="str">
        <f t="shared" si="12"/>
        <v>12.027754251268-0.252922053914419i</v>
      </c>
      <c r="D144" s="4">
        <f t="shared" si="14"/>
        <v>21.605610883907399</v>
      </c>
      <c r="E144" s="4">
        <f t="shared" si="13"/>
        <v>-1.2046497245031349</v>
      </c>
    </row>
    <row r="145" spans="1:5">
      <c r="A145">
        <f t="shared" si="10"/>
        <v>600</v>
      </c>
      <c r="B145" s="4" t="str">
        <f t="shared" si="11"/>
        <v>3769.91118430775i</v>
      </c>
      <c r="C145" s="4" t="str">
        <f t="shared" si="12"/>
        <v>12.0287047979076-0.257253433256595i</v>
      </c>
      <c r="D145" s="4">
        <f t="shared" si="14"/>
        <v>21.606363291876001</v>
      </c>
      <c r="E145" s="4">
        <f t="shared" si="13"/>
        <v>-1.2251767440244203</v>
      </c>
    </row>
    <row r="146" spans="1:5">
      <c r="A146">
        <f t="shared" si="10"/>
        <v>610</v>
      </c>
      <c r="B146" s="4" t="str">
        <f t="shared" si="11"/>
        <v>3832.74303737955i</v>
      </c>
      <c r="C146" s="4" t="str">
        <f t="shared" si="12"/>
        <v>12.0296714389529-0.26158707090663i</v>
      </c>
      <c r="D146" s="4">
        <f t="shared" si="14"/>
        <v>21.607128399986401</v>
      </c>
      <c r="E146" s="4">
        <f t="shared" si="13"/>
        <v>-1.2457092899609901</v>
      </c>
    </row>
    <row r="147" spans="1:5">
      <c r="A147">
        <f t="shared" si="10"/>
        <v>620</v>
      </c>
      <c r="B147" s="4" t="str">
        <f t="shared" si="11"/>
        <v>3895.57489045134i</v>
      </c>
      <c r="C147" s="4" t="str">
        <f t="shared" si="12"/>
        <v>12.0306541803561-0.265923005451612i</v>
      </c>
      <c r="D147" s="4">
        <f t="shared" si="14"/>
        <v>21.607906210975798</v>
      </c>
      <c r="E147" s="4">
        <f t="shared" si="13"/>
        <v>-1.2662474560197376</v>
      </c>
    </row>
    <row r="148" spans="1:5">
      <c r="A148">
        <f t="shared" si="10"/>
        <v>630</v>
      </c>
      <c r="B148" s="4" t="str">
        <f t="shared" si="11"/>
        <v>3958.40674352314i</v>
      </c>
      <c r="C148" s="4" t="str">
        <f t="shared" si="12"/>
        <v>12.0316530281681-0.270261275526097i</v>
      </c>
      <c r="D148" s="4">
        <f t="shared" si="14"/>
        <v>21.608696727627002</v>
      </c>
      <c r="E148" s="4">
        <f t="shared" si="13"/>
        <v>-1.286791335987532</v>
      </c>
    </row>
    <row r="149" spans="1:5">
      <c r="A149">
        <f t="shared" si="10"/>
        <v>640</v>
      </c>
      <c r="B149" s="4" t="str">
        <f t="shared" si="11"/>
        <v>4021.23859659494i</v>
      </c>
      <c r="C149" s="4" t="str">
        <f t="shared" si="12"/>
        <v>12.0326679885396-0.274601919812914i</v>
      </c>
      <c r="D149" s="4">
        <f t="shared" si="14"/>
        <v>21.609499952768001</v>
      </c>
      <c r="E149" s="4">
        <f t="shared" si="13"/>
        <v>-1.3073410237324237</v>
      </c>
    </row>
    <row r="150" spans="1:5">
      <c r="A150">
        <f t="shared" si="10"/>
        <v>650</v>
      </c>
      <c r="B150" s="4" t="str">
        <f t="shared" si="11"/>
        <v>4084.07044966673i</v>
      </c>
      <c r="C150" s="4" t="str">
        <f t="shared" si="12"/>
        <v>12.0336990677202-0.278944977043984i</v>
      </c>
      <c r="D150" s="4">
        <f t="shared" si="14"/>
        <v>21.610315889273402</v>
      </c>
      <c r="E150" s="4">
        <f t="shared" si="13"/>
        <v>-1.3278966132051233</v>
      </c>
    </row>
    <row r="151" spans="1:5">
      <c r="A151">
        <f t="shared" si="10"/>
        <v>660</v>
      </c>
      <c r="B151" s="4" t="str">
        <f t="shared" si="11"/>
        <v>4146.90230273853i</v>
      </c>
      <c r="C151" s="4" t="str">
        <f t="shared" si="12"/>
        <v>12.0347462720592-0.283290486001137i</v>
      </c>
      <c r="D151" s="4">
        <f t="shared" si="14"/>
        <v>21.611144540062803</v>
      </c>
      <c r="E151" s="4">
        <f t="shared" si="13"/>
        <v>-1.3484581984402815</v>
      </c>
    </row>
    <row r="152" spans="1:5">
      <c r="A152">
        <f t="shared" si="10"/>
        <v>670</v>
      </c>
      <c r="B152" s="4" t="str">
        <f t="shared" si="11"/>
        <v>4209.73415581032i</v>
      </c>
      <c r="C152" s="4" t="str">
        <f t="shared" si="12"/>
        <v>12.0358096080049-0.287638485516927i</v>
      </c>
      <c r="D152" s="4">
        <f t="shared" si="14"/>
        <v>21.611985908102</v>
      </c>
      <c r="E152" s="4">
        <f t="shared" si="13"/>
        <v>-1.369025873557919</v>
      </c>
    </row>
    <row r="153" spans="1:5">
      <c r="A153">
        <f t="shared" si="10"/>
        <v>680</v>
      </c>
      <c r="B153" s="4" t="str">
        <f t="shared" si="11"/>
        <v>4272.56600888212i</v>
      </c>
      <c r="C153" s="4" t="str">
        <f t="shared" si="12"/>
        <v>12.0368890821055-0.291989014475455i</v>
      </c>
      <c r="D153" s="4">
        <f t="shared" si="14"/>
        <v>21.6128399964024</v>
      </c>
      <c r="E153" s="4">
        <f t="shared" si="13"/>
        <v>-1.3895997327647089</v>
      </c>
    </row>
    <row r="154" spans="1:5">
      <c r="A154">
        <f t="shared" si="10"/>
        <v>690</v>
      </c>
      <c r="B154" s="4" t="str">
        <f t="shared" si="11"/>
        <v>4335.39786195391i</v>
      </c>
      <c r="C154" s="4" t="str">
        <f t="shared" si="12"/>
        <v>12.0379847010083-0.296342111813192i</v>
      </c>
      <c r="D154" s="4">
        <f t="shared" si="14"/>
        <v>21.613706808021604</v>
      </c>
      <c r="E154" s="4">
        <f t="shared" si="13"/>
        <v>-1.4101798703554433</v>
      </c>
    </row>
    <row r="155" spans="1:5">
      <c r="A155">
        <f t="shared" si="10"/>
        <v>700</v>
      </c>
      <c r="B155" s="4" t="str">
        <f t="shared" si="11"/>
        <v>4398.22971502571i</v>
      </c>
      <c r="C155" s="4" t="str">
        <f t="shared" si="12"/>
        <v>12.0390964714604-0.300697816519798i</v>
      </c>
      <c r="D155" s="4">
        <f t="shared" si="14"/>
        <v>21.614586346062602</v>
      </c>
      <c r="E155" s="4">
        <f t="shared" si="13"/>
        <v>-1.4307663807143076</v>
      </c>
    </row>
    <row r="156" spans="1:5">
      <c r="A156">
        <f t="shared" si="10"/>
        <v>710</v>
      </c>
      <c r="B156" s="4" t="str">
        <f t="shared" si="11"/>
        <v>4461.06156809751i</v>
      </c>
      <c r="C156" s="4" t="str">
        <f t="shared" si="12"/>
        <v>12.0402244003082-0.305056167638952i</v>
      </c>
      <c r="D156" s="4">
        <f t="shared" si="14"/>
        <v>21.615478613674401</v>
      </c>
      <c r="E156" s="4">
        <f t="shared" si="13"/>
        <v>-1.4513593583163351</v>
      </c>
    </row>
    <row r="157" spans="1:5">
      <c r="A157">
        <f t="shared" si="10"/>
        <v>720</v>
      </c>
      <c r="B157" s="4" t="str">
        <f t="shared" si="11"/>
        <v>4523.8934211693i</v>
      </c>
      <c r="C157" s="4" t="str">
        <f t="shared" si="12"/>
        <v>12.041368494498-0.30941720426918i</v>
      </c>
      <c r="D157" s="4">
        <f t="shared" si="14"/>
        <v>21.6163836140522</v>
      </c>
      <c r="E157" s="4">
        <f t="shared" si="13"/>
        <v>-1.4719588977287175</v>
      </c>
    </row>
    <row r="158" spans="1:5">
      <c r="A158">
        <f t="shared" si="10"/>
        <v>730</v>
      </c>
      <c r="B158" s="4" t="str">
        <f t="shared" si="11"/>
        <v>4586.7252742411i</v>
      </c>
      <c r="C158" s="4" t="str">
        <f t="shared" si="12"/>
        <v>12.0425287610756-0.313780965564681i</v>
      </c>
      <c r="D158" s="4">
        <f t="shared" si="14"/>
        <v>21.617301350436602</v>
      </c>
      <c r="E158" s="4">
        <f t="shared" si="13"/>
        <v>-1.4925650936122195</v>
      </c>
    </row>
    <row r="159" spans="1:5">
      <c r="A159">
        <f t="shared" si="10"/>
        <v>740</v>
      </c>
      <c r="B159" s="4" t="str">
        <f t="shared" si="11"/>
        <v>4649.55712731289i</v>
      </c>
      <c r="C159" s="4" t="str">
        <f t="shared" si="12"/>
        <v>12.0437052071866-0.318147490736162i</v>
      </c>
      <c r="D159" s="4">
        <f t="shared" si="14"/>
        <v>21.618231826115</v>
      </c>
      <c r="E159" s="4">
        <f t="shared" si="13"/>
        <v>-1.5131780407225437</v>
      </c>
    </row>
    <row r="160" spans="1:5">
      <c r="A160">
        <f t="shared" si="10"/>
        <v>750</v>
      </c>
      <c r="B160" s="4" t="str">
        <f t="shared" si="11"/>
        <v>4712.38898038469i</v>
      </c>
      <c r="C160" s="4" t="str">
        <f t="shared" si="12"/>
        <v>12.0448978400762-0.322516819051673i</v>
      </c>
      <c r="D160" s="4">
        <f t="shared" si="14"/>
        <v>21.619175044419801</v>
      </c>
      <c r="E160" s="4">
        <f t="shared" si="13"/>
        <v>-1.5337978339117506</v>
      </c>
    </row>
    <row r="161" spans="1:5">
      <c r="A161">
        <f t="shared" ref="A161:A185" si="15">A160+10</f>
        <v>760</v>
      </c>
      <c r="B161" s="4" t="str">
        <f t="shared" si="11"/>
        <v>4775.22083345649i</v>
      </c>
      <c r="C161" s="4" t="str">
        <f t="shared" si="12"/>
        <v>12.0461066670896-0.326888989837434i</v>
      </c>
      <c r="D161" s="4">
        <f t="shared" si="14"/>
        <v>21.620131008730002</v>
      </c>
      <c r="E161" s="4">
        <f t="shared" si="13"/>
        <v>-1.5544245681295579</v>
      </c>
    </row>
    <row r="162" spans="1:5">
      <c r="A162">
        <f t="shared" si="15"/>
        <v>770</v>
      </c>
      <c r="B162" s="4" t="str">
        <f t="shared" si="11"/>
        <v>4838.05268652828i</v>
      </c>
      <c r="C162" s="4" t="str">
        <f t="shared" si="12"/>
        <v>12.0473316956718-0.331264042478685i</v>
      </c>
      <c r="D162" s="4">
        <f t="shared" si="14"/>
        <v>21.621099722470397</v>
      </c>
      <c r="E162" s="4">
        <f t="shared" si="13"/>
        <v>-1.5750583384248185</v>
      </c>
    </row>
    <row r="163" spans="1:5">
      <c r="A163">
        <f t="shared" si="15"/>
        <v>780</v>
      </c>
      <c r="B163" s="4" t="str">
        <f t="shared" si="11"/>
        <v>4900.88453960008i</v>
      </c>
      <c r="C163" s="4" t="str">
        <f t="shared" si="12"/>
        <v>12.0485729333677-0.335642016420519i</v>
      </c>
      <c r="D163" s="4">
        <f t="shared" si="14"/>
        <v>21.6220811891124</v>
      </c>
      <c r="E163" s="4">
        <f t="shared" si="13"/>
        <v>-1.5956992399468717</v>
      </c>
    </row>
    <row r="164" spans="1:5">
      <c r="A164">
        <f t="shared" si="15"/>
        <v>790</v>
      </c>
      <c r="B164" s="4" t="str">
        <f t="shared" si="11"/>
        <v>4963.71639267187i</v>
      </c>
      <c r="C164" s="4" t="str">
        <f t="shared" si="12"/>
        <v>12.049830387822-0.340022951168723i</v>
      </c>
      <c r="D164" s="4">
        <f t="shared" si="14"/>
        <v>21.6230754121726</v>
      </c>
      <c r="E164" s="4">
        <f t="shared" si="13"/>
        <v>-1.6163473679469516</v>
      </c>
    </row>
    <row r="165" spans="1:5">
      <c r="A165">
        <f t="shared" si="15"/>
        <v>800</v>
      </c>
      <c r="B165" s="4" t="str">
        <f t="shared" si="11"/>
        <v>5026.54824574367i</v>
      </c>
      <c r="C165" s="4" t="str">
        <f t="shared" si="12"/>
        <v>12.0511040667798-0.344406886290629i</v>
      </c>
      <c r="D165" s="4">
        <f t="shared" si="14"/>
        <v>21.6240823952146</v>
      </c>
      <c r="E165" s="4">
        <f t="shared" si="13"/>
        <v>-1.6370028177795426</v>
      </c>
    </row>
    <row r="166" spans="1:5">
      <c r="A166">
        <f t="shared" si="15"/>
        <v>810</v>
      </c>
      <c r="B166" s="4" t="str">
        <f t="shared" si="11"/>
        <v>5089.38009881546i</v>
      </c>
      <c r="C166" s="4" t="str">
        <f t="shared" si="12"/>
        <v>12.0523939780858-0.34879386141595i</v>
      </c>
      <c r="D166" s="4">
        <f t="shared" si="14"/>
        <v>21.6251021418474</v>
      </c>
      <c r="E166" s="4">
        <f t="shared" si="13"/>
        <v>-1.6576656849038436</v>
      </c>
    </row>
    <row r="167" spans="1:5">
      <c r="A167">
        <f t="shared" si="15"/>
        <v>820</v>
      </c>
      <c r="B167" s="4" t="str">
        <f t="shared" si="11"/>
        <v>5152.21195188726i</v>
      </c>
      <c r="C167" s="4" t="str">
        <f t="shared" si="12"/>
        <v>12.053700129685-0.353183916237643i</v>
      </c>
      <c r="D167" s="4">
        <f t="shared" si="14"/>
        <v>21.626134655726599</v>
      </c>
      <c r="E167" s="4">
        <f t="shared" si="13"/>
        <v>-1.6783360648851497</v>
      </c>
    </row>
    <row r="168" spans="1:5">
      <c r="A168">
        <f t="shared" si="15"/>
        <v>830</v>
      </c>
      <c r="B168" s="4" t="str">
        <f t="shared" si="11"/>
        <v>5215.04380495906i</v>
      </c>
      <c r="C168" s="4" t="str">
        <f t="shared" si="12"/>
        <v>12.0550225296228-0.357577090512746i</v>
      </c>
      <c r="D168" s="4">
        <f t="shared" si="14"/>
        <v>21.6271799405542</v>
      </c>
      <c r="E168" s="4">
        <f t="shared" si="13"/>
        <v>-1.6990140533961851</v>
      </c>
    </row>
    <row r="169" spans="1:5">
      <c r="A169">
        <f t="shared" si="15"/>
        <v>840</v>
      </c>
      <c r="B169" s="4" t="str">
        <f t="shared" si="11"/>
        <v>5277.87565803085i</v>
      </c>
      <c r="C169" s="4" t="str">
        <f t="shared" si="12"/>
        <v>12.0563611860444-0.361973424063237i</v>
      </c>
      <c r="D169" s="4">
        <f t="shared" si="14"/>
        <v>21.628238000077999</v>
      </c>
      <c r="E169" s="4">
        <f t="shared" si="13"/>
        <v>-1.7196997462186274</v>
      </c>
    </row>
    <row r="170" spans="1:5">
      <c r="A170">
        <f t="shared" si="15"/>
        <v>850</v>
      </c>
      <c r="B170" s="4" t="str">
        <f t="shared" si="11"/>
        <v>5340.70751110265i</v>
      </c>
      <c r="C170" s="4" t="str">
        <f t="shared" si="12"/>
        <v>12.0577161071955-0.366372956776895i</v>
      </c>
      <c r="D170" s="4">
        <f t="shared" si="14"/>
        <v>21.6293088380922</v>
      </c>
      <c r="E170" s="4">
        <f t="shared" si="13"/>
        <v>-1.7403932392444572</v>
      </c>
    </row>
    <row r="171" spans="1:5">
      <c r="A171">
        <f t="shared" si="15"/>
        <v>860</v>
      </c>
      <c r="B171" s="4" t="str">
        <f t="shared" si="11"/>
        <v>5403.53936417444i</v>
      </c>
      <c r="C171" s="4" t="str">
        <f t="shared" si="12"/>
        <v>12.059087301422-0.370775728608151i</v>
      </c>
      <c r="D171" s="4">
        <f t="shared" si="14"/>
        <v>21.6303924584372</v>
      </c>
      <c r="E171" s="4">
        <f t="shared" si="13"/>
        <v>-1.7610946284773845</v>
      </c>
    </row>
    <row r="172" spans="1:5">
      <c r="A172">
        <f t="shared" si="15"/>
        <v>870</v>
      </c>
      <c r="B172" s="4" t="str">
        <f t="shared" si="11"/>
        <v>5466.37121724624i</v>
      </c>
      <c r="C172" s="4" t="str">
        <f t="shared" si="12"/>
        <v>12.0604747771705-0.37518177957895i</v>
      </c>
      <c r="D172" s="4">
        <f t="shared" si="14"/>
        <v>21.631488865000399</v>
      </c>
      <c r="E172" s="4">
        <f t="shared" si="13"/>
        <v>-1.781804010034215</v>
      </c>
    </row>
    <row r="173" spans="1:5">
      <c r="A173">
        <f t="shared" si="15"/>
        <v>880</v>
      </c>
      <c r="B173" s="4" t="str">
        <f t="shared" si="11"/>
        <v>5529.20307031804i</v>
      </c>
      <c r="C173" s="4" t="str">
        <f t="shared" si="12"/>
        <v>12.0618785429875-0.379591149779616i</v>
      </c>
      <c r="D173" s="4">
        <f t="shared" si="14"/>
        <v>21.632598061714599</v>
      </c>
      <c r="E173" s="4">
        <f t="shared" si="13"/>
        <v>-1.8025214801464002</v>
      </c>
    </row>
    <row r="174" spans="1:5">
      <c r="A174">
        <f t="shared" si="15"/>
        <v>890</v>
      </c>
      <c r="B174" s="4" t="str">
        <f t="shared" si="11"/>
        <v>5592.03492338983i</v>
      </c>
      <c r="C174" s="4" t="str">
        <f t="shared" si="12"/>
        <v>12.0632986075204-0.384003879369712i</v>
      </c>
      <c r="D174" s="4">
        <f t="shared" si="14"/>
        <v>21.633720052559401</v>
      </c>
      <c r="E174" s="4">
        <f t="shared" si="13"/>
        <v>-1.8232471351613027</v>
      </c>
    </row>
    <row r="175" spans="1:5">
      <c r="A175">
        <f t="shared" si="15"/>
        <v>900</v>
      </c>
      <c r="B175" s="4" t="str">
        <f t="shared" si="11"/>
        <v>5654.86677646163i</v>
      </c>
      <c r="C175" s="4" t="str">
        <f t="shared" si="12"/>
        <v>12.064734979517-0.388420008578919i</v>
      </c>
      <c r="D175" s="4">
        <f t="shared" si="14"/>
        <v>21.6348548415612</v>
      </c>
      <c r="E175" s="4">
        <f t="shared" si="13"/>
        <v>-1.8439810715437532</v>
      </c>
    </row>
    <row r="176" spans="1:5">
      <c r="A176">
        <f t="shared" si="15"/>
        <v>910</v>
      </c>
      <c r="B176" s="4" t="str">
        <f t="shared" si="11"/>
        <v>5717.69862953342i</v>
      </c>
      <c r="C176" s="4" t="str">
        <f t="shared" si="12"/>
        <v>12.0661876678257-0.392839577707896i</v>
      </c>
      <c r="D176" s="4">
        <f t="shared" si="14"/>
        <v>21.6360024327922</v>
      </c>
      <c r="E176" s="4">
        <f t="shared" si="13"/>
        <v>-1.8647233858774155</v>
      </c>
    </row>
    <row r="177" spans="1:5">
      <c r="A177">
        <f t="shared" si="15"/>
        <v>920</v>
      </c>
      <c r="B177" s="4" t="str">
        <f t="shared" si="11"/>
        <v>5780.53048260522i</v>
      </c>
      <c r="C177" s="4" t="str">
        <f t="shared" si="12"/>
        <v>12.0676566813954-0.397262627129156i</v>
      </c>
      <c r="D177" s="4">
        <f t="shared" si="14"/>
        <v>21.637162830371398</v>
      </c>
      <c r="E177" s="4">
        <f t="shared" si="13"/>
        <v>-1.8854741748662551</v>
      </c>
    </row>
    <row r="178" spans="1:5">
      <c r="A178">
        <f t="shared" si="15"/>
        <v>930</v>
      </c>
      <c r="B178" s="4" t="str">
        <f t="shared" si="11"/>
        <v>5843.36233567701i</v>
      </c>
      <c r="C178" s="4" t="str">
        <f t="shared" si="12"/>
        <v>12.0691420292761-0.401689197287941i</v>
      </c>
      <c r="D178" s="4">
        <f t="shared" si="14"/>
        <v>21.638336038464399</v>
      </c>
      <c r="E178" s="4">
        <f t="shared" si="13"/>
        <v>-1.9062335353358952</v>
      </c>
    </row>
    <row r="179" spans="1:5">
      <c r="A179">
        <f t="shared" si="15"/>
        <v>940</v>
      </c>
      <c r="B179" s="4" t="str">
        <f t="shared" si="11"/>
        <v>5906.19418874881i</v>
      </c>
      <c r="C179" s="4" t="str">
        <f t="shared" si="12"/>
        <v>12.0706437206181-0.406119328703105i</v>
      </c>
      <c r="D179" s="4">
        <f t="shared" si="14"/>
        <v>21.639522061283397</v>
      </c>
      <c r="E179" s="4">
        <f t="shared" si="13"/>
        <v>-1.9270015642352065</v>
      </c>
    </row>
    <row r="180" spans="1:5">
      <c r="A180">
        <f t="shared" si="15"/>
        <v>950</v>
      </c>
      <c r="B180" s="4" t="str">
        <f t="shared" si="11"/>
        <v>5969.02604182061i</v>
      </c>
      <c r="C180" s="4" t="str">
        <f t="shared" si="12"/>
        <v>12.0721617646729-0.410553061967987i</v>
      </c>
      <c r="D180" s="4">
        <f t="shared" si="14"/>
        <v>21.640720903087001</v>
      </c>
      <c r="E180" s="4">
        <f t="shared" si="13"/>
        <v>-1.9477783586375899</v>
      </c>
    </row>
    <row r="181" spans="1:5">
      <c r="A181">
        <f t="shared" si="15"/>
        <v>960</v>
      </c>
      <c r="B181" s="4" t="str">
        <f t="shared" si="11"/>
        <v>6031.8578948924i</v>
      </c>
      <c r="C181" s="4" t="str">
        <f t="shared" si="12"/>
        <v>12.0736961707926-0.414990437751304i</v>
      </c>
      <c r="D181" s="4">
        <f t="shared" si="14"/>
        <v>21.641932568180202</v>
      </c>
      <c r="E181" s="4">
        <f t="shared" si="13"/>
        <v>-1.9685640157425677</v>
      </c>
    </row>
    <row r="182" spans="1:5">
      <c r="A182">
        <f t="shared" si="15"/>
        <v>970</v>
      </c>
      <c r="B182" s="4" t="str">
        <f t="shared" si="11"/>
        <v>6094.6897479642i</v>
      </c>
      <c r="C182" s="4" t="str">
        <f t="shared" si="12"/>
        <v>12.0752469484304-0.419431496798028i</v>
      </c>
      <c r="D182" s="4">
        <f t="shared" si="14"/>
        <v>21.6431570609152</v>
      </c>
      <c r="E182" s="4">
        <f t="shared" si="13"/>
        <v>-1.9893586328771251</v>
      </c>
    </row>
    <row r="183" spans="1:5">
      <c r="A183">
        <f t="shared" si="15"/>
        <v>980</v>
      </c>
      <c r="B183" s="4" t="str">
        <f t="shared" si="11"/>
        <v>6157.52160103599i</v>
      </c>
      <c r="C183" s="4" t="str">
        <f t="shared" si="12"/>
        <v>12.0768141071405-0.423876279930281i</v>
      </c>
      <c r="D183" s="4">
        <f t="shared" si="14"/>
        <v>21.6443943856906</v>
      </c>
      <c r="E183" s="4">
        <f t="shared" si="13"/>
        <v>-2.0101623074972155</v>
      </c>
    </row>
    <row r="184" spans="1:5">
      <c r="A184">
        <f t="shared" si="15"/>
        <v>990</v>
      </c>
      <c r="B184" s="4" t="str">
        <f t="shared" si="11"/>
        <v>6220.35345410779i</v>
      </c>
      <c r="C184" s="4" t="str">
        <f t="shared" si="12"/>
        <v>12.0783976565781-0.428324828048225i</v>
      </c>
      <c r="D184" s="4">
        <f t="shared" si="14"/>
        <v>21.645644546951601</v>
      </c>
      <c r="E184" s="4">
        <f t="shared" si="13"/>
        <v>-2.0309751371892224</v>
      </c>
    </row>
    <row r="185" spans="1:5">
      <c r="A185">
        <f t="shared" si="15"/>
        <v>1000</v>
      </c>
      <c r="B185" s="4" t="str">
        <f t="shared" si="11"/>
        <v>6283.18530717959i</v>
      </c>
      <c r="C185" s="4" t="str">
        <f t="shared" si="12"/>
        <v>12.0799976064996-0.432777182130959i</v>
      </c>
      <c r="D185" s="4">
        <f t="shared" si="14"/>
        <v>21.646907549190399</v>
      </c>
      <c r="E185" s="4">
        <f t="shared" si="13"/>
        <v>-2.0517972196714087</v>
      </c>
    </row>
    <row r="186" spans="1:5">
      <c r="A186">
        <f>A185+100</f>
        <v>1100</v>
      </c>
      <c r="B186" s="4" t="str">
        <f t="shared" si="11"/>
        <v>6911.50383789755i</v>
      </c>
      <c r="C186" s="4" t="str">
        <f t="shared" si="12"/>
        <v>12.0969013511453-0.47751912466749i</v>
      </c>
      <c r="D186" s="4">
        <f t="shared" si="14"/>
        <v>21.660244847125</v>
      </c>
      <c r="E186" s="4">
        <f t="shared" si="13"/>
        <v>-2.2605485432158603</v>
      </c>
    </row>
    <row r="187" spans="1:5">
      <c r="A187">
        <f t="shared" ref="A187:A250" si="16">A186+100</f>
        <v>1200</v>
      </c>
      <c r="B187" s="4" t="str">
        <f t="shared" si="11"/>
        <v>7539.8223686155i</v>
      </c>
      <c r="C187" s="4" t="str">
        <f t="shared" si="12"/>
        <v>12.1154566293627-0.522687361725941i</v>
      </c>
      <c r="D187" s="4">
        <f t="shared" si="14"/>
        <v>21.674871532755404</v>
      </c>
      <c r="E187" s="4">
        <f t="shared" si="13"/>
        <v>-2.4703336720695441</v>
      </c>
    </row>
    <row r="188" spans="1:5">
      <c r="A188">
        <f t="shared" si="16"/>
        <v>1300</v>
      </c>
      <c r="B188" s="4" t="str">
        <f t="shared" si="11"/>
        <v>8168.14089933346i</v>
      </c>
      <c r="C188" s="4" t="str">
        <f t="shared" si="12"/>
        <v>12.1356748758804-0.568324318442786i</v>
      </c>
      <c r="D188" s="4">
        <f t="shared" si="14"/>
        <v>21.690792875625799</v>
      </c>
      <c r="E188" s="4">
        <f t="shared" si="13"/>
        <v>-2.6812527342462569</v>
      </c>
    </row>
    <row r="189" spans="1:5">
      <c r="A189">
        <f t="shared" si="16"/>
        <v>1400</v>
      </c>
      <c r="B189" s="4" t="str">
        <f t="shared" si="11"/>
        <v>8796.45943005142i</v>
      </c>
      <c r="C189" s="4" t="str">
        <f t="shared" si="12"/>
        <v>12.1575685509407-0.614473414627395i</v>
      </c>
      <c r="D189" s="4">
        <f t="shared" si="14"/>
        <v>21.708014621570001</v>
      </c>
      <c r="E189" s="4">
        <f t="shared" si="13"/>
        <v>-2.8934075094422123</v>
      </c>
    </row>
    <row r="190" spans="1:5">
      <c r="A190">
        <f t="shared" si="16"/>
        <v>1500</v>
      </c>
      <c r="B190" s="4" t="str">
        <f t="shared" si="11"/>
        <v>9424.77796076938i</v>
      </c>
      <c r="C190" s="4" t="str">
        <f t="shared" si="12"/>
        <v>12.1811511472802-0.661179163496053i</v>
      </c>
      <c r="D190" s="4">
        <f t="shared" si="14"/>
        <v>21.726542997194002</v>
      </c>
      <c r="E190" s="4">
        <f t="shared" si="13"/>
        <v>-3.1069015873422918</v>
      </c>
    </row>
    <row r="191" spans="1:5">
      <c r="A191">
        <f t="shared" si="16"/>
        <v>1600</v>
      </c>
      <c r="B191" s="4" t="str">
        <f t="shared" si="11"/>
        <v>10053.0964914873i</v>
      </c>
      <c r="C191" s="4" t="str">
        <f t="shared" si="12"/>
        <v>12.2064371973113-0.708487274454133i</v>
      </c>
      <c r="D191" s="4">
        <f t="shared" si="14"/>
        <v>21.746384714701001</v>
      </c>
      <c r="E191" s="4">
        <f t="shared" si="13"/>
        <v>-3.3218405311584633</v>
      </c>
    </row>
    <row r="192" spans="1:5">
      <c r="A192">
        <f t="shared" si="16"/>
        <v>1700</v>
      </c>
      <c r="B192" s="4" t="str">
        <f t="shared" si="11"/>
        <v>10681.4150222053i</v>
      </c>
      <c r="C192" s="4" t="str">
        <f t="shared" si="12"/>
        <v>12.2334422804015-0.756444760335908i</v>
      </c>
      <c r="D192" s="4">
        <f t="shared" si="14"/>
        <v>21.7675469770492</v>
      </c>
      <c r="E192" s="4">
        <f t="shared" si="13"/>
        <v>-3.5383320469120596</v>
      </c>
    </row>
    <row r="193" spans="1:5">
      <c r="A193">
        <f t="shared" si="16"/>
        <v>1800</v>
      </c>
      <c r="B193" s="4" t="str">
        <f t="shared" si="11"/>
        <v>11309.7335529233i</v>
      </c>
      <c r="C193" s="4" t="str">
        <f t="shared" si="12"/>
        <v>12.2621830301368-0.805100049535185i</v>
      </c>
      <c r="D193" s="4">
        <f t="shared" si="14"/>
        <v>21.790037483442401</v>
      </c>
      <c r="E193" s="4">
        <f t="shared" si="13"/>
        <v>-3.7564861589965757</v>
      </c>
    </row>
    <row r="194" spans="1:5">
      <c r="A194">
        <f t="shared" si="16"/>
        <v>1900</v>
      </c>
      <c r="B194" s="4" t="str">
        <f t="shared" si="11"/>
        <v>11938.0520836412i</v>
      </c>
      <c r="C194" s="4" t="str">
        <f t="shared" si="12"/>
        <v>12.2926771414347-0.854503103486147i</v>
      </c>
      <c r="D194" s="4">
        <f t="shared" si="14"/>
        <v>21.813864435137198</v>
      </c>
      <c r="E194" s="4">
        <f t="shared" si="13"/>
        <v>-3.9764153925876715</v>
      </c>
    </row>
    <row r="195" spans="1:5">
      <c r="A195">
        <f t="shared" si="16"/>
        <v>2000</v>
      </c>
      <c r="B195" s="4" t="str">
        <f t="shared" si="11"/>
        <v>12566.3706143592i</v>
      </c>
      <c r="C195" s="4" t="str">
        <f t="shared" si="12"/>
        <v>12.3249433773566-0.904705539982501i</v>
      </c>
      <c r="D195" s="4">
        <f t="shared" si="14"/>
        <v>21.839036541563203</v>
      </c>
      <c r="E195" s="4">
        <f t="shared" si="13"/>
        <v>-4.1982349634976677</v>
      </c>
    </row>
    <row r="196" spans="1:5">
      <c r="A196">
        <f t="shared" si="16"/>
        <v>2100</v>
      </c>
      <c r="B196" s="4" t="str">
        <f t="shared" si="11"/>
        <v>13194.6891450771i</v>
      </c>
      <c r="C196" s="4" t="str">
        <f t="shared" si="12"/>
        <v>12.3590015754445-0.955760762854338i</v>
      </c>
      <c r="D196" s="4">
        <f t="shared" si="14"/>
        <v>21.865563026740599</v>
      </c>
      <c r="E196" s="4">
        <f t="shared" si="13"/>
        <v>-4.4220629761066244</v>
      </c>
    </row>
    <row r="197" spans="1:5">
      <c r="A197">
        <f t="shared" si="16"/>
        <v>2200</v>
      </c>
      <c r="B197" s="4" t="str">
        <f t="shared" ref="B197:B260" si="17">COMPLEX(0,2*PI()*A197)</f>
        <v>13823.0076757951i</v>
      </c>
      <c r="C197" s="4" t="str">
        <f t="shared" ref="C197:C260" si="18">IMDIV(Gd0,IMSUM(1,IMDIV(B197,Q*Omega0),IMPRODUCT((IMDIV(B197,Omega0)),(IMDIV(B197,Omega0)))))</f>
        <v>12.3948726533863-1.00772409855689i</v>
      </c>
      <c r="D197" s="4">
        <f t="shared" si="14"/>
        <v>21.893453635982798</v>
      </c>
      <c r="E197" s="4">
        <f t="shared" ref="E197:E260" si="19">180/PI()*IMARGUMENT(C197)</f>
        <v>-4.6480206300404099</v>
      </c>
    </row>
    <row r="198" spans="1:5">
      <c r="A198">
        <f t="shared" si="16"/>
        <v>2300</v>
      </c>
      <c r="B198" s="4" t="str">
        <f t="shared" si="17"/>
        <v>14451.326206513i</v>
      </c>
      <c r="C198" s="4" t="str">
        <f t="shared" si="18"/>
        <v>12.432578613783-1.0606529402624i</v>
      </c>
      <c r="D198" s="4">
        <f t="shared" ref="D198:D261" si="20">20*(IMREAL(IMLOG10(C198)))</f>
        <v>21.9227186428678</v>
      </c>
      <c r="E198" s="4">
        <f t="shared" si="19"/>
        <v>-4.876232436305858</v>
      </c>
    </row>
    <row r="199" spans="1:5">
      <c r="A199">
        <f t="shared" si="16"/>
        <v>2400</v>
      </c>
      <c r="B199" s="4" t="str">
        <f t="shared" si="17"/>
        <v>15079.644737231i</v>
      </c>
      <c r="C199" s="4" t="str">
        <f t="shared" si="18"/>
        <v>12.4721425477603-1.11460690008773i</v>
      </c>
      <c r="D199" s="4">
        <f t="shared" si="20"/>
        <v>21.953368856457001</v>
      </c>
      <c r="E199" s="4">
        <f t="shared" si="19"/>
        <v>-5.106826443640351</v>
      </c>
    </row>
    <row r="200" spans="1:5">
      <c r="A200">
        <f t="shared" si="16"/>
        <v>2500</v>
      </c>
      <c r="B200" s="4" t="str">
        <f t="shared" si="17"/>
        <v>15707.963267949i</v>
      </c>
      <c r="C200" s="4" t="str">
        <f t="shared" si="18"/>
        <v>12.5135886371346-1.16964797013433i</v>
      </c>
      <c r="D200" s="4">
        <f t="shared" si="20"/>
        <v>21.985415628742402</v>
      </c>
      <c r="E200" s="4">
        <f t="shared" si="19"/>
        <v>-5.3399344758782803</v>
      </c>
    </row>
    <row r="201" spans="1:5">
      <c r="A201">
        <f t="shared" si="16"/>
        <v>2600</v>
      </c>
      <c r="B201" s="4" t="str">
        <f t="shared" si="17"/>
        <v>16336.2817986669i</v>
      </c>
      <c r="C201" s="4" t="str">
        <f t="shared" si="18"/>
        <v>12.5569421547978-1.22584069306592i</v>
      </c>
      <c r="D201" s="4">
        <f t="shared" si="20"/>
        <v>22.018870862293397</v>
      </c>
      <c r="E201" s="4">
        <f t="shared" si="19"/>
        <v>-5.5756923811937016</v>
      </c>
    </row>
    <row r="202" spans="1:5">
      <c r="A202">
        <f t="shared" si="16"/>
        <v>2700</v>
      </c>
      <c r="B202" s="4" t="str">
        <f t="shared" si="17"/>
        <v>16964.6003293849i</v>
      </c>
      <c r="C202" s="4" t="str">
        <f t="shared" si="18"/>
        <v>12.6022294629435-1.28325234300133i</v>
      </c>
      <c r="D202" s="4">
        <f t="shared" si="20"/>
        <v>22.053747018071597</v>
      </c>
      <c r="E202" s="4">
        <f t="shared" si="19"/>
        <v>-5.8142402941330245</v>
      </c>
    </row>
    <row r="203" spans="1:5">
      <c r="A203">
        <f t="shared" si="16"/>
        <v>2800</v>
      </c>
      <c r="B203" s="4" t="str">
        <f t="shared" si="17"/>
        <v>17592.9188601028i</v>
      </c>
      <c r="C203" s="4" t="str">
        <f t="shared" si="18"/>
        <v>12.6494780087047-1.34195311755676i</v>
      </c>
      <c r="D203" s="4">
        <f t="shared" si="20"/>
        <v>22.0900571233826</v>
      </c>
      <c r="E203" s="4">
        <f t="shared" si="19"/>
        <v>-6.0557229114140885</v>
      </c>
    </row>
    <row r="204" spans="1:5">
      <c r="A204">
        <f t="shared" si="16"/>
        <v>2900</v>
      </c>
      <c r="B204" s="4" t="str">
        <f t="shared" si="17"/>
        <v>18221.2373908208i</v>
      </c>
      <c r="C204" s="4" t="str">
        <f t="shared" si="18"/>
        <v>12.6987163167115-1.40201634193339i</v>
      </c>
      <c r="D204" s="4">
        <f t="shared" si="20"/>
        <v>22.127814779917401</v>
      </c>
      <c r="E204" s="4">
        <f t="shared" si="19"/>
        <v>-6.3002897825378392</v>
      </c>
    </row>
    <row r="205" spans="1:5">
      <c r="A205">
        <f t="shared" si="16"/>
        <v>3000</v>
      </c>
      <c r="B205" s="4" t="str">
        <f t="shared" si="17"/>
        <v>18849.5559215388i</v>
      </c>
      <c r="C205" s="4" t="str">
        <f t="shared" si="18"/>
        <v>12.7499739780135-1.46351868601204i</v>
      </c>
      <c r="D205" s="4">
        <f t="shared" si="20"/>
        <v>22.167034171842598</v>
      </c>
      <c r="E205" s="4">
        <f t="shared" si="19"/>
        <v>-6.5480956163278687</v>
      </c>
    </row>
    <row r="206" spans="1:5">
      <c r="A206">
        <f t="shared" si="16"/>
        <v>3100</v>
      </c>
      <c r="B206" s="4" t="str">
        <f t="shared" si="17"/>
        <v>19477.8744522567i</v>
      </c>
      <c r="C206" s="4" t="str">
        <f t="shared" si="18"/>
        <v>12.8032816347336-1.52654039548873i</v>
      </c>
      <c r="D206" s="4">
        <f t="shared" si="20"/>
        <v>22.207730073878402</v>
      </c>
      <c r="E206" s="4">
        <f t="shared" si="19"/>
        <v>-6.7993006045955688</v>
      </c>
    </row>
    <row r="207" spans="1:5">
      <c r="A207">
        <f t="shared" si="16"/>
        <v>3200</v>
      </c>
      <c r="B207" s="4" t="str">
        <f t="shared" si="17"/>
        <v>20106.1929829747i</v>
      </c>
      <c r="C207" s="4" t="str">
        <f t="shared" si="18"/>
        <v>12.8586709597342-1.59116553816162i</v>
      </c>
      <c r="D207" s="4">
        <f t="shared" si="20"/>
        <v>22.249917859305398</v>
      </c>
      <c r="E207" s="4">
        <f t="shared" si="19"/>
        <v>-7.0540707642118283</v>
      </c>
    </row>
    <row r="208" spans="1:5">
      <c r="A208">
        <f t="shared" si="16"/>
        <v>3300</v>
      </c>
      <c r="B208" s="4" t="str">
        <f t="shared" si="17"/>
        <v>20734.5115136926i</v>
      </c>
      <c r="C208" s="4" t="str">
        <f t="shared" si="18"/>
        <v>12.916174630478-1.65748226656284i</v>
      </c>
      <c r="D208" s="4">
        <f t="shared" si="20"/>
        <v>22.293613507825999</v>
      </c>
      <c r="E208" s="4">
        <f t="shared" si="19"/>
        <v>-7.312578298959532</v>
      </c>
    </row>
    <row r="209" spans="1:5">
      <c r="A209">
        <f t="shared" si="16"/>
        <v>3400</v>
      </c>
      <c r="B209" s="4" t="str">
        <f t="shared" si="17"/>
        <v>21362.8300444106i</v>
      </c>
      <c r="C209" s="4" t="str">
        <f t="shared" si="18"/>
        <v>12.9758262961558-1.72558309821757i</v>
      </c>
      <c r="D209" s="4">
        <f t="shared" si="20"/>
        <v>22.3388336131964</v>
      </c>
      <c r="E209" s="4">
        <f t="shared" si="19"/>
        <v>-7.57500198263957</v>
      </c>
    </row>
    <row r="210" spans="1:5">
      <c r="A210">
        <f t="shared" si="16"/>
        <v>3500</v>
      </c>
      <c r="B210" s="4" t="str">
        <f t="shared" si="17"/>
        <v>21991.1485751286i</v>
      </c>
      <c r="C210" s="4" t="str">
        <f t="shared" si="18"/>
        <v>13.0376605370238-1.79556521490795i</v>
      </c>
      <c r="D210" s="4">
        <f t="shared" si="20"/>
        <v>22.385595390533602</v>
      </c>
      <c r="E210" s="4">
        <f t="shared" si="19"/>
        <v>-7.8415275650122034</v>
      </c>
    </row>
    <row r="211" spans="1:5">
      <c r="A211">
        <f t="shared" si="16"/>
        <v>3600</v>
      </c>
      <c r="B211" s="4" t="str">
        <f t="shared" si="17"/>
        <v>22619.4671058465i</v>
      </c>
      <c r="C211" s="4" t="str">
        <f t="shared" si="18"/>
        <v>13.1017128147535-1.86753078242108i</v>
      </c>
      <c r="D211" s="4">
        <f t="shared" si="20"/>
        <v>22.433916683189402</v>
      </c>
      <c r="E211" s="4">
        <f t="shared" si="19"/>
        <v>-8.1123482022689384</v>
      </c>
    </row>
    <row r="212" spans="1:5">
      <c r="A212">
        <f t="shared" si="16"/>
        <v>3700</v>
      </c>
      <c r="B212" s="4" t="str">
        <f t="shared" si="17"/>
        <v>23247.7856365645i</v>
      </c>
      <c r="C212" s="4" t="str">
        <f t="shared" si="18"/>
        <v>13.1680194124278-1.94158729236865i</v>
      </c>
      <c r="D212" s="4">
        <f t="shared" si="20"/>
        <v>22.483815969061599</v>
      </c>
      <c r="E212" s="4">
        <f t="shared" si="19"/>
        <v>-8.3876649138576393</v>
      </c>
    </row>
    <row r="213" spans="1:5">
      <c r="A213">
        <f t="shared" si="16"/>
        <v>3800</v>
      </c>
      <c r="B213" s="4" t="str">
        <f t="shared" si="17"/>
        <v>23876.1041672824i</v>
      </c>
      <c r="C213" s="4" t="str">
        <f t="shared" si="18"/>
        <v>13.2366173626369-2.01784792778072i</v>
      </c>
      <c r="D213" s="4">
        <f t="shared" si="20"/>
        <v>22.535312366201801</v>
      </c>
      <c r="E213" s="4">
        <f t="shared" si="19"/>
        <v>-8.6676870676143807</v>
      </c>
    </row>
    <row r="214" spans="1:5">
      <c r="A214">
        <f t="shared" si="16"/>
        <v>3900</v>
      </c>
      <c r="B214" s="4" t="str">
        <f t="shared" si="17"/>
        <v>24504.4226980004i</v>
      </c>
      <c r="C214" s="4" t="str">
        <f t="shared" si="18"/>
        <v>13.3075443619103-2.09643195429777i</v>
      </c>
      <c r="D214" s="4">
        <f t="shared" si="20"/>
        <v>22.588425637553403</v>
      </c>
      <c r="E214" s="4">
        <f t="shared" si="19"/>
        <v>-8.9526328953026297</v>
      </c>
    </row>
    <row r="215" spans="1:5">
      <c r="A215">
        <f t="shared" si="16"/>
        <v>4000</v>
      </c>
      <c r="B215" s="4" t="str">
        <f t="shared" si="17"/>
        <v>25132.7412287183i</v>
      </c>
      <c r="C215" s="4" t="str">
        <f t="shared" si="18"/>
        <v>13.3808386694832-2.17746513891307i</v>
      </c>
      <c r="D215" s="4">
        <f t="shared" si="20"/>
        <v>22.6431761946316</v>
      </c>
      <c r="E215" s="4">
        <f t="shared" si="19"/>
        <v>-9.2427300408132496</v>
      </c>
    </row>
    <row r="216" spans="1:5">
      <c r="A216">
        <f t="shared" si="16"/>
        <v>4100</v>
      </c>
      <c r="B216" s="4" t="str">
        <f t="shared" si="17"/>
        <v>25761.0597594363i</v>
      </c>
      <c r="C216" s="4" t="str">
        <f t="shared" si="18"/>
        <v>13.4565389881213-2.26108019835133i</v>
      </c>
      <c r="D216" s="4">
        <f t="shared" si="20"/>
        <v>22.6995850999308</v>
      </c>
      <c r="E216" s="4">
        <f t="shared" si="19"/>
        <v>-9.5382161434442079</v>
      </c>
    </row>
    <row r="217" spans="1:5">
      <c r="A217">
        <f t="shared" si="16"/>
        <v>4200</v>
      </c>
      <c r="B217" s="4" t="str">
        <f t="shared" si="17"/>
        <v>26389.3782901543i</v>
      </c>
      <c r="C217" s="4" t="str">
        <f t="shared" si="18"/>
        <v>13.534684324414-2.34741727930892i</v>
      </c>
      <c r="D217" s="4">
        <f t="shared" si="20"/>
        <v>22.757674067812399</v>
      </c>
      <c r="E217" s="4">
        <f t="shared" si="19"/>
        <v>-9.8393394588574807</v>
      </c>
    </row>
    <row r="218" spans="1:5">
      <c r="A218">
        <f t="shared" si="16"/>
        <v>4300</v>
      </c>
      <c r="B218" s="4" t="str">
        <f t="shared" si="17"/>
        <v>27017.6968208722i</v>
      </c>
      <c r="C218" s="4" t="str">
        <f t="shared" si="18"/>
        <v>13.6153138255926-2.43662447292423i</v>
      </c>
      <c r="D218" s="4">
        <f t="shared" si="20"/>
        <v>22.817465463594601</v>
      </c>
      <c r="E218" s="4">
        <f t="shared" si="19"/>
        <v>-10.146359520497256</v>
      </c>
    </row>
    <row r="219" spans="1:5">
      <c r="A219">
        <f t="shared" si="16"/>
        <v>4400</v>
      </c>
      <c r="B219" s="4" t="str">
        <f t="shared" si="17"/>
        <v>27646.0153515902i</v>
      </c>
      <c r="C219" s="4" t="str">
        <f t="shared" si="18"/>
        <v>13.6984665895238-2.52885836599359i</v>
      </c>
      <c r="D219" s="4">
        <f t="shared" si="20"/>
        <v>22.8789823005228</v>
      </c>
      <c r="E219" s="4">
        <f t="shared" si="19"/>
        <v>-10.459547844457578</v>
      </c>
    </row>
    <row r="220" spans="1:5">
      <c r="A220">
        <f t="shared" si="16"/>
        <v>4500</v>
      </c>
      <c r="B220" s="4" t="str">
        <f t="shared" si="17"/>
        <v>28274.333882308i</v>
      </c>
      <c r="C220" s="4" t="str">
        <f t="shared" si="18"/>
        <v>13.7841814440684-2.62428463159498i</v>
      </c>
      <c r="D220" s="4">
        <f t="shared" si="20"/>
        <v>22.9422482342558</v>
      </c>
      <c r="E220" s="4">
        <f t="shared" si="19"/>
        <v>-10.779188680998324</v>
      </c>
    </row>
    <row r="221" spans="1:5">
      <c r="A221">
        <f t="shared" si="16"/>
        <v>4600</v>
      </c>
      <c r="B221" s="4" t="str">
        <f t="shared" si="17"/>
        <v>28902.6524130261i</v>
      </c>
      <c r="C221" s="4" t="str">
        <f t="shared" si="18"/>
        <v>13.8724966914722-2.72307866192814i</v>
      </c>
      <c r="D221" s="4">
        <f t="shared" si="20"/>
        <v>23.0072875544538</v>
      </c>
      <c r="E221" s="4">
        <f t="shared" si="19"/>
        <v>-11.105579816135423</v>
      </c>
    </row>
    <row r="222" spans="1:5">
      <c r="A222">
        <f t="shared" si="16"/>
        <v>4700</v>
      </c>
      <c r="B222" s="4" t="str">
        <f t="shared" si="17"/>
        <v>29530.9709437441i</v>
      </c>
      <c r="C222" s="4" t="str">
        <f t="shared" si="18"/>
        <v>13.9634498128543-2.82542624631948i</v>
      </c>
      <c r="D222" s="4">
        <f t="shared" si="20"/>
        <v>23.074125172990598</v>
      </c>
      <c r="E222" s="4">
        <f t="shared" si="19"/>
        <v>-11.439033426968617</v>
      </c>
    </row>
    <row r="223" spans="1:5">
      <c r="A223">
        <f t="shared" si="16"/>
        <v>4800</v>
      </c>
      <c r="B223" s="4" t="str">
        <f t="shared" si="17"/>
        <v>30159.289474462i</v>
      </c>
      <c r="C223" s="4" t="str">
        <f t="shared" si="18"/>
        <v>14.0570771271812-2.93152429747243i</v>
      </c>
      <c r="D223" s="4">
        <f t="shared" si="20"/>
        <v>23.1427866082532</v>
      </c>
      <c r="E223" s="4">
        <f t="shared" si="19"/>
        <v>-11.779876994661008</v>
      </c>
    </row>
    <row r="224" spans="1:5">
      <c r="A224">
        <f t="shared" si="16"/>
        <v>4900</v>
      </c>
      <c r="B224" s="4" t="str">
        <f t="shared" si="17"/>
        <v>30787.60800518i</v>
      </c>
      <c r="C224" s="4" t="str">
        <f t="shared" si="18"/>
        <v>14.1534133983392-3.04158162915862i</v>
      </c>
      <c r="D224" s="4">
        <f t="shared" si="20"/>
        <v>23.213297964911</v>
      </c>
      <c r="E224" s="4">
        <f t="shared" si="19"/>
        <v>-12.128454279240572</v>
      </c>
    </row>
    <row r="225" spans="1:5">
      <c r="A225">
        <f t="shared" si="16"/>
        <v>5000</v>
      </c>
      <c r="B225" s="4" t="str">
        <f t="shared" si="17"/>
        <v>31415.9265358979i</v>
      </c>
      <c r="C225" s="4" t="str">
        <f t="shared" si="18"/>
        <v>14.2524913830332-3.1558197886385i</v>
      </c>
      <c r="D225" s="4">
        <f t="shared" si="20"/>
        <v>23.285685908452798</v>
      </c>
      <c r="E225" s="4">
        <f t="shared" si="19"/>
        <v>-12.485126360664507</v>
      </c>
    </row>
    <row r="226" spans="1:5">
      <c r="A226">
        <f t="shared" si="16"/>
        <v>5100</v>
      </c>
      <c r="B226" s="4" t="str">
        <f t="shared" si="17"/>
        <v>32044.2450666159i</v>
      </c>
      <c r="C226" s="4" t="str">
        <f t="shared" si="18"/>
        <v>14.3543413112389-3.27447394716237i</v>
      </c>
      <c r="D226" s="4">
        <f t="shared" si="20"/>
        <v>23.359977633692999</v>
      </c>
      <c r="E226" s="4">
        <f t="shared" si="19"/>
        <v>-12.850272750864791</v>
      </c>
    </row>
    <row r="227" spans="1:5">
      <c r="A227">
        <f t="shared" si="16"/>
        <v>5200</v>
      </c>
      <c r="B227" s="4" t="str">
        <f t="shared" si="17"/>
        <v>32672.5635973338i</v>
      </c>
      <c r="C227" s="4" t="str">
        <f t="shared" si="18"/>
        <v>14.4589902897905-3.39779385191773i</v>
      </c>
      <c r="D227" s="4">
        <f t="shared" si="20"/>
        <v>23.4362008263356</v>
      </c>
      <c r="E227" s="4">
        <f t="shared" si="19"/>
        <v>-13.224292581764875</v>
      </c>
    </row>
    <row r="228" spans="1:5">
      <c r="A228">
        <f t="shared" si="16"/>
        <v>5300</v>
      </c>
      <c r="B228" s="4" t="str">
        <f t="shared" si="17"/>
        <v>33300.8821280518i</v>
      </c>
      <c r="C228" s="4" t="str">
        <f t="shared" si="18"/>
        <v>14.5664616183904-3.52604484274966i</v>
      </c>
      <c r="D228" s="4">
        <f t="shared" si="20"/>
        <v>23.514383616560004</v>
      </c>
      <c r="E228" s="4">
        <f t="shared" si="19"/>
        <v>-13.60760587454129</v>
      </c>
    </row>
    <row r="229" spans="1:5">
      <c r="A229">
        <f t="shared" si="16"/>
        <v>5400</v>
      </c>
      <c r="B229" s="4" t="str">
        <f t="shared" si="17"/>
        <v>33929.2006587698i</v>
      </c>
      <c r="C229" s="4" t="str">
        <f t="shared" si="18"/>
        <v>14.6767740058468-3.65950893686063i</v>
      </c>
      <c r="D229" s="4">
        <f t="shared" si="20"/>
        <v>23.594554523444803</v>
      </c>
      <c r="E229" s="4">
        <f t="shared" si="19"/>
        <v>-14.000654895673339</v>
      </c>
    </row>
    <row r="230" spans="1:5">
      <c r="A230">
        <f t="shared" si="16"/>
        <v>5500</v>
      </c>
      <c r="B230" s="4" t="str">
        <f t="shared" si="17"/>
        <v>34557.5191894877i</v>
      </c>
      <c r="C230" s="4" t="str">
        <f t="shared" si="18"/>
        <v>14.7899406726765-3.79848598447749i</v>
      </c>
      <c r="D230" s="4">
        <f t="shared" si="20"/>
        <v>23.676742388887199</v>
      </c>
      <c r="E230" s="4">
        <f t="shared" si="19"/>
        <v>-14.40390560557803</v>
      </c>
    </row>
    <row r="231" spans="1:5">
      <c r="A231">
        <f t="shared" si="16"/>
        <v>5600</v>
      </c>
      <c r="B231" s="4" t="str">
        <f t="shared" si="17"/>
        <v>35185.8377202057i</v>
      </c>
      <c r="C231" s="4" t="str">
        <f t="shared" si="18"/>
        <v>14.9059683243051-3.94329489812507i</v>
      </c>
      <c r="D231" s="4">
        <f t="shared" si="20"/>
        <v>23.760976299484803</v>
      </c>
      <c r="E231" s="4">
        <f t="shared" si="19"/>
        <v>-14.817849205867473</v>
      </c>
    </row>
    <row r="232" spans="1:5">
      <c r="A232">
        <f t="shared" si="16"/>
        <v>5700</v>
      </c>
      <c r="B232" s="4" t="str">
        <f t="shared" si="17"/>
        <v>35814.1562509236i</v>
      </c>
      <c r="C232" s="4" t="str">
        <f t="shared" si="18"/>
        <v>15.0248559769505-4.09427495763125i</v>
      </c>
      <c r="D232" s="4">
        <f t="shared" si="20"/>
        <v>23.847285494635202</v>
      </c>
      <c r="E232" s="4">
        <f t="shared" si="19"/>
        <v>-15.2430037914566</v>
      </c>
    </row>
    <row r="233" spans="1:5">
      <c r="A233">
        <f t="shared" si="16"/>
        <v>5800</v>
      </c>
      <c r="B233" s="4" t="str">
        <f t="shared" si="17"/>
        <v>36442.4747816416i</v>
      </c>
      <c r="C233" s="4" t="str">
        <f t="shared" si="18"/>
        <v>15.1465936158435-4.25178719226764i</v>
      </c>
      <c r="D233" s="4">
        <f t="shared" si="20"/>
        <v>23.9356992588724</v>
      </c>
      <c r="E233" s="4">
        <f t="shared" si="19"/>
        <v>-15.679916113904619</v>
      </c>
    </row>
    <row r="234" spans="1:5">
      <c r="A234">
        <f t="shared" si="16"/>
        <v>5900</v>
      </c>
      <c r="B234" s="4" t="str">
        <f t="shared" si="17"/>
        <v>37070.7933123596i</v>
      </c>
      <c r="C234" s="4" t="str">
        <f t="shared" si="18"/>
        <v>15.2711606626957-4.41621584044214i</v>
      </c>
      <c r="D234" s="4">
        <f t="shared" si="20"/>
        <v>24.026246796178199</v>
      </c>
      <c r="E234" s="4">
        <f t="shared" si="19"/>
        <v>-16.12916346244505</v>
      </c>
    </row>
    <row r="235" spans="1:5">
      <c r="A235">
        <f t="shared" si="16"/>
        <v>6000</v>
      </c>
      <c r="B235" s="4" t="str">
        <f t="shared" si="17"/>
        <v>37699.1118430775i</v>
      </c>
      <c r="C235" s="4" t="str">
        <f t="shared" si="18"/>
        <v>15.3985242262447-4.58796988604482i</v>
      </c>
      <c r="D235" s="4">
        <f t="shared" si="20"/>
        <v>24.1189570837048</v>
      </c>
      <c r="E235" s="4">
        <f t="shared" si="19"/>
        <v>-16.591355669140874</v>
      </c>
    </row>
    <row r="236" spans="1:5">
      <c r="A236">
        <f t="shared" si="16"/>
        <v>6100</v>
      </c>
      <c r="B236" s="4" t="str">
        <f t="shared" si="17"/>
        <v>38327.4303737955i</v>
      </c>
      <c r="C236" s="4" t="str">
        <f t="shared" si="18"/>
        <v>15.5286371062419-4.76748466882076i</v>
      </c>
      <c r="D236" s="4">
        <f t="shared" si="20"/>
        <v>24.213858701987402</v>
      </c>
      <c r="E236" s="4">
        <f t="shared" si="19"/>
        <v>-17.067137244461556</v>
      </c>
    </row>
    <row r="237" spans="1:5">
      <c r="A237">
        <f t="shared" si="16"/>
        <v>6200</v>
      </c>
      <c r="B237" s="4" t="str">
        <f t="shared" si="17"/>
        <v>38955.7489045134i</v>
      </c>
      <c r="C237" s="4" t="str">
        <f t="shared" si="18"/>
        <v>15.6614355173825-4.95522356390269i</v>
      </c>
      <c r="D237" s="4">
        <f t="shared" si="20"/>
        <v>24.310979638331801</v>
      </c>
      <c r="E237" s="4">
        <f t="shared" si="19"/>
        <v>-17.557189649265325</v>
      </c>
    </row>
    <row r="238" spans="1:5">
      <c r="A238">
        <f t="shared" si="16"/>
        <v>6300</v>
      </c>
      <c r="B238" s="4" t="str">
        <f t="shared" si="17"/>
        <v>39584.0674352314i</v>
      </c>
      <c r="C238" s="4" t="str">
        <f t="shared" si="18"/>
        <v>15.7968364953777-5.15167972276488i</v>
      </c>
      <c r="D238" s="4">
        <f t="shared" si="20"/>
        <v>24.410347059610199</v>
      </c>
      <c r="E238" s="4">
        <f t="shared" si="19"/>
        <v>-18.062233708654073</v>
      </c>
    </row>
    <row r="239" spans="1:5">
      <c r="A239">
        <f t="shared" si="16"/>
        <v>6400</v>
      </c>
      <c r="B239" s="4" t="str">
        <f t="shared" si="17"/>
        <v>40212.3859659494i</v>
      </c>
      <c r="C239" s="4" t="str">
        <f t="shared" si="18"/>
        <v>15.9347349426087-5.35737786420424i</v>
      </c>
      <c r="D239" s="4">
        <f t="shared" si="20"/>
        <v>24.511987050199401</v>
      </c>
      <c r="E239" s="4">
        <f t="shared" si="19"/>
        <v>-18.58303217237512</v>
      </c>
    </row>
    <row r="240" spans="1:5">
      <c r="A240">
        <f t="shared" si="16"/>
        <v>6500</v>
      </c>
      <c r="B240" s="4" t="str">
        <f t="shared" si="17"/>
        <v>40840.7044966673i</v>
      </c>
      <c r="C240" s="4" t="str">
        <f t="shared" si="18"/>
        <v>16.0750002655751-5.57287609934166i</v>
      </c>
      <c r="D240" s="4">
        <f t="shared" si="20"/>
        <v>24.615924310213799</v>
      </c>
      <c r="E240" s="4">
        <f t="shared" si="19"/>
        <v>-19.120392425314588</v>
      </c>
    </row>
    <row r="241" spans="1:5">
      <c r="A241">
        <f t="shared" si="16"/>
        <v>6600</v>
      </c>
      <c r="B241" s="4" t="str">
        <f t="shared" si="17"/>
        <v>41469.0230273853i</v>
      </c>
      <c r="C241" s="4" t="str">
        <f t="shared" si="18"/>
        <v>16.2174725506587-5.79876776884826i</v>
      </c>
      <c r="D241" s="4">
        <f t="shared" si="20"/>
        <v>24.722181808564198</v>
      </c>
      <c r="E241" s="4">
        <f t="shared" si="19"/>
        <v>-19.675169350062816</v>
      </c>
    </row>
    <row r="242" spans="1:5">
      <c r="A242">
        <f t="shared" si="16"/>
        <v>6700</v>
      </c>
      <c r="B242" s="4" t="str">
        <f t="shared" si="17"/>
        <v>42097.3415581032i</v>
      </c>
      <c r="C242" s="4" t="str">
        <f t="shared" si="18"/>
        <v>16.3619582185909-6.03568326337952i</v>
      </c>
      <c r="D242" s="4">
        <f t="shared" si="20"/>
        <v>24.830780384647401</v>
      </c>
      <c r="E242" s="4">
        <f t="shared" si="19"/>
        <v>-20.248268341428602</v>
      </c>
    </row>
    <row r="243" spans="1:5">
      <c r="A243">
        <f t="shared" si="16"/>
        <v>6800</v>
      </c>
      <c r="B243" s="4" t="str">
        <f t="shared" si="17"/>
        <v>42725.6600888212i</v>
      </c>
      <c r="C243" s="4" t="str">
        <f t="shared" si="18"/>
        <v>16.5082250915006-6.28429178924113i</v>
      </c>
      <c r="D243" s="4">
        <f t="shared" si="20"/>
        <v>24.9417382916874</v>
      </c>
      <c r="E243" s="4">
        <f t="shared" si="19"/>
        <v>-20.840648470011303</v>
      </c>
    </row>
    <row r="244" spans="1:5">
      <c r="A244">
        <f t="shared" si="16"/>
        <v>6900</v>
      </c>
      <c r="B244" s="4" t="str">
        <f t="shared" si="17"/>
        <v>43353.9786195391i</v>
      </c>
      <c r="C244" s="4" t="str">
        <f t="shared" si="18"/>
        <v>16.6559967996363-6.54530303024576i</v>
      </c>
      <c r="D244" s="4">
        <f t="shared" si="20"/>
        <v>25.055070673871199</v>
      </c>
      <c r="E244" s="4">
        <f t="shared" si="19"/>
        <v>-21.453325788333455</v>
      </c>
    </row>
    <row r="245" spans="1:5">
      <c r="A245">
        <f t="shared" si="16"/>
        <v>7000</v>
      </c>
      <c r="B245" s="4" t="str">
        <f t="shared" si="17"/>
        <v>43982.2971502571i</v>
      </c>
      <c r="C245" s="4" t="str">
        <f t="shared" si="18"/>
        <v>16.8049464479702-6.81946864312753i</v>
      </c>
      <c r="D245" s="4">
        <f t="shared" si="20"/>
        <v>25.170788968458201</v>
      </c>
      <c r="E245" s="4">
        <f t="shared" si="19"/>
        <v>-22.087376768415375</v>
      </c>
    </row>
    <row r="246" spans="1:5">
      <c r="A246">
        <f t="shared" si="16"/>
        <v>7100</v>
      </c>
      <c r="B246" s="4" t="str">
        <f t="shared" si="17"/>
        <v>44610.6156809751i</v>
      </c>
      <c r="C246" s="4" t="str">
        <f t="shared" si="18"/>
        <v>16.9546894561593-7.10758350726032i</v>
      </c>
      <c r="D246" s="4">
        <f t="shared" si="20"/>
        <v>25.288900222997398</v>
      </c>
      <c r="E246" s="4">
        <f t="shared" si="19"/>
        <v>-22.743941853797615</v>
      </c>
    </row>
    <row r="247" spans="1:5">
      <c r="A247">
        <f t="shared" si="16"/>
        <v>7200</v>
      </c>
      <c r="B247" s="4" t="str">
        <f t="shared" si="17"/>
        <v>45238.934211693i</v>
      </c>
      <c r="C247" s="4" t="str">
        <f t="shared" si="18"/>
        <v>17.1047754791448-7.41048662921211i</v>
      </c>
      <c r="D247" s="4">
        <f t="shared" si="20"/>
        <v>25.4094063166526</v>
      </c>
      <c r="E247" s="4">
        <f t="shared" si="19"/>
        <v>-23.424229101613356</v>
      </c>
    </row>
    <row r="248" spans="1:5">
      <c r="A248">
        <f t="shared" si="16"/>
        <v>7300</v>
      </c>
      <c r="B248" s="4" t="str">
        <f t="shared" si="17"/>
        <v>45867.252742411i</v>
      </c>
      <c r="C248" s="4" t="str">
        <f t="shared" si="18"/>
        <v>17.2546793105341-7.72906157821148i</v>
      </c>
      <c r="D248" s="4">
        <f t="shared" si="20"/>
        <v>25.532303073435799</v>
      </c>
      <c r="E248" s="4">
        <f t="shared" si="19"/>
        <v>-24.129517881058245</v>
      </c>
    </row>
    <row r="249" spans="1:5">
      <c r="A249">
        <f t="shared" si="16"/>
        <v>7400</v>
      </c>
      <c r="B249" s="4" t="str">
        <f t="shared" si="17"/>
        <v>46495.5712731289i</v>
      </c>
      <c r="C249" s="4" t="str">
        <f t="shared" si="18"/>
        <v>17.4037906675746-8.06423629919542i</v>
      </c>
      <c r="D249" s="4">
        <f t="shared" si="20"/>
        <v>25.657579253891399</v>
      </c>
      <c r="E249" s="4">
        <f t="shared" si="19"/>
        <v>-24.861162583117139</v>
      </c>
    </row>
    <row r="250" spans="1:5">
      <c r="A250">
        <f t="shared" si="16"/>
        <v>7500</v>
      </c>
      <c r="B250" s="4" t="str">
        <f t="shared" si="17"/>
        <v>47123.8898038469i</v>
      </c>
      <c r="C250" s="4" t="str">
        <f t="shared" si="18"/>
        <v>17.5514027559962-8.41698211498349i</v>
      </c>
      <c r="D250" s="4">
        <f t="shared" si="20"/>
        <v>25.7852154104914</v>
      </c>
      <c r="E250" s="4">
        <f t="shared" si="19"/>
        <v>-25.620596282241266</v>
      </c>
    </row>
    <row r="251" spans="1:5">
      <c r="A251">
        <f t="shared" ref="A251:A275" si="21">A250+100</f>
        <v>7600</v>
      </c>
      <c r="B251" s="4" t="str">
        <f t="shared" si="17"/>
        <v>47752.2083345649i</v>
      </c>
      <c r="C251" s="4" t="str">
        <f t="shared" si="18"/>
        <v>17.6966995165942-8.78831168748557i</v>
      </c>
      <c r="D251" s="4">
        <f t="shared" si="20"/>
        <v>25.915182590738798</v>
      </c>
      <c r="E251" s="4">
        <f t="shared" si="19"/>
        <v>-26.409334273315775</v>
      </c>
    </row>
    <row r="252" spans="1:5">
      <c r="A252">
        <f t="shared" si="21"/>
        <v>7700</v>
      </c>
      <c r="B252" s="4" t="str">
        <f t="shared" si="17"/>
        <v>48380.5268652828i</v>
      </c>
      <c r="C252" s="4" t="str">
        <f t="shared" si="18"/>
        <v>17.8387414649219-9.17927565894247i</v>
      </c>
      <c r="D252" s="4">
        <f t="shared" si="20"/>
        <v>26.047440870788598</v>
      </c>
      <c r="E252" s="4">
        <f t="shared" si="19"/>
        <v>-27.228977386151392</v>
      </c>
    </row>
    <row r="253" spans="1:5">
      <c r="A253">
        <f t="shared" si="21"/>
        <v>7800</v>
      </c>
      <c r="B253" s="4" t="str">
        <f t="shared" si="17"/>
        <v>49008.8453960008i</v>
      </c>
      <c r="C253" s="4" t="str">
        <f t="shared" si="18"/>
        <v>17.9764500531411-9.59095763735415i</v>
      </c>
      <c r="D253" s="4">
        <f t="shared" si="20"/>
        <v>26.181937701386801</v>
      </c>
      <c r="E253" s="4">
        <f t="shared" si="19"/>
        <v>-28.081214954229768</v>
      </c>
    </row>
    <row r="254" spans="1:5">
      <c r="A254">
        <f t="shared" si="21"/>
        <v>7900</v>
      </c>
      <c r="B254" s="4" t="str">
        <f t="shared" si="17"/>
        <v>49637.1639267187i</v>
      </c>
      <c r="C254" s="4" t="str">
        <f t="shared" si="18"/>
        <v>18.1085905118647-10.024467125039i</v>
      </c>
      <c r="D254" s="4">
        <f t="shared" si="20"/>
        <v>26.318606047191004</v>
      </c>
      <c r="E254" s="4">
        <f t="shared" si="19"/>
        <v>-28.967827283856394</v>
      </c>
    </row>
    <row r="255" spans="1:5">
      <c r="A255">
        <f t="shared" si="21"/>
        <v>8000</v>
      </c>
      <c r="B255" s="4" t="str">
        <f t="shared" si="17"/>
        <v>50265.4824574367i</v>
      </c>
      <c r="C255" s="4" t="str">
        <f t="shared" si="18"/>
        <v>18.2337531734165-10.4809299156765i</v>
      </c>
      <c r="D255" s="4">
        <f t="shared" si="20"/>
        <v>26.4573623002752</v>
      </c>
      <c r="E255" s="4">
        <f t="shared" si="19"/>
        <v>-29.890687433533557</v>
      </c>
    </row>
    <row r="256" spans="1:5">
      <c r="A256">
        <f t="shared" si="21"/>
        <v>8100</v>
      </c>
      <c r="B256" s="4" t="str">
        <f t="shared" si="17"/>
        <v>50893.8009881546i</v>
      </c>
      <c r="C256" s="4" t="str">
        <f t="shared" si="18"/>
        <v>18.3503333408743-10.9614754038415i</v>
      </c>
      <c r="D256" s="4">
        <f t="shared" si="20"/>
        <v>26.598103949000201</v>
      </c>
      <c r="E256" s="4">
        <f t="shared" si="19"/>
        <v>-30.851762070565101</v>
      </c>
    </row>
    <row r="257" spans="1:5">
      <c r="A257">
        <f t="shared" si="21"/>
        <v>8200</v>
      </c>
      <c r="B257" s="4" t="str">
        <f t="shared" si="17"/>
        <v>51522.1195188726i</v>
      </c>
      <c r="C257" s="4" t="str">
        <f t="shared" si="18"/>
        <v>18.4565098550965-11.4672201636232i</v>
      </c>
      <c r="D257" s="4">
        <f t="shared" si="20"/>
        <v>26.740706984775802</v>
      </c>
      <c r="E257" s="4">
        <f t="shared" si="19"/>
        <v>-31.853111122091139</v>
      </c>
    </row>
    <row r="258" spans="1:5">
      <c r="A258">
        <f t="shared" si="21"/>
        <v>8300</v>
      </c>
      <c r="B258" s="4" t="str">
        <f t="shared" si="17"/>
        <v>52150.4380495906i</v>
      </c>
      <c r="C258" s="4" t="str">
        <f t="shared" si="18"/>
        <v>18.5502226311733-11.9992470625668i</v>
      </c>
      <c r="D258" s="4">
        <f t="shared" si="20"/>
        <v>26.885023031867597</v>
      </c>
      <c r="E258" s="4">
        <f t="shared" si="19"/>
        <v>-32.896885880492896</v>
      </c>
    </row>
    <row r="259" spans="1:5">
      <c r="A259">
        <f t="shared" si="21"/>
        <v>8400</v>
      </c>
      <c r="B259" s="4" t="str">
        <f t="shared" si="17"/>
        <v>52778.7565803085i</v>
      </c>
      <c r="C259" s="4" t="str">
        <f t="shared" si="18"/>
        <v>18.6291495938356-12.5585790891681i</v>
      </c>
      <c r="D259" s="4">
        <f t="shared" si="20"/>
        <v>27.030876189777601</v>
      </c>
      <c r="E259" s="4">
        <f t="shared" si="19"/>
        <v>-33.985325158419656</v>
      </c>
    </row>
    <row r="260" spans="1:5">
      <c r="A260">
        <f t="shared" si="21"/>
        <v>8500</v>
      </c>
      <c r="B260" s="4" t="str">
        <f t="shared" si="17"/>
        <v>53407.0751110265i</v>
      </c>
      <c r="C260" s="4" t="str">
        <f t="shared" si="18"/>
        <v>18.6906836464224-13.1461469946292i</v>
      </c>
      <c r="D260" s="4">
        <f t="shared" si="20"/>
        <v>27.178059584380399</v>
      </c>
      <c r="E260" s="4">
        <f t="shared" si="19"/>
        <v>-35.120749017028942</v>
      </c>
    </row>
    <row r="261" spans="1:5">
      <c r="A261">
        <f t="shared" si="21"/>
        <v>8600</v>
      </c>
      <c r="B261" s="4" t="str">
        <f t="shared" ref="B261:B324" si="22">COMPLEX(0,2*PI()*A261)</f>
        <v>54035.3936417444i</v>
      </c>
      <c r="C261" s="4" t="str">
        <f t="shared" ref="C261:C324" si="23">IMDIV(Gd0,IMSUM(1,IMDIV(B261,Q*Omega0),IMPRODUCT((IMDIV(B261,Omega0)),(IMDIV(B261,Omega0)))))</f>
        <v>18.7319105682882-13.7627497945286i</v>
      </c>
      <c r="D261" s="4">
        <f t="shared" si="20"/>
        <v>27.326331633566802</v>
      </c>
      <c r="E261" s="4">
        <f t="shared" ref="E261:E324" si="24">180/PI()*IMARGUMENT(C261)</f>
        <v>-36.305549513770472</v>
      </c>
    </row>
    <row r="262" spans="1:5">
      <c r="A262">
        <f t="shared" si="21"/>
        <v>8700</v>
      </c>
      <c r="B262" s="4" t="str">
        <f t="shared" si="22"/>
        <v>54663.7121724624i</v>
      </c>
      <c r="C262" s="4" t="str">
        <f t="shared" si="23"/>
        <v>18.7495890584668-14.409007160321i</v>
      </c>
      <c r="D262" s="4">
        <f t="shared" ref="D262:D325" si="25">20*(IMREAL(IMLOG10(C262)))</f>
        <v>27.4754120464012</v>
      </c>
      <c r="E262" s="4">
        <f t="shared" si="24"/>
        <v>-37.542177835707371</v>
      </c>
    </row>
    <row r="263" spans="1:5">
      <c r="A263">
        <f t="shared" si="21"/>
        <v>8800</v>
      </c>
      <c r="B263" s="4" t="str">
        <f t="shared" si="22"/>
        <v>55292.0307031804i</v>
      </c>
      <c r="C263" s="4" t="str">
        <f t="shared" si="23"/>
        <v>18.7401345340846-15.0853027769575i</v>
      </c>
      <c r="D263" s="4">
        <f t="shared" si="25"/>
        <v>27.624977592529198</v>
      </c>
      <c r="E263" s="4">
        <f t="shared" si="24"/>
        <v>-38.833127105117512</v>
      </c>
    </row>
    <row r="264" spans="1:5">
      <c r="A264">
        <f t="shared" si="21"/>
        <v>8900</v>
      </c>
      <c r="B264" s="4" t="str">
        <f t="shared" si="22"/>
        <v>55920.3492338983i</v>
      </c>
      <c r="C264" s="4" t="str">
        <f t="shared" si="23"/>
        <v>18.6996087508758-15.7917178810862i</v>
      </c>
      <c r="D264" s="4">
        <f t="shared" si="25"/>
        <v>27.774657701669998</v>
      </c>
      <c r="E264" s="4">
        <f t="shared" si="24"/>
        <v>-40.180910072310169</v>
      </c>
    </row>
    <row r="265" spans="1:5">
      <c r="A265">
        <f t="shared" si="21"/>
        <v>9000</v>
      </c>
      <c r="B265" s="4" t="str">
        <f t="shared" si="22"/>
        <v>56548.6677646163i</v>
      </c>
      <c r="C265" s="4" t="str">
        <f t="shared" si="23"/>
        <v>18.6237178327381-16.5279544612712i</v>
      </c>
      <c r="D265" s="4">
        <f t="shared" si="25"/>
        <v>27.924029982303402</v>
      </c>
      <c r="E265" s="4">
        <f t="shared" si="24"/>
        <v>-41.588030855350816</v>
      </c>
    </row>
    <row r="266" spans="1:5">
      <c r="A266">
        <f t="shared" si="21"/>
        <v>9100</v>
      </c>
      <c r="B266" s="4" t="str">
        <f t="shared" si="22"/>
        <v>57176.9862953342i</v>
      </c>
      <c r="C266" s="4" t="str">
        <f t="shared" si="23"/>
        <v>18.5078218578754-17.2932480412818i</v>
      </c>
      <c r="D266" s="4">
        <f t="shared" si="25"/>
        <v>28.0726157847668</v>
      </c>
      <c r="E266" s="4">
        <f t="shared" si="24"/>
        <v>-43.056949860179451</v>
      </c>
    </row>
    <row r="267" spans="1:5">
      <c r="A267">
        <f t="shared" si="21"/>
        <v>9200</v>
      </c>
      <c r="B267" s="4" t="str">
        <f t="shared" si="22"/>
        <v>57805.3048260522i</v>
      </c>
      <c r="C267" s="4" t="str">
        <f t="shared" si="23"/>
        <v>18.3469597133818-18.0862706282972i</v>
      </c>
      <c r="D267" s="4">
        <f t="shared" si="25"/>
        <v>28.219875977234203</v>
      </c>
      <c r="E267" s="4">
        <f t="shared" si="24"/>
        <v>-44.590041033818423</v>
      </c>
    </row>
    <row r="268" spans="1:5">
      <c r="A268">
        <f t="shared" si="21"/>
        <v>9300</v>
      </c>
      <c r="B268" s="4" t="str">
        <f t="shared" si="22"/>
        <v>58433.6233567701i</v>
      </c>
      <c r="C268" s="4" t="str">
        <f t="shared" si="23"/>
        <v>18.1358934370521-18.9050253383027i</v>
      </c>
      <c r="D268" s="4">
        <f t="shared" si="25"/>
        <v>28.365207153120402</v>
      </c>
      <c r="E268" s="4">
        <f t="shared" si="24"/>
        <v>-46.189540688383417</v>
      </c>
    </row>
    <row r="269" spans="1:5">
      <c r="A269">
        <f t="shared" si="21"/>
        <v>9400</v>
      </c>
      <c r="B269" s="4" t="str">
        <f t="shared" si="22"/>
        <v>59061.9418874881i</v>
      </c>
      <c r="C269" s="4" t="str">
        <f t="shared" si="23"/>
        <v>17.8691766239675-19.746735451182i</v>
      </c>
      <c r="D269" s="4">
        <f t="shared" si="25"/>
        <v>28.507938544105599</v>
      </c>
      <c r="E269" s="4">
        <f t="shared" si="24"/>
        <v>-47.857487308653106</v>
      </c>
    </row>
    <row r="270" spans="1:5">
      <c r="A270">
        <f t="shared" si="21"/>
        <v>9500</v>
      </c>
      <c r="B270" s="4" t="str">
        <f t="shared" si="22"/>
        <v>59690.2604182061i</v>
      </c>
      <c r="C270" s="4" t="str">
        <f t="shared" si="23"/>
        <v>17.5412515611385-20.6077322168527i</v>
      </c>
      <c r="D270" s="4">
        <f t="shared" si="25"/>
        <v>28.647329971573001</v>
      </c>
      <c r="E270" s="4">
        <f t="shared" si="24"/>
        <v>-49.595652047728805</v>
      </c>
    </row>
    <row r="271" spans="1:5">
      <c r="A271">
        <f t="shared" si="21"/>
        <v>9600</v>
      </c>
      <c r="B271" s="4" t="str">
        <f t="shared" si="22"/>
        <v>60318.578948924i</v>
      </c>
      <c r="C271" s="4" t="str">
        <f t="shared" si="23"/>
        <v>17.1465794071895-21.4833476107633i</v>
      </c>
      <c r="D271" s="4">
        <f t="shared" si="25"/>
        <v>28.782571226387603</v>
      </c>
      <c r="E271" s="4">
        <f t="shared" si="24"/>
        <v>-51.405460050678244</v>
      </c>
    </row>
    <row r="272" spans="1:5">
      <c r="A272">
        <f t="shared" si="21"/>
        <v>9700</v>
      </c>
      <c r="B272" s="4" t="str">
        <f t="shared" si="22"/>
        <v>60946.897479642i</v>
      </c>
      <c r="C272" s="4" t="str">
        <f t="shared" si="23"/>
        <v>16.6798067701724-22.3678203395575i</v>
      </c>
      <c r="D272" s="4">
        <f t="shared" si="25"/>
        <v>28.912783316036197</v>
      </c>
      <c r="E272" s="4">
        <f t="shared" si="24"/>
        <v>-53.287903347665093</v>
      </c>
    </row>
    <row r="273" spans="1:5">
      <c r="A273">
        <f t="shared" si="21"/>
        <v>9800</v>
      </c>
      <c r="B273" s="4" t="str">
        <f t="shared" si="22"/>
        <v>61575.2160103599i</v>
      </c>
      <c r="C273" s="4" t="str">
        <f t="shared" si="23"/>
        <v>16.1359702625546-23.2542255562732i</v>
      </c>
      <c r="D273" s="4">
        <f t="shared" si="25"/>
        <v>29.037022050171203</v>
      </c>
      <c r="E273" s="4">
        <f t="shared" si="24"/>
        <v>-55.243446838336141</v>
      </c>
    </row>
    <row r="274" spans="1:5">
      <c r="A274">
        <f t="shared" si="21"/>
        <v>9900</v>
      </c>
      <c r="B274" s="4" t="str">
        <f t="shared" si="22"/>
        <v>62203.5345410779i</v>
      </c>
      <c r="C274" s="4" t="str">
        <f t="shared" si="23"/>
        <v>15.5107378642499-24.1344406812226i</v>
      </c>
      <c r="D274" s="4">
        <f t="shared" si="25"/>
        <v>29.1542844392762</v>
      </c>
      <c r="E274" s="4">
        <f t="shared" si="24"/>
        <v>-57.271929842091708</v>
      </c>
    </row>
    <row r="275" spans="1:5">
      <c r="A275">
        <f t="shared" si="21"/>
        <v>10000</v>
      </c>
      <c r="B275" s="4" t="str">
        <f t="shared" si="22"/>
        <v>62831.8530717959i</v>
      </c>
      <c r="C275" s="4" t="str">
        <f t="shared" si="23"/>
        <v>14.8006821204186-24.9991610442056i</v>
      </c>
      <c r="D275" s="4">
        <f t="shared" si="25"/>
        <v>29.263518343570997</v>
      </c>
      <c r="E275" s="4">
        <f t="shared" si="24"/>
        <v>-59.372466780194685</v>
      </c>
    </row>
    <row r="276" spans="1:5">
      <c r="A276">
        <f>A275+1000</f>
        <v>11000</v>
      </c>
      <c r="B276" s="4" t="str">
        <f t="shared" si="22"/>
        <v>69115.0383789754i</v>
      </c>
      <c r="C276" s="4" t="str">
        <f t="shared" si="23"/>
        <v>3.45794432955846-30.2979427379511i</v>
      </c>
      <c r="D276" s="4">
        <f t="shared" si="25"/>
        <v>29.684468553794598</v>
      </c>
      <c r="E276" s="4">
        <f t="shared" si="24"/>
        <v>-83.488930243894828</v>
      </c>
    </row>
    <row r="277" spans="1:5">
      <c r="A277">
        <f t="shared" ref="A277:A340" si="26">A276+1000</f>
        <v>12000</v>
      </c>
      <c r="B277" s="4" t="str">
        <f t="shared" si="22"/>
        <v>75398.223686155i</v>
      </c>
      <c r="C277" s="4" t="str">
        <f t="shared" si="23"/>
        <v>-8.19086894533178-25.5043398257609i</v>
      </c>
      <c r="D277" s="4">
        <f t="shared" si="25"/>
        <v>28.558592404322201</v>
      </c>
      <c r="E277" s="4">
        <f t="shared" si="24"/>
        <v>-107.80472728324087</v>
      </c>
    </row>
    <row r="278" spans="1:5">
      <c r="A278">
        <f t="shared" si="26"/>
        <v>13000</v>
      </c>
      <c r="B278" s="4" t="str">
        <f t="shared" si="22"/>
        <v>81681.4089933346i</v>
      </c>
      <c r="C278" s="4" t="str">
        <f t="shared" si="23"/>
        <v>-12.3344912125407-17.0447861298684i</v>
      </c>
      <c r="D278" s="4">
        <f t="shared" si="25"/>
        <v>26.460746040494797</v>
      </c>
      <c r="E278" s="4">
        <f t="shared" si="24"/>
        <v>-125.89144926352805</v>
      </c>
    </row>
    <row r="279" spans="1:5">
      <c r="A279">
        <f t="shared" si="26"/>
        <v>14000</v>
      </c>
      <c r="B279" s="4" t="str">
        <f t="shared" si="22"/>
        <v>87964.5943005142i</v>
      </c>
      <c r="C279" s="4" t="str">
        <f t="shared" si="23"/>
        <v>-12.00284983669-10.9078809057121i</v>
      </c>
      <c r="D279" s="4">
        <f t="shared" si="25"/>
        <v>24.200387519932001</v>
      </c>
      <c r="E279" s="4">
        <f t="shared" si="24"/>
        <v>-137.73624605887579</v>
      </c>
    </row>
    <row r="280" spans="1:5">
      <c r="A280">
        <f t="shared" si="26"/>
        <v>15000</v>
      </c>
      <c r="B280" s="4" t="str">
        <f t="shared" si="22"/>
        <v>94247.7796076938i</v>
      </c>
      <c r="C280" s="4" t="str">
        <f t="shared" si="23"/>
        <v>-10.50260308837-7.21083482939316i</v>
      </c>
      <c r="D280" s="4">
        <f t="shared" si="25"/>
        <v>22.10320688801</v>
      </c>
      <c r="E280" s="4">
        <f t="shared" si="24"/>
        <v>-145.52744349258975</v>
      </c>
    </row>
    <row r="281" spans="1:5">
      <c r="A281">
        <f t="shared" si="26"/>
        <v>16000</v>
      </c>
      <c r="B281" s="4" t="str">
        <f t="shared" si="22"/>
        <v>100530.964914873i</v>
      </c>
      <c r="C281" s="4" t="str">
        <f t="shared" si="23"/>
        <v>-8.96888646244593-4.99415713611863i</v>
      </c>
      <c r="D281" s="4">
        <f t="shared" si="25"/>
        <v>20.227686202968602</v>
      </c>
      <c r="E281" s="4">
        <f t="shared" si="24"/>
        <v>-150.88956862813194</v>
      </c>
    </row>
    <row r="282" spans="1:5">
      <c r="A282">
        <f t="shared" si="26"/>
        <v>17000</v>
      </c>
      <c r="B282" s="4" t="str">
        <f t="shared" si="22"/>
        <v>106814.150222053i</v>
      </c>
      <c r="C282" s="4" t="str">
        <f t="shared" si="23"/>
        <v>-7.65954948075211-3.61051344926692i</v>
      </c>
      <c r="D282" s="4">
        <f t="shared" si="25"/>
        <v>18.555464457994439</v>
      </c>
      <c r="E282" s="4">
        <f t="shared" si="24"/>
        <v>-154.76202300992301</v>
      </c>
    </row>
    <row r="283" spans="1:5">
      <c r="A283">
        <f t="shared" si="26"/>
        <v>18000</v>
      </c>
      <c r="B283" s="4" t="str">
        <f t="shared" si="22"/>
        <v>113097.335529233i</v>
      </c>
      <c r="C283" s="4" t="str">
        <f t="shared" si="23"/>
        <v>-6.59020628853253-2.7058442272096i</v>
      </c>
      <c r="D283" s="4">
        <f t="shared" si="25"/>
        <v>17.05456686056332</v>
      </c>
      <c r="E283" s="4">
        <f t="shared" si="24"/>
        <v>-157.67764967233083</v>
      </c>
    </row>
    <row r="284" spans="1:5">
      <c r="A284">
        <f t="shared" si="26"/>
        <v>19000</v>
      </c>
      <c r="B284" s="4" t="str">
        <f t="shared" si="22"/>
        <v>119380.520836412i</v>
      </c>
      <c r="C284" s="4" t="str">
        <f t="shared" si="23"/>
        <v>-5.72297340808316-2.08871055856556i</v>
      </c>
      <c r="D284" s="4">
        <f t="shared" si="25"/>
        <v>15.695510612627722</v>
      </c>
      <c r="E284" s="4">
        <f t="shared" si="24"/>
        <v>-159.9494615787296</v>
      </c>
    </row>
    <row r="285" spans="1:5">
      <c r="A285">
        <f t="shared" si="26"/>
        <v>20000</v>
      </c>
      <c r="B285" s="4" t="str">
        <f t="shared" si="22"/>
        <v>125663.706143592i</v>
      </c>
      <c r="C285" s="4" t="str">
        <f t="shared" si="23"/>
        <v>-5.0158698391875-1.65205565409479i</v>
      </c>
      <c r="D285" s="4">
        <f t="shared" si="25"/>
        <v>14.45421078070218</v>
      </c>
      <c r="E285" s="4">
        <f t="shared" si="24"/>
        <v>-161.76988811617397</v>
      </c>
    </row>
    <row r="286" spans="1:5">
      <c r="A286">
        <f t="shared" si="26"/>
        <v>21000</v>
      </c>
      <c r="B286" s="4" t="str">
        <f t="shared" si="22"/>
        <v>131946.891450771i</v>
      </c>
      <c r="C286" s="4" t="str">
        <f t="shared" si="23"/>
        <v>-4.43383528374064-1.33337582024547i</v>
      </c>
      <c r="D286" s="4">
        <f t="shared" si="25"/>
        <v>13.311596806120161</v>
      </c>
      <c r="E286" s="4">
        <f t="shared" si="24"/>
        <v>-163.26252694045385</v>
      </c>
    </row>
    <row r="287" spans="1:5">
      <c r="A287">
        <f t="shared" si="26"/>
        <v>22000</v>
      </c>
      <c r="B287" s="4" t="str">
        <f t="shared" si="22"/>
        <v>138230.076757951i</v>
      </c>
      <c r="C287" s="4" t="str">
        <f t="shared" si="23"/>
        <v>-3.94968388110698-1.09460688376553i</v>
      </c>
      <c r="D287" s="4">
        <f t="shared" si="25"/>
        <v>12.25261894269204</v>
      </c>
      <c r="E287" s="4">
        <f t="shared" si="24"/>
        <v>-164.50993353915081</v>
      </c>
    </row>
    <row r="288" spans="1:5">
      <c r="A288">
        <f t="shared" si="26"/>
        <v>23000</v>
      </c>
      <c r="B288" s="4" t="str">
        <f t="shared" si="22"/>
        <v>144513.26206513i</v>
      </c>
      <c r="C288" s="4" t="str">
        <f t="shared" si="23"/>
        <v>-3.54276878637326-0.911661009493384i</v>
      </c>
      <c r="D288" s="4">
        <f t="shared" si="25"/>
        <v>11.26531945076918</v>
      </c>
      <c r="E288" s="4">
        <f t="shared" si="24"/>
        <v>-165.56916503642375</v>
      </c>
    </row>
    <row r="289" spans="1:5">
      <c r="A289">
        <f t="shared" si="26"/>
        <v>24000</v>
      </c>
      <c r="B289" s="4" t="str">
        <f t="shared" si="22"/>
        <v>150796.44737231i</v>
      </c>
      <c r="C289" s="4" t="str">
        <f t="shared" si="23"/>
        <v>-3.19743319055149-0.768766672651822i</v>
      </c>
      <c r="D289" s="4">
        <f t="shared" si="25"/>
        <v>10.34009706033984</v>
      </c>
      <c r="E289" s="4">
        <f t="shared" si="24"/>
        <v>-166.48084130889134</v>
      </c>
    </row>
    <row r="290" spans="1:5">
      <c r="A290">
        <f t="shared" si="26"/>
        <v>25000</v>
      </c>
      <c r="B290" s="4" t="str">
        <f t="shared" si="22"/>
        <v>157079.63267949i</v>
      </c>
      <c r="C290" s="4" t="str">
        <f t="shared" si="23"/>
        <v>-2.90172950509053-0.655283003800685i</v>
      </c>
      <c r="D290" s="4">
        <f t="shared" si="25"/>
        <v>9.4691529513649204</v>
      </c>
      <c r="E290" s="4">
        <f t="shared" si="24"/>
        <v>-167.2746342921121</v>
      </c>
    </row>
    <row r="291" spans="1:5">
      <c r="A291">
        <f t="shared" si="26"/>
        <v>26000</v>
      </c>
      <c r="B291" s="4" t="str">
        <f t="shared" si="22"/>
        <v>163362.817986669i</v>
      </c>
      <c r="C291" s="4" t="str">
        <f t="shared" si="23"/>
        <v>-2.64645391082834-0.563838680138699i</v>
      </c>
      <c r="D291" s="4">
        <f t="shared" si="25"/>
        <v>8.646079178929341</v>
      </c>
      <c r="E291" s="4">
        <f t="shared" si="24"/>
        <v>-167.97271112375014</v>
      </c>
    </row>
    <row r="292" spans="1:5">
      <c r="A292">
        <f t="shared" si="26"/>
        <v>27000</v>
      </c>
      <c r="B292" s="4" t="str">
        <f t="shared" si="22"/>
        <v>169646.003293849i</v>
      </c>
      <c r="C292" s="4" t="str">
        <f t="shared" si="23"/>
        <v>-2.4244407734961-0.489206971106442i</v>
      </c>
      <c r="D292" s="4">
        <f t="shared" si="25"/>
        <v>7.8655527294774998</v>
      </c>
      <c r="E292" s="4">
        <f t="shared" si="24"/>
        <v>-168.59196204279306</v>
      </c>
    </row>
    <row r="293" spans="1:5">
      <c r="A293">
        <f t="shared" si="26"/>
        <v>28000</v>
      </c>
      <c r="B293" s="4" t="str">
        <f t="shared" si="22"/>
        <v>175929.188601028i</v>
      </c>
      <c r="C293" s="4" t="str">
        <f t="shared" si="23"/>
        <v>-2.23005102819999-0.427604516225969i</v>
      </c>
      <c r="D293" s="4">
        <f t="shared" si="25"/>
        <v>7.1231065218655196</v>
      </c>
      <c r="E293" s="4">
        <f t="shared" si="24"/>
        <v>-169.14548249251811</v>
      </c>
    </row>
    <row r="294" spans="1:5">
      <c r="A294">
        <f t="shared" si="26"/>
        <v>29000</v>
      </c>
      <c r="B294" s="4" t="str">
        <f t="shared" si="22"/>
        <v>182212.373908208i</v>
      </c>
      <c r="C294" s="4" t="str">
        <f t="shared" si="23"/>
        <v>-2.05880039383587-0.376241963137424i</v>
      </c>
      <c r="D294" s="4">
        <f t="shared" si="25"/>
        <v>6.4149563397057392</v>
      </c>
      <c r="E294" s="4">
        <f t="shared" si="24"/>
        <v>-169.64358379945895</v>
      </c>
    </row>
    <row r="295" spans="1:5">
      <c r="A295">
        <f t="shared" si="26"/>
        <v>30000</v>
      </c>
      <c r="B295" s="4" t="str">
        <f t="shared" si="22"/>
        <v>188495.559215388i</v>
      </c>
      <c r="C295" s="4" t="str">
        <f t="shared" si="23"/>
        <v>-1.90708733074811-0.333028742305286i</v>
      </c>
      <c r="D295" s="4">
        <f t="shared" si="25"/>
        <v>5.73786862612618</v>
      </c>
      <c r="E295" s="4">
        <f t="shared" si="24"/>
        <v>-170.09449782661571</v>
      </c>
    </row>
    <row r="296" spans="1:5">
      <c r="A296">
        <f t="shared" si="26"/>
        <v>31000</v>
      </c>
      <c r="B296" s="4" t="str">
        <f t="shared" si="22"/>
        <v>194778.744522567i</v>
      </c>
      <c r="C296" s="4" t="str">
        <f t="shared" si="23"/>
        <v>-1.77199216881308-0.296374703229848i</v>
      </c>
      <c r="D296" s="4">
        <f t="shared" si="25"/>
        <v>5.0890583836273597</v>
      </c>
      <c r="E296" s="4">
        <f t="shared" si="24"/>
        <v>-170.50487814833187</v>
      </c>
    </row>
    <row r="297" spans="1:5">
      <c r="A297">
        <f t="shared" si="26"/>
        <v>32000</v>
      </c>
      <c r="B297" s="4" t="str">
        <f t="shared" si="22"/>
        <v>201061.929829747i</v>
      </c>
      <c r="C297" s="4" t="str">
        <f t="shared" si="23"/>
        <v>-1.65112730114619-0.265054099470625i</v>
      </c>
      <c r="D297" s="4">
        <f t="shared" si="25"/>
        <v>4.4661094741326002</v>
      </c>
      <c r="E297" s="4">
        <f t="shared" si="24"/>
        <v>-170.88016296825313</v>
      </c>
    </row>
    <row r="298" spans="1:5">
      <c r="A298">
        <f t="shared" si="26"/>
        <v>33000</v>
      </c>
      <c r="B298" s="4" t="str">
        <f t="shared" si="22"/>
        <v>207345.115136926i</v>
      </c>
      <c r="C298" s="4" t="str">
        <f t="shared" si="23"/>
        <v>-1.54252431724401-0.238110592606114i</v>
      </c>
      <c r="D298" s="4">
        <f t="shared" si="25"/>
        <v>3.8669117609892201</v>
      </c>
      <c r="E298" s="4">
        <f t="shared" si="24"/>
        <v>-171.22484223369011</v>
      </c>
    </row>
    <row r="299" spans="1:5">
      <c r="A299">
        <f t="shared" si="26"/>
        <v>34000</v>
      </c>
      <c r="B299" s="4" t="str">
        <f t="shared" si="22"/>
        <v>213628.300444106i</v>
      </c>
      <c r="C299" s="4" t="str">
        <f t="shared" si="23"/>
        <v>-1.44454810766163-0.214789784193096i</v>
      </c>
      <c r="D299" s="4">
        <f t="shared" si="25"/>
        <v>3.2896110469697999</v>
      </c>
      <c r="E299" s="4">
        <f t="shared" si="24"/>
        <v>-171.54265716827888</v>
      </c>
    </row>
    <row r="300" spans="1:5">
      <c r="A300">
        <f t="shared" si="26"/>
        <v>35000</v>
      </c>
      <c r="B300" s="4" t="str">
        <f t="shared" si="22"/>
        <v>219911.485751286i</v>
      </c>
      <c r="C300" s="4" t="str">
        <f t="shared" si="23"/>
        <v>-1.35583085583235-0.194490560393373i</v>
      </c>
      <c r="D300" s="4">
        <f t="shared" si="25"/>
        <v>2.7325688340852601</v>
      </c>
      <c r="E300" s="4">
        <f t="shared" si="24"/>
        <v>-171.83675134847016</v>
      </c>
    </row>
    <row r="301" spans="1:5">
      <c r="A301">
        <f t="shared" si="26"/>
        <v>36000</v>
      </c>
      <c r="B301" s="4" t="str">
        <f t="shared" si="22"/>
        <v>226194.671058465i</v>
      </c>
      <c r="C301" s="4" t="str">
        <f t="shared" si="23"/>
        <v>-1.27522083827901-0.176729508789691i</v>
      </c>
      <c r="D301" s="4">
        <f t="shared" si="25"/>
        <v>2.1943296967603803</v>
      </c>
      <c r="E301" s="4">
        <f t="shared" si="24"/>
        <v>-172.10978651509748</v>
      </c>
    </row>
    <row r="302" spans="1:5">
      <c r="A302">
        <f t="shared" si="26"/>
        <v>37000</v>
      </c>
      <c r="B302" s="4" t="str">
        <f t="shared" si="22"/>
        <v>232477.856365645i</v>
      </c>
      <c r="C302" s="4" t="str">
        <f t="shared" si="23"/>
        <v>-1.20174235826161-0.161114558366372i</v>
      </c>
      <c r="D302" s="4">
        <f t="shared" si="25"/>
        <v>1.6735946120714278</v>
      </c>
      <c r="E302" s="4">
        <f t="shared" si="24"/>
        <v>-172.36403236648337</v>
      </c>
    </row>
    <row r="303" spans="1:5">
      <c r="A303">
        <f t="shared" si="26"/>
        <v>38000</v>
      </c>
      <c r="B303" s="4" t="str">
        <f t="shared" si="22"/>
        <v>238761.041672824i</v>
      </c>
      <c r="C303" s="4" t="str">
        <f t="shared" si="23"/>
        <v>-1.13456412828824-0.147325219154135i</v>
      </c>
      <c r="D303" s="4">
        <f t="shared" si="25"/>
        <v>1.16919899271606</v>
      </c>
      <c r="E303" s="4">
        <f t="shared" si="24"/>
        <v>-172.60143691155014</v>
      </c>
    </row>
    <row r="304" spans="1:5">
      <c r="A304">
        <f t="shared" si="26"/>
        <v>39000</v>
      </c>
      <c r="B304" s="4" t="str">
        <f t="shared" si="22"/>
        <v>245044.226980004i</v>
      </c>
      <c r="C304" s="4" t="str">
        <f t="shared" si="23"/>
        <v>-1.07297412179535-0.135097606050451i</v>
      </c>
      <c r="D304" s="4">
        <f t="shared" si="25"/>
        <v>0.68009446385801198</v>
      </c>
      <c r="E304" s="4">
        <f t="shared" si="24"/>
        <v>-172.82368212795049</v>
      </c>
    </row>
    <row r="305" spans="1:5">
      <c r="A305">
        <f t="shared" si="26"/>
        <v>40000</v>
      </c>
      <c r="B305" s="4" t="str">
        <f t="shared" si="22"/>
        <v>251327.412287183i</v>
      </c>
      <c r="C305" s="4" t="str">
        <f t="shared" si="23"/>
        <v>-1.01635942058237-0.124212972730195i</v>
      </c>
      <c r="D305" s="4">
        <f t="shared" si="25"/>
        <v>0.20533364427401199</v>
      </c>
      <c r="E305" s="4">
        <f t="shared" si="24"/>
        <v>-173.03222839154978</v>
      </c>
    </row>
    <row r="306" spans="1:5">
      <c r="A306">
        <f t="shared" si="26"/>
        <v>41000</v>
      </c>
      <c r="B306" s="4" t="str">
        <f t="shared" si="22"/>
        <v>257610.597594363i</v>
      </c>
      <c r="C306" s="4" t="str">
        <f t="shared" si="23"/>
        <v>-0.964189951567607-0.114488849795218i</v>
      </c>
      <c r="D306" s="4">
        <f t="shared" si="25"/>
        <v>-0.25594264354164198</v>
      </c>
      <c r="E306" s="4">
        <f t="shared" si="24"/>
        <v>-173.22835023953274</v>
      </c>
    </row>
    <row r="307" spans="1:5">
      <c r="A307">
        <f t="shared" si="26"/>
        <v>42000</v>
      </c>
      <c r="B307" s="4" t="str">
        <f t="shared" si="22"/>
        <v>263893.782901543i</v>
      </c>
      <c r="C307" s="4" t="str">
        <f t="shared" si="23"/>
        <v>-0.916005274864615-0.105772135274635i</v>
      </c>
      <c r="D307" s="4">
        <f t="shared" si="25"/>
        <v>-0.704516185531882</v>
      </c>
      <c r="E307" s="4">
        <f t="shared" si="24"/>
        <v>-173.41316538203748</v>
      </c>
    </row>
    <row r="308" spans="1:5">
      <c r="A308">
        <f t="shared" si="26"/>
        <v>43000</v>
      </c>
      <c r="B308" s="4" t="str">
        <f t="shared" si="22"/>
        <v>270176.968208722i</v>
      </c>
      <c r="C308" s="4" t="str">
        <f t="shared" si="23"/>
        <v>-0.871403783260821-0.0979336630258064i</v>
      </c>
      <c r="D308" s="4">
        <f t="shared" si="25"/>
        <v>-1.141100567110152</v>
      </c>
      <c r="E308" s="4">
        <f t="shared" si="24"/>
        <v>-173.58765840812623</v>
      </c>
    </row>
    <row r="309" spans="1:5">
      <c r="A309">
        <f t="shared" si="26"/>
        <v>44000</v>
      </c>
      <c r="B309" s="4" t="str">
        <f t="shared" si="22"/>
        <v>276460.153515902i</v>
      </c>
      <c r="C309" s="4" t="str">
        <f t="shared" si="23"/>
        <v>-0.83003382060443-0.0908639000679971i</v>
      </c>
      <c r="D309" s="4">
        <f t="shared" si="25"/>
        <v>-1.5663490269856639</v>
      </c>
      <c r="E309" s="4">
        <f t="shared" si="24"/>
        <v>-173.7527002882147</v>
      </c>
    </row>
    <row r="310" spans="1:5">
      <c r="A310">
        <f t="shared" si="26"/>
        <v>45000</v>
      </c>
      <c r="B310" s="4" t="str">
        <f t="shared" si="22"/>
        <v>282743.338823081i</v>
      </c>
      <c r="C310" s="4" t="str">
        <f t="shared" si="23"/>
        <v>-0.791586337229951-0.084469513630355i</v>
      </c>
      <c r="D310" s="4">
        <f t="shared" si="25"/>
        <v>-1.9808612013873002</v>
      </c>
      <c r="E310" s="4">
        <f t="shared" si="24"/>
        <v>-173.90906452064513</v>
      </c>
    </row>
    <row r="311" spans="1:5">
      <c r="A311">
        <f t="shared" si="26"/>
        <v>46000</v>
      </c>
      <c r="B311" s="4" t="str">
        <f t="shared" si="22"/>
        <v>289026.524130261i</v>
      </c>
      <c r="C311" s="4" t="str">
        <f t="shared" si="23"/>
        <v>-0.755788784219739-0.0786706135732064i</v>
      </c>
      <c r="D311" s="4">
        <f t="shared" si="25"/>
        <v>-2.3851889423563999</v>
      </c>
      <c r="E311" s="4">
        <f t="shared" si="24"/>
        <v>-174.05744057989725</v>
      </c>
    </row>
    <row r="312" spans="1:5">
      <c r="A312">
        <f t="shared" si="26"/>
        <v>47000</v>
      </c>
      <c r="B312" s="4" t="str">
        <f t="shared" si="22"/>
        <v>295309.709437441i</v>
      </c>
      <c r="C312" s="4" t="str">
        <f t="shared" si="23"/>
        <v>-0.722400012056745-0.0733985232094457i</v>
      </c>
      <c r="D312" s="4">
        <f t="shared" si="25"/>
        <v>-2.7798413592480395</v>
      </c>
      <c r="E312" s="4">
        <f t="shared" si="24"/>
        <v>-174.19844518045119</v>
      </c>
    </row>
    <row r="313" spans="1:5">
      <c r="A313">
        <f t="shared" si="26"/>
        <v>48000</v>
      </c>
      <c r="B313" s="4" t="str">
        <f t="shared" si="22"/>
        <v>301592.89474462i</v>
      </c>
      <c r="C313" s="4" t="str">
        <f t="shared" si="23"/>
        <v>-0.691205988160462-0.0685939664621375i</v>
      </c>
      <c r="D313" s="4">
        <f t="shared" si="25"/>
        <v>-3.1652892052659598</v>
      </c>
      <c r="E313" s="4">
        <f t="shared" si="24"/>
        <v>-174.33263176115071</v>
      </c>
    </row>
    <row r="314" spans="1:5">
      <c r="A314">
        <f t="shared" si="26"/>
        <v>49000</v>
      </c>
      <c r="B314" s="4" t="str">
        <f t="shared" si="22"/>
        <v>307876.0800518i</v>
      </c>
      <c r="C314" s="4" t="str">
        <f t="shared" si="23"/>
        <v>-0.662016185619502-0.0642055852504827i</v>
      </c>
      <c r="D314" s="4">
        <f t="shared" si="25"/>
        <v>-3.5419687091008201</v>
      </c>
      <c r="E314" s="4">
        <f t="shared" si="24"/>
        <v>-174.46049851117536</v>
      </c>
    </row>
    <row r="315" spans="1:5">
      <c r="A315">
        <f t="shared" si="26"/>
        <v>50000</v>
      </c>
      <c r="B315" s="4" t="str">
        <f t="shared" si="22"/>
        <v>314159.265358979i</v>
      </c>
      <c r="C315" s="4" t="str">
        <f t="shared" si="23"/>
        <v>-0.634660524857277-0.0601887204568077i</v>
      </c>
      <c r="D315" s="4">
        <f t="shared" si="25"/>
        <v>-3.9102849343137205</v>
      </c>
      <c r="E315" s="4">
        <f t="shared" si="24"/>
        <v>-174.58249519400744</v>
      </c>
    </row>
    <row r="316" spans="1:5">
      <c r="A316">
        <f t="shared" si="26"/>
        <v>51000</v>
      </c>
      <c r="B316" s="4" t="str">
        <f t="shared" si="22"/>
        <v>320442.450666159i</v>
      </c>
      <c r="C316" s="4" t="str">
        <f t="shared" si="23"/>
        <v>-0.608986773000966-0.0565044045330558i</v>
      </c>
      <c r="D316" s="4">
        <f t="shared" si="25"/>
        <v>-4.2706147350646804</v>
      </c>
      <c r="E316" s="4">
        <f t="shared" si="24"/>
        <v>-174.69902897538734</v>
      </c>
    </row>
    <row r="317" spans="1:5">
      <c r="A317">
        <f t="shared" si="26"/>
        <v>52000</v>
      </c>
      <c r="B317" s="4" t="str">
        <f t="shared" si="22"/>
        <v>326725.635973339i</v>
      </c>
      <c r="C317" s="4" t="str">
        <f t="shared" si="23"/>
        <v>-0.584858323864917-0.0531185250013824i</v>
      </c>
      <c r="D317" s="4">
        <f t="shared" si="25"/>
        <v>-4.6233093654000399</v>
      </c>
      <c r="E317" s="4">
        <f t="shared" si="24"/>
        <v>-174.81046942175203</v>
      </c>
    </row>
    <row r="318" spans="1:5">
      <c r="A318">
        <f t="shared" si="26"/>
        <v>53000</v>
      </c>
      <c r="B318" s="4" t="str">
        <f t="shared" si="22"/>
        <v>333008.821280518i</v>
      </c>
      <c r="C318" s="4" t="str">
        <f t="shared" si="23"/>
        <v>-0.562152295828298-0.0500011266878193i</v>
      </c>
      <c r="D318" s="4">
        <f t="shared" si="25"/>
        <v>-4.9686967900447403</v>
      </c>
      <c r="E318" s="4">
        <f t="shared" si="24"/>
        <v>-174.91715280448426</v>
      </c>
    </row>
    <row r="319" spans="1:5">
      <c r="A319">
        <f t="shared" si="26"/>
        <v>54000</v>
      </c>
      <c r="B319" s="4" t="str">
        <f t="shared" si="22"/>
        <v>339292.006587698i</v>
      </c>
      <c r="C319" s="4" t="str">
        <f t="shared" si="23"/>
        <v>-0.540757896331062-0.0471258271542554i</v>
      </c>
      <c r="D319" s="4">
        <f t="shared" si="25"/>
        <v>-5.3070837370496804</v>
      </c>
      <c r="E319" s="4">
        <f t="shared" si="24"/>
        <v>-175.01938582055948</v>
      </c>
    </row>
    <row r="320" spans="1:5">
      <c r="A320">
        <f t="shared" si="26"/>
        <v>55000</v>
      </c>
      <c r="B320" s="4" t="str">
        <f t="shared" si="22"/>
        <v>345575.191894877i</v>
      </c>
      <c r="C320" s="4" t="str">
        <f t="shared" si="23"/>
        <v>-0.520575010874609-0.0444693249414332i</v>
      </c>
      <c r="D320" s="4">
        <f t="shared" si="25"/>
        <v>-5.6387575263982406</v>
      </c>
      <c r="E320" s="4">
        <f t="shared" si="24"/>
        <v>-175.11744882042157</v>
      </c>
    </row>
    <row r="321" spans="1:5">
      <c r="A321">
        <f t="shared" si="26"/>
        <v>56000</v>
      </c>
      <c r="B321" s="4" t="str">
        <f t="shared" si="22"/>
        <v>351858.377202057i</v>
      </c>
      <c r="C321" s="4" t="str">
        <f t="shared" si="23"/>
        <v>-0.501512981785907-0.0420109842587017i</v>
      </c>
      <c r="D321" s="4">
        <f t="shared" si="25"/>
        <v>-5.9639877035120401</v>
      </c>
      <c r="E321" s="4">
        <f t="shared" si="24"/>
        <v>-175.21159861805123</v>
      </c>
    </row>
    <row r="322" spans="1:5">
      <c r="A322">
        <f t="shared" si="26"/>
        <v>57000</v>
      </c>
      <c r="B322" s="4" t="str">
        <f t="shared" si="22"/>
        <v>358141.562509236i</v>
      </c>
      <c r="C322" s="4" t="str">
        <f t="shared" si="23"/>
        <v>-0.483489547964761-0.0397324829186953i</v>
      </c>
      <c r="D322" s="4">
        <f t="shared" si="25"/>
        <v>-6.28302750230712</v>
      </c>
      <c r="E322" s="4">
        <f t="shared" si="24"/>
        <v>-175.3020709453877</v>
      </c>
    </row>
    <row r="323" spans="1:5">
      <c r="A323">
        <f t="shared" si="26"/>
        <v>58000</v>
      </c>
      <c r="B323" s="4" t="str">
        <f t="shared" si="22"/>
        <v>364424.747816416i</v>
      </c>
      <c r="C323" s="4" t="str">
        <f t="shared" si="23"/>
        <v>-0.466429921675362-0.0376175128147827i</v>
      </c>
      <c r="D323" s="4">
        <f t="shared" si="25"/>
        <v>-6.5961151588778204</v>
      </c>
      <c r="E323" s="4">
        <f t="shared" si="24"/>
        <v>-175.38908260287002</v>
      </c>
    </row>
    <row r="324" spans="1:5">
      <c r="A324">
        <f t="shared" si="26"/>
        <v>59000</v>
      </c>
      <c r="B324" s="4" t="str">
        <f t="shared" si="22"/>
        <v>370707.933123596i</v>
      </c>
      <c r="C324" s="4" t="str">
        <f t="shared" si="23"/>
        <v>-0.450265982393395-0.0356515242253649i</v>
      </c>
      <c r="D324" s="4">
        <f t="shared" si="25"/>
        <v>-6.9034750938899201</v>
      </c>
      <c r="E324" s="4">
        <f t="shared" si="24"/>
        <v>-175.47283334939314</v>
      </c>
    </row>
    <row r="325" spans="1:5">
      <c r="A325">
        <f t="shared" si="26"/>
        <v>60000</v>
      </c>
      <c r="B325" s="4" t="str">
        <f t="shared" ref="B325:B388" si="27">COMPLEX(0,2*PI()*A325)</f>
        <v>376991.118430775i</v>
      </c>
      <c r="C325" s="4" t="str">
        <f t="shared" ref="C325:C388" si="28">IMDIV(Gd0,IMSUM(1,IMDIV(B325,Q*Omega0),IMPRODUCT((IMDIV(B325,Omega0)),(IMDIV(B325,Omega0)))))</f>
        <v>-0.434935570955956-0.0338215068152682i</v>
      </c>
      <c r="D325" s="4">
        <f t="shared" si="25"/>
        <v>-7.2053189792510395</v>
      </c>
      <c r="E325" s="4">
        <f t="shared" ref="E325:E388" si="29">180/PI()*IMARGUMENT(C325)</f>
        <v>-175.55350756803531</v>
      </c>
    </row>
    <row r="326" spans="1:5">
      <c r="A326">
        <f t="shared" si="26"/>
        <v>61000</v>
      </c>
      <c r="B326" s="4" t="str">
        <f t="shared" si="27"/>
        <v>383274.303737955i</v>
      </c>
      <c r="C326" s="4" t="str">
        <f t="shared" si="28"/>
        <v>-0.420381869923832-0.0321158014773283i</v>
      </c>
      <c r="D326" s="4">
        <f t="shared" ref="D326:D389" si="30">20*(IMREAL(IMLOG10(C326)))</f>
        <v>-7.5018467025020392</v>
      </c>
      <c r="E326" s="4">
        <f t="shared" si="29"/>
        <v>-175.63127573820242</v>
      </c>
    </row>
    <row r="327" spans="1:5">
      <c r="A327">
        <f t="shared" si="26"/>
        <v>62000</v>
      </c>
      <c r="B327" s="4" t="str">
        <f t="shared" si="27"/>
        <v>389557.489045134i</v>
      </c>
      <c r="C327" s="4" t="str">
        <f t="shared" si="28"/>
        <v>-0.406552858264175-0.0305239381833496i</v>
      </c>
      <c r="D327" s="4">
        <f t="shared" si="30"/>
        <v>-7.7932472405752797</v>
      </c>
      <c r="E327" s="4">
        <f t="shared" si="29"/>
        <v>-175.70629574011895</v>
      </c>
    </row>
    <row r="328" spans="1:5">
      <c r="A328">
        <f t="shared" si="26"/>
        <v>63000</v>
      </c>
      <c r="B328" s="4" t="str">
        <f t="shared" si="27"/>
        <v>395840.674352314i</v>
      </c>
      <c r="C328" s="4" t="str">
        <f t="shared" si="28"/>
        <v>-0.393400830283933-0.029036495844435i</v>
      </c>
      <c r="D328" s="4">
        <f t="shared" si="30"/>
        <v>-8.0796994530419006</v>
      </c>
      <c r="E328" s="4">
        <f t="shared" si="29"/>
        <v>-175.77871401368191</v>
      </c>
    </row>
    <row r="329" spans="1:5">
      <c r="A329">
        <f t="shared" si="26"/>
        <v>64000</v>
      </c>
      <c r="B329" s="4" t="str">
        <f t="shared" si="27"/>
        <v>402123.859659493i</v>
      </c>
      <c r="C329" s="4" t="str">
        <f t="shared" si="28"/>
        <v>-0.380881970260741-0.0276449808563i</v>
      </c>
      <c r="D329" s="4">
        <f t="shared" si="30"/>
        <v>-8.3613728036639792</v>
      </c>
      <c r="E329" s="4">
        <f t="shared" si="29"/>
        <v>-175.84866659043402</v>
      </c>
    </row>
    <row r="330" spans="1:5">
      <c r="A330">
        <f t="shared" si="26"/>
        <v>65000</v>
      </c>
      <c r="B330" s="4" t="str">
        <f t="shared" si="27"/>
        <v>408407.044966673i</v>
      </c>
      <c r="C330" s="4" t="str">
        <f t="shared" si="28"/>
        <v>-0.36895597548353-0.0263417215567426i</v>
      </c>
      <c r="D330" s="4">
        <f t="shared" si="30"/>
        <v>-8.6384280179586206</v>
      </c>
      <c r="E330" s="4">
        <f t="shared" si="29"/>
        <v>-175.91628001468885</v>
      </c>
    </row>
    <row r="331" spans="1:5">
      <c r="A331">
        <f t="shared" si="26"/>
        <v>66000</v>
      </c>
      <c r="B331" s="4" t="str">
        <f t="shared" si="27"/>
        <v>414690.230273853i</v>
      </c>
      <c r="C331" s="4" t="str">
        <f t="shared" si="28"/>
        <v>-0.357585721475425-0.0251197762745578i</v>
      </c>
      <c r="D331" s="4">
        <f t="shared" si="30"/>
        <v>-8.9110176835231005</v>
      </c>
      <c r="E331" s="4">
        <f t="shared" si="29"/>
        <v>-175.98167216755465</v>
      </c>
    </row>
    <row r="332" spans="1:5">
      <c r="A332">
        <f t="shared" si="26"/>
        <v>67000</v>
      </c>
      <c r="B332" s="4" t="str">
        <f t="shared" si="27"/>
        <v>420973.415581032i</v>
      </c>
      <c r="C332" s="4" t="str">
        <f t="shared" si="28"/>
        <v>-0.346736964062341-0.0239728530211307i</v>
      </c>
      <c r="D332" s="4">
        <f t="shared" si="30"/>
        <v>-9.1792867990512388</v>
      </c>
      <c r="E332" s="4">
        <f t="shared" si="29"/>
        <v>-176.04495300567947</v>
      </c>
    </row>
    <row r="333" spans="1:5">
      <c r="A333">
        <f t="shared" si="26"/>
        <v>68000</v>
      </c>
      <c r="B333" s="4" t="str">
        <f t="shared" si="27"/>
        <v>427256.600888212i</v>
      </c>
      <c r="C333" s="4" t="str">
        <f t="shared" si="28"/>
        <v>-0.336378073701719-0.0228952391830743i</v>
      </c>
      <c r="D333" s="4">
        <f t="shared" si="30"/>
        <v>-9.4433732772605801</v>
      </c>
      <c r="E333" s="4">
        <f t="shared" si="29"/>
        <v>-176.10622522491431</v>
      </c>
    </row>
    <row r="334" spans="1:5">
      <c r="A334">
        <f t="shared" si="26"/>
        <v>69000</v>
      </c>
      <c r="B334" s="4" t="str">
        <f t="shared" si="27"/>
        <v>433539.786195391i</v>
      </c>
      <c r="C334" s="4" t="str">
        <f t="shared" si="28"/>
        <v>-0.326479798120794-0.0218817398287481i</v>
      </c>
      <c r="D334" s="4">
        <f t="shared" si="30"/>
        <v>-9.7034084063373012</v>
      </c>
      <c r="E334" s="4">
        <f t="shared" si="29"/>
        <v>-176.16558485771375</v>
      </c>
    </row>
    <row r="335" spans="1:5">
      <c r="A335">
        <f t="shared" si="26"/>
        <v>70000</v>
      </c>
      <c r="B335" s="4" t="str">
        <f t="shared" si="27"/>
        <v>439822.971502571i</v>
      </c>
      <c r="C335" s="4" t="str">
        <f t="shared" si="28"/>
        <v>-0.317015049852058-0.0209276234530468i</v>
      </c>
      <c r="D335" s="4">
        <f t="shared" si="30"/>
        <v>-9.9595172739754609</v>
      </c>
      <c r="E335" s="4">
        <f t="shared" si="29"/>
        <v>-176.2231218119239</v>
      </c>
    </row>
    <row r="336" spans="1:5">
      <c r="A336">
        <f t="shared" si="26"/>
        <v>71000</v>
      </c>
      <c r="B336" s="4" t="str">
        <f t="shared" si="27"/>
        <v>446106.156809751i</v>
      </c>
      <c r="C336" s="4" t="str">
        <f t="shared" si="28"/>
        <v>-0.307958715711497-0.0200285741613104i</v>
      </c>
      <c r="D336" s="4">
        <f t="shared" si="30"/>
        <v>-10.211819157621759</v>
      </c>
      <c r="E336" s="4">
        <f t="shared" si="29"/>
        <v>-176.27892035760749</v>
      </c>
    </row>
    <row r="337" spans="1:5">
      <c r="A337">
        <f t="shared" si="26"/>
        <v>72000</v>
      </c>
      <c r="B337" s="4" t="str">
        <f t="shared" si="27"/>
        <v>452389.34211693i</v>
      </c>
      <c r="C337" s="4" t="str">
        <f t="shared" si="28"/>
        <v>-0.299287485655346-0.019180649440817i</v>
      </c>
      <c r="D337" s="4">
        <f t="shared" si="30"/>
        <v>-10.4604278841368</v>
      </c>
      <c r="E337" s="4">
        <f t="shared" si="29"/>
        <v>-176.33305956770405</v>
      </c>
    </row>
    <row r="338" spans="1:5">
      <c r="A338">
        <f t="shared" si="26"/>
        <v>73000</v>
      </c>
      <c r="B338" s="4" t="str">
        <f t="shared" si="27"/>
        <v>458672.52742411i</v>
      </c>
      <c r="C338" s="4" t="str">
        <f t="shared" si="28"/>
        <v>-0.290979698784791-0.0183802427922113i</v>
      </c>
      <c r="D338" s="4">
        <f t="shared" si="30"/>
        <v>-10.7054521617296</v>
      </c>
      <c r="E338" s="4">
        <f t="shared" si="29"/>
        <v>-176.3856137175911</v>
      </c>
    </row>
    <row r="339" spans="1:5">
      <c r="A339">
        <f t="shared" si="26"/>
        <v>74000</v>
      </c>
      <c r="B339" s="4" t="str">
        <f t="shared" si="27"/>
        <v>464955.712731289i</v>
      </c>
      <c r="C339" s="4" t="str">
        <f t="shared" si="28"/>
        <v>-0.28301520455399-0.0176240505974815i</v>
      </c>
      <c r="D339" s="4">
        <f t="shared" si="30"/>
        <v>-10.94699588671296</v>
      </c>
      <c r="E339" s="4">
        <f t="shared" si="29"/>
        <v>-176.43665264798247</v>
      </c>
    </row>
    <row r="340" spans="1:5">
      <c r="A340">
        <f t="shared" si="26"/>
        <v>75000</v>
      </c>
      <c r="B340" s="4" t="str">
        <f t="shared" si="27"/>
        <v>471238.898038469i</v>
      </c>
      <c r="C340" s="4" t="str">
        <f t="shared" si="28"/>
        <v>-0.275375237482285-0.0169090426890819i</v>
      </c>
      <c r="D340" s="4">
        <f t="shared" si="30"/>
        <v>-11.185158427359541</v>
      </c>
      <c r="E340" s="4">
        <f t="shared" si="29"/>
        <v>-176.48624209505942</v>
      </c>
    </row>
    <row r="341" spans="1:5">
      <c r="A341">
        <f t="shared" ref="A341:A365" si="31">A340+1000</f>
        <v>76000</v>
      </c>
      <c r="B341" s="4" t="str">
        <f t="shared" si="27"/>
        <v>477522.083345649i</v>
      </c>
      <c r="C341" s="4" t="str">
        <f t="shared" si="28"/>
        <v>-0.268042303883144-0.016232436159278i</v>
      </c>
      <c r="D341" s="4">
        <f t="shared" si="30"/>
        <v>-11.4200348868956</v>
      </c>
      <c r="E341" s="4">
        <f t="shared" si="29"/>
        <v>-176.53444399126008</v>
      </c>
    </row>
    <row r="342" spans="1:5">
      <c r="A342">
        <f t="shared" si="31"/>
        <v>77000</v>
      </c>
      <c r="B342" s="4" t="str">
        <f t="shared" si="27"/>
        <v>483805.268652828i</v>
      </c>
      <c r="C342" s="4" t="str">
        <f t="shared" si="28"/>
        <v>-0.261000079304796-0.0155916720119644i</v>
      </c>
      <c r="D342" s="4">
        <f t="shared" si="30"/>
        <v>-11.651716347462619</v>
      </c>
      <c r="E342" s="4">
        <f t="shared" si="29"/>
        <v>-176.58131673974782</v>
      </c>
    </row>
    <row r="343" spans="1:5">
      <c r="A343">
        <f t="shared" si="31"/>
        <v>78000</v>
      </c>
      <c r="B343" s="4" t="str">
        <f t="shared" si="27"/>
        <v>490088.453960008i</v>
      </c>
      <c r="C343" s="4" t="str">
        <f t="shared" si="28"/>
        <v>-0.254233315535463-0.0149843943129583i</v>
      </c>
      <c r="D343" s="4">
        <f t="shared" si="30"/>
        <v>-11.88029009669078</v>
      </c>
      <c r="E343" s="4">
        <f t="shared" si="29"/>
        <v>-176.6269154652278</v>
      </c>
    </row>
    <row r="344" spans="1:5">
      <c r="A344">
        <f t="shared" si="31"/>
        <v>79000</v>
      </c>
      <c r="B344" s="4" t="str">
        <f t="shared" si="27"/>
        <v>496371.639267187i</v>
      </c>
      <c r="C344" s="4" t="str">
        <f t="shared" si="28"/>
        <v>-0.247727756163029-0.0144084315406111i</v>
      </c>
      <c r="D344" s="4">
        <f t="shared" si="30"/>
        <v>-12.10583983836198</v>
      </c>
      <c r="E344" s="4">
        <f t="shared" si="29"/>
        <v>-176.67129224347184</v>
      </c>
    </row>
    <row r="345" spans="1:5">
      <c r="A345">
        <f t="shared" si="31"/>
        <v>80000</v>
      </c>
      <c r="B345" s="4" t="str">
        <f t="shared" si="27"/>
        <v>502654.824574367i</v>
      </c>
      <c r="C345" s="4" t="str">
        <f t="shared" si="28"/>
        <v>-0.241470059797821-0.0138617798777518i</v>
      </c>
      <c r="D345" s="4">
        <f t="shared" si="30"/>
        <v>-12.328445888497498</v>
      </c>
      <c r="E345" s="4">
        <f t="shared" si="29"/>
        <v>-176.71449631164822</v>
      </c>
    </row>
    <row r="346" spans="1:5">
      <c r="A346">
        <f t="shared" si="31"/>
        <v>81000</v>
      </c>
      <c r="B346" s="4" t="str">
        <f t="shared" si="27"/>
        <v>508938.009881546i</v>
      </c>
      <c r="C346" s="4" t="str">
        <f t="shared" si="28"/>
        <v>-0.23544773017075-0.0133425882195533i</v>
      </c>
      <c r="D346" s="4">
        <f t="shared" si="30"/>
        <v>-12.548185358072981</v>
      </c>
      <c r="E346" s="4">
        <f t="shared" si="29"/>
        <v>-176.75657426131579</v>
      </c>
    </row>
    <row r="347" spans="1:5">
      <c r="A347">
        <f t="shared" si="31"/>
        <v>82000</v>
      </c>
      <c r="B347" s="4" t="str">
        <f t="shared" si="27"/>
        <v>515221.195188726i</v>
      </c>
      <c r="C347" s="4" t="str">
        <f t="shared" si="28"/>
        <v>-0.229649052409294-0.0128491447007339i</v>
      </c>
      <c r="D347" s="4">
        <f t="shared" si="30"/>
        <v>-12.76513232345064</v>
      </c>
      <c r="E347" s="4">
        <f t="shared" si="29"/>
        <v>-176.79757021573971</v>
      </c>
    </row>
    <row r="348" spans="1:5">
      <c r="A348">
        <f t="shared" si="31"/>
        <v>83000</v>
      </c>
      <c r="B348" s="4" t="str">
        <f t="shared" si="27"/>
        <v>521504.380495906i</v>
      </c>
      <c r="C348" s="4" t="str">
        <f t="shared" si="28"/>
        <v>-0.224063034872743-0.0123798645703179i</v>
      </c>
      <c r="D348" s="4">
        <f t="shared" si="30"/>
        <v>-12.979357985513619</v>
      </c>
      <c r="E348" s="4">
        <f t="shared" si="29"/>
        <v>-176.83752599300536</v>
      </c>
    </row>
    <row r="349" spans="1:5">
      <c r="A349">
        <f t="shared" si="31"/>
        <v>84000</v>
      </c>
      <c r="B349" s="4" t="str">
        <f t="shared" si="27"/>
        <v>527787.565803085i</v>
      </c>
      <c r="C349" s="4" t="str">
        <f t="shared" si="28"/>
        <v>-0.21867935599713-0.0119332792635679i</v>
      </c>
      <c r="D349" s="4">
        <f t="shared" si="30"/>
        <v>-13.19093081839814</v>
      </c>
      <c r="E349" s="4">
        <f t="shared" si="29"/>
        <v>-176.87648125625006</v>
      </c>
    </row>
    <row r="350" spans="1:5">
      <c r="A350">
        <f t="shared" si="31"/>
        <v>85000</v>
      </c>
      <c r="B350" s="4" t="str">
        <f t="shared" si="27"/>
        <v>534070.751110265i</v>
      </c>
      <c r="C350" s="4" t="str">
        <f t="shared" si="28"/>
        <v>-0.213488315660925-0.0115080265392006i</v>
      </c>
      <c r="D350" s="4">
        <f t="shared" si="30"/>
        <v>-13.399916708634461</v>
      </c>
      <c r="E350" s="4">
        <f t="shared" si="29"/>
        <v>-176.91447365219204</v>
      </c>
    </row>
    <row r="351" spans="1:5">
      <c r="A351">
        <f t="shared" si="31"/>
        <v>86000</v>
      </c>
      <c r="B351" s="4" t="str">
        <f t="shared" si="27"/>
        <v>540353.936417444i</v>
      </c>
      <c r="C351" s="4" t="str">
        <f t="shared" si="28"/>
        <v>-0.208480790635728-0.0111028415659972i</v>
      </c>
      <c r="D351" s="4">
        <f t="shared" si="30"/>
        <v>-13.60637908543616</v>
      </c>
      <c r="E351" s="4">
        <f t="shared" si="29"/>
        <v>-176.95153893901497</v>
      </c>
    </row>
    <row r="352" spans="1:5">
      <c r="A352">
        <f t="shared" si="31"/>
        <v>87000</v>
      </c>
      <c r="B352" s="4" t="str">
        <f t="shared" si="27"/>
        <v>546637.121724624i</v>
      </c>
      <c r="C352" s="4" t="str">
        <f t="shared" si="28"/>
        <v>-0.203648193733075-0.010716548856819i</v>
      </c>
      <c r="D352" s="4">
        <f t="shared" si="30"/>
        <v>-13.81037904281062</v>
      </c>
      <c r="E352" s="4">
        <f t="shared" si="29"/>
        <v>-176.98771110455624</v>
      </c>
    </row>
    <row r="353" spans="1:5">
      <c r="A353">
        <f t="shared" si="31"/>
        <v>88000</v>
      </c>
      <c r="B353" s="4" t="str">
        <f t="shared" si="27"/>
        <v>552920.307031804i</v>
      </c>
      <c r="C353" s="4" t="str">
        <f t="shared" si="28"/>
        <v>-0.198982436299772-0.0103480549601096i</v>
      </c>
      <c r="D353" s="4">
        <f t="shared" si="30"/>
        <v>-14.011975454103281</v>
      </c>
      <c r="E353" s="4">
        <f t="shared" si="29"/>
        <v>-177.02302247565282</v>
      </c>
    </row>
    <row r="354" spans="1:5">
      <c r="A354">
        <f t="shared" si="31"/>
        <v>89000</v>
      </c>
      <c r="B354" s="4" t="str">
        <f t="shared" si="27"/>
        <v>559203.492338983i</v>
      </c>
      <c r="C354" s="4" t="str">
        <f t="shared" si="28"/>
        <v>-0.194475893750619-0.00999634182948024i</v>
      </c>
      <c r="D354" s="4">
        <f t="shared" si="30"/>
        <v>-14.211225079536639</v>
      </c>
      <c r="E354" s="4">
        <f t="shared" si="29"/>
        <v>-177.05750381941203</v>
      </c>
    </row>
    <row r="355" spans="1:5">
      <c r="A355">
        <f t="shared" si="31"/>
        <v>90000</v>
      </c>
      <c r="B355" s="4" t="str">
        <f t="shared" si="27"/>
        <v>565486.677646163i</v>
      </c>
      <c r="C355" s="4" t="str">
        <f t="shared" si="28"/>
        <v>-0.19012137385964-0.00966046080115191i</v>
      </c>
      <c r="D355" s="4">
        <f t="shared" si="30"/>
        <v>-14.408182667256099</v>
      </c>
      <c r="E355" s="4">
        <f t="shared" si="29"/>
        <v>-177.09118443709926</v>
      </c>
    </row>
    <row r="356" spans="1:5">
      <c r="A356">
        <f t="shared" si="31"/>
        <v>91000</v>
      </c>
      <c r="B356" s="4" t="str">
        <f t="shared" si="27"/>
        <v>571769.862953342i</v>
      </c>
      <c r="C356" s="4" t="str">
        <f t="shared" si="28"/>
        <v>-0.185912087559538-0.00933952711704171i</v>
      </c>
      <c r="D356" s="4">
        <f t="shared" si="30"/>
        <v>-14.60290104835032</v>
      </c>
      <c r="E356" s="4">
        <f t="shared" si="29"/>
        <v>-177.12409225126788</v>
      </c>
    </row>
    <row r="357" spans="1:5">
      <c r="A357">
        <f t="shared" si="31"/>
        <v>92000</v>
      </c>
      <c r="B357" s="4" t="str">
        <f t="shared" si="27"/>
        <v>578053.048260522i</v>
      </c>
      <c r="C357" s="4" t="str">
        <f t="shared" si="28"/>
        <v>-0.181841622024393-0.00903271493830262i</v>
      </c>
      <c r="D357" s="4">
        <f t="shared" si="30"/>
        <v>-14.7954312262762</v>
      </c>
      <c r="E357" s="4">
        <f t="shared" si="29"/>
        <v>-177.15625388669565</v>
      </c>
    </row>
    <row r="358" spans="1:5">
      <c r="A358">
        <f t="shared" si="31"/>
        <v>93000</v>
      </c>
      <c r="B358" s="4" t="str">
        <f t="shared" si="27"/>
        <v>584336.233567702i</v>
      </c>
      <c r="C358" s="4" t="str">
        <f t="shared" si="28"/>
        <v>-0.177903915833158-0.0087392528002789i</v>
      </c>
      <c r="D358" s="4">
        <f t="shared" si="30"/>
        <v>-14.985822461082401</v>
      </c>
      <c r="E358" s="4">
        <f t="shared" si="29"/>
        <v>-177.18769474563885</v>
      </c>
    </row>
    <row r="359" spans="1:5">
      <c r="A359">
        <f t="shared" si="31"/>
        <v>94000</v>
      </c>
      <c r="B359" s="4" t="str">
        <f t="shared" si="27"/>
        <v>590619.418874881i</v>
      </c>
      <c r="C359" s="4" t="str">
        <f t="shared" si="28"/>
        <v>-0.174093236031556-0.00845841946524602i</v>
      </c>
      <c r="D359" s="4">
        <f t="shared" si="30"/>
        <v>-15.17412234879232</v>
      </c>
      <c r="E359" s="4">
        <f t="shared" si="29"/>
        <v>-177.21843907786754</v>
      </c>
    </row>
    <row r="360" spans="1:5">
      <c r="A360">
        <f t="shared" si="31"/>
        <v>95000</v>
      </c>
      <c r="B360" s="4" t="str">
        <f t="shared" si="27"/>
        <v>596902.604182061i</v>
      </c>
      <c r="C360" s="4" t="str">
        <f t="shared" si="28"/>
        <v>-0.170404156927791-0.00818954013405893i</v>
      </c>
      <c r="D360" s="4">
        <f t="shared" si="30"/>
        <v>-15.360376896280382</v>
      </c>
      <c r="E360" s="4">
        <f t="shared" si="29"/>
        <v>-177.24851004590181</v>
      </c>
    </row>
    <row r="361" spans="1:5">
      <c r="A361">
        <f t="shared" si="31"/>
        <v>96000</v>
      </c>
      <c r="B361" s="4" t="str">
        <f t="shared" si="27"/>
        <v>603185.78948924i</v>
      </c>
      <c r="C361" s="4" t="str">
        <f t="shared" si="28"/>
        <v>-0.166831540473461-0.00793198298202258i</v>
      </c>
      <c r="D361" s="4">
        <f t="shared" si="30"/>
        <v>-15.544630591945721</v>
      </c>
      <c r="E361" s="4">
        <f t="shared" si="29"/>
        <v>-177.27792978583165</v>
      </c>
    </row>
    <row r="362" spans="1:5">
      <c r="A362">
        <f t="shared" si="31"/>
        <v>97000</v>
      </c>
      <c r="B362" s="4" t="str">
        <f t="shared" si="27"/>
        <v>609468.97479642i</v>
      </c>
      <c r="C362" s="4" t="str">
        <f t="shared" si="28"/>
        <v>-0.163370518095227-0.00768515598799471i</v>
      </c>
      <c r="D362" s="4">
        <f t="shared" si="30"/>
        <v>-15.726926472467181</v>
      </c>
      <c r="E362" s="4">
        <f t="shared" si="29"/>
        <v>-177.30671946406659</v>
      </c>
    </row>
    <row r="363" spans="1:5">
      <c r="A363">
        <f t="shared" si="31"/>
        <v>98000</v>
      </c>
      <c r="B363" s="4" t="str">
        <f t="shared" si="27"/>
        <v>615752.160103599i</v>
      </c>
      <c r="C363" s="4" t="str">
        <f t="shared" si="28"/>
        <v>-0.160016473855574-0.00744850402899895i</v>
      </c>
      <c r="D363" s="4">
        <f t="shared" si="30"/>
        <v>-15.907306185897861</v>
      </c>
      <c r="E363" s="4">
        <f t="shared" si="29"/>
        <v>-177.33489933033275</v>
      </c>
    </row>
    <row r="364" spans="1:5">
      <c r="A364">
        <f t="shared" si="31"/>
        <v>99000</v>
      </c>
      <c r="B364" s="4" t="str">
        <f t="shared" si="27"/>
        <v>622035.345410779i</v>
      </c>
      <c r="C364" s="4" t="str">
        <f t="shared" si="28"/>
        <v>-0.156765028832347-0.0072215062155151i</v>
      </c>
      <c r="D364" s="4">
        <f t="shared" si="30"/>
        <v>-16.08581005134026</v>
      </c>
      <c r="E364" s="4">
        <f t="shared" si="29"/>
        <v>-177.36248876720452</v>
      </c>
    </row>
    <row r="365" spans="1:5">
      <c r="A365">
        <f t="shared" si="31"/>
        <v>100000</v>
      </c>
      <c r="B365" s="4" t="str">
        <f t="shared" si="27"/>
        <v>628318.530717959i</v>
      </c>
      <c r="C365" s="4" t="str">
        <f t="shared" si="28"/>
        <v>-0.153612026617001-0.00700367344517746i</v>
      </c>
      <c r="D365" s="4">
        <f t="shared" si="30"/>
        <v>-16.26247711542316</v>
      </c>
      <c r="E365" s="4">
        <f t="shared" si="29"/>
        <v>-177.38950633643455</v>
      </c>
    </row>
    <row r="366" spans="1:5">
      <c r="A366">
        <f>A365+10000</f>
        <v>110000</v>
      </c>
      <c r="B366" s="4" t="str">
        <f t="shared" si="27"/>
        <v>691150.383789754i</v>
      </c>
      <c r="C366" s="4" t="str">
        <f t="shared" si="28"/>
        <v>-0.126716670380016-0.00524053892086641i</v>
      </c>
      <c r="D366" s="4">
        <f t="shared" si="30"/>
        <v>-17.935903342877939</v>
      </c>
      <c r="E366" s="4">
        <f t="shared" si="29"/>
        <v>-177.63180524184233</v>
      </c>
    </row>
    <row r="367" spans="1:5">
      <c r="A367">
        <f t="shared" ref="A367:A430" si="32">A366+10000</f>
        <v>120000</v>
      </c>
      <c r="B367" s="4" t="str">
        <f t="shared" si="27"/>
        <v>753982.23686155i</v>
      </c>
      <c r="C367" s="4" t="str">
        <f t="shared" si="28"/>
        <v>-0.106327122695404-0.00402406117391755i</v>
      </c>
      <c r="D367" s="4">
        <f t="shared" si="30"/>
        <v>-19.460902717052917</v>
      </c>
      <c r="E367" s="4">
        <f t="shared" si="29"/>
        <v>-177.83261569769795</v>
      </c>
    </row>
    <row r="368" spans="1:5">
      <c r="A368">
        <f t="shared" si="32"/>
        <v>130000</v>
      </c>
      <c r="B368" s="4" t="str">
        <f t="shared" si="27"/>
        <v>816814.089933346i</v>
      </c>
      <c r="C368" s="4" t="str">
        <f t="shared" si="28"/>
        <v>-0.0904989302018285-0.00315741860439217i</v>
      </c>
      <c r="D368" s="4">
        <f t="shared" si="30"/>
        <v>-20.861847885987601</v>
      </c>
      <c r="E368" s="4">
        <f t="shared" si="29"/>
        <v>-178.00181713943098</v>
      </c>
    </row>
    <row r="369" spans="1:5">
      <c r="A369">
        <f t="shared" si="32"/>
        <v>140000</v>
      </c>
      <c r="B369" s="4" t="str">
        <f t="shared" si="27"/>
        <v>879645.943005142i</v>
      </c>
      <c r="C369" s="4" t="str">
        <f t="shared" si="28"/>
        <v>-0.0779643865681307-0.0025231833029247i</v>
      </c>
      <c r="D369" s="4">
        <f t="shared" si="30"/>
        <v>-22.157528335275998</v>
      </c>
      <c r="E369" s="4">
        <f t="shared" si="29"/>
        <v>-178.14636759550015</v>
      </c>
    </row>
    <row r="370" spans="1:5">
      <c r="A370">
        <f t="shared" si="32"/>
        <v>150000</v>
      </c>
      <c r="B370" s="4" t="str">
        <f t="shared" si="27"/>
        <v>942477.796076938i</v>
      </c>
      <c r="C370" s="4" t="str">
        <f t="shared" si="28"/>
        <v>-0.0678680151828922-0.00204828580987661i</v>
      </c>
      <c r="D370" s="4">
        <f t="shared" si="30"/>
        <v>-23.362743026674401</v>
      </c>
      <c r="E370" s="4">
        <f t="shared" si="29"/>
        <v>-178.27131353292211</v>
      </c>
    </row>
    <row r="371" spans="1:5">
      <c r="A371">
        <f t="shared" si="32"/>
        <v>160000</v>
      </c>
      <c r="B371" s="4" t="str">
        <f t="shared" si="27"/>
        <v>1005309.64914873i</v>
      </c>
      <c r="C371" s="4" t="str">
        <f t="shared" si="28"/>
        <v>-0.0596153963716221-0.00168561162492451i</v>
      </c>
      <c r="D371" s="4">
        <f t="shared" si="30"/>
        <v>-24.489360648223801</v>
      </c>
      <c r="E371" s="4">
        <f t="shared" si="29"/>
        <v>-178.38040651790624</v>
      </c>
    </row>
    <row r="372" spans="1:5">
      <c r="A372">
        <f t="shared" si="32"/>
        <v>170000</v>
      </c>
      <c r="B372" s="4" t="str">
        <f t="shared" si="27"/>
        <v>1068141.50222053i</v>
      </c>
      <c r="C372" s="4" t="str">
        <f t="shared" si="28"/>
        <v>-0.0527829953309537-0.00140384023016139i</v>
      </c>
      <c r="D372" s="4">
        <f t="shared" si="30"/>
        <v>-25.547048373657798</v>
      </c>
      <c r="E372" s="4">
        <f t="shared" si="29"/>
        <v>-178.47649489670434</v>
      </c>
    </row>
    <row r="373" spans="1:5">
      <c r="A373">
        <f t="shared" si="32"/>
        <v>180000</v>
      </c>
      <c r="B373" s="4" t="str">
        <f t="shared" si="27"/>
        <v>1130973.35529233i</v>
      </c>
      <c r="C373" s="4" t="str">
        <f t="shared" si="28"/>
        <v>-0.0470623743657569-0.00118159174481476i</v>
      </c>
      <c r="D373" s="4">
        <f t="shared" si="30"/>
        <v>-26.543786569007001</v>
      </c>
      <c r="E373" s="4">
        <f t="shared" si="29"/>
        <v>-178.56178101399408</v>
      </c>
    </row>
    <row r="374" spans="1:5">
      <c r="A374">
        <f t="shared" si="32"/>
        <v>190000</v>
      </c>
      <c r="B374" s="4" t="str">
        <f t="shared" si="27"/>
        <v>1193805.20836412i</v>
      </c>
      <c r="C374" s="4" t="str">
        <f t="shared" si="28"/>
        <v>-0.042224570051227-0.00100392925165033i</v>
      </c>
      <c r="D374" s="4">
        <f t="shared" si="30"/>
        <v>-27.486240923426802</v>
      </c>
      <c r="E374" s="4">
        <f t="shared" si="29"/>
        <v>-178.63799503752074</v>
      </c>
    </row>
    <row r="375" spans="1:5">
      <c r="A375">
        <f t="shared" si="32"/>
        <v>200000</v>
      </c>
      <c r="B375" s="4" t="str">
        <f t="shared" si="27"/>
        <v>1256637.06143592i</v>
      </c>
      <c r="C375" s="4" t="str">
        <f t="shared" si="28"/>
        <v>-0.0380967096871989-0.000860200898955451i</v>
      </c>
      <c r="D375" s="4">
        <f t="shared" si="30"/>
        <v>-28.380037035004602</v>
      </c>
      <c r="E375" s="4">
        <f t="shared" si="29"/>
        <v>-178.70651538642539</v>
      </c>
    </row>
    <row r="376" spans="1:5">
      <c r="A376">
        <f t="shared" si="32"/>
        <v>210000</v>
      </c>
      <c r="B376" s="4" t="str">
        <f t="shared" si="27"/>
        <v>1319468.91450771i</v>
      </c>
      <c r="C376" s="4" t="str">
        <f t="shared" si="28"/>
        <v>-0.0345462835208728-0.000742670590823242i</v>
      </c>
      <c r="D376" s="4">
        <f t="shared" si="30"/>
        <v>-29.229966681164399</v>
      </c>
      <c r="E376" s="4">
        <f t="shared" si="29"/>
        <v>-178.7684540077293</v>
      </c>
    </row>
    <row r="377" spans="1:5">
      <c r="A377">
        <f t="shared" si="32"/>
        <v>220000</v>
      </c>
      <c r="B377" s="4" t="str">
        <f t="shared" si="27"/>
        <v>1382300.76757951i</v>
      </c>
      <c r="C377" s="4" t="str">
        <f t="shared" si="28"/>
        <v>-0.0314703348076217-0.000645627106493913i</v>
      </c>
      <c r="D377" s="4">
        <f t="shared" si="30"/>
        <v>-30.0401452489482</v>
      </c>
      <c r="E377" s="4">
        <f t="shared" si="29"/>
        <v>-178.82471793968168</v>
      </c>
    </row>
    <row r="378" spans="1:5">
      <c r="A378">
        <f t="shared" si="32"/>
        <v>230000</v>
      </c>
      <c r="B378" s="4" t="str">
        <f t="shared" si="27"/>
        <v>1445132.6206513i</v>
      </c>
      <c r="C378" s="4" t="str">
        <f t="shared" si="28"/>
        <v>-0.0287878846753132-0.000564791400497174i</v>
      </c>
      <c r="D378" s="4">
        <f t="shared" si="30"/>
        <v>-30.814133603983002</v>
      </c>
      <c r="E378" s="4">
        <f t="shared" si="29"/>
        <v>-178.87605452832543</v>
      </c>
    </row>
    <row r="379" spans="1:5">
      <c r="A379">
        <f t="shared" si="32"/>
        <v>240000</v>
      </c>
      <c r="B379" s="4" t="str">
        <f t="shared" si="27"/>
        <v>1507964.4737231i</v>
      </c>
      <c r="C379" s="4" t="str">
        <f t="shared" si="28"/>
        <v>-0.0264345304170081-0.000496914280299942i</v>
      </c>
      <c r="D379" s="4">
        <f t="shared" si="30"/>
        <v>-31.555033639671997</v>
      </c>
      <c r="E379" s="4">
        <f t="shared" si="29"/>
        <v>-178.92308515530601</v>
      </c>
    </row>
    <row r="380" spans="1:5">
      <c r="A380">
        <f t="shared" si="32"/>
        <v>250000</v>
      </c>
      <c r="B380" s="4" t="str">
        <f t="shared" si="27"/>
        <v>1570796.3267949i</v>
      </c>
      <c r="C380" s="4" t="str">
        <f t="shared" si="28"/>
        <v>-0.0243585323272249-0.000439498303319932i</v>
      </c>
      <c r="D380" s="4">
        <f t="shared" si="30"/>
        <v>-32.265564057652597</v>
      </c>
      <c r="E380" s="4">
        <f t="shared" si="29"/>
        <v>-178.96633074964467</v>
      </c>
    </row>
    <row r="381" spans="1:5">
      <c r="A381">
        <f t="shared" si="32"/>
        <v>260000</v>
      </c>
      <c r="B381" s="4" t="str">
        <f t="shared" si="27"/>
        <v>1633628.17986669i</v>
      </c>
      <c r="C381" s="4" t="str">
        <f t="shared" si="28"/>
        <v>-0.0225179378763571-0.00039060233738133i</v>
      </c>
      <c r="D381" s="4">
        <f t="shared" si="30"/>
        <v>-32.948121100896799</v>
      </c>
      <c r="E381" s="4">
        <f t="shared" si="29"/>
        <v>-179.00623133087095</v>
      </c>
    </row>
    <row r="382" spans="1:5">
      <c r="A382">
        <f t="shared" si="32"/>
        <v>270000</v>
      </c>
      <c r="B382" s="4" t="str">
        <f t="shared" si="27"/>
        <v>1696460.03293849i</v>
      </c>
      <c r="C382" s="4" t="str">
        <f t="shared" si="28"/>
        <v>-0.0208784403155934-0.000348702125581611i</v>
      </c>
      <c r="D382" s="4">
        <f t="shared" si="30"/>
        <v>-33.604827693639798</v>
      </c>
      <c r="E382" s="4">
        <f t="shared" si="29"/>
        <v>-179.0431611538099</v>
      </c>
    </row>
    <row r="383" spans="1:5">
      <c r="A383">
        <f t="shared" si="32"/>
        <v>280000</v>
      </c>
      <c r="B383" s="4" t="str">
        <f t="shared" si="27"/>
        <v>1759291.88601028i</v>
      </c>
      <c r="C383" s="4" t="str">
        <f t="shared" si="28"/>
        <v>-0.0194117648375962-0.000312589421147238i</v>
      </c>
      <c r="D383" s="4">
        <f t="shared" si="30"/>
        <v>-34.237573549997599</v>
      </c>
      <c r="E383" s="4">
        <f t="shared" si="29"/>
        <v>-179.07744056967027</v>
      </c>
    </row>
    <row r="384" spans="1:5">
      <c r="A384">
        <f t="shared" si="32"/>
        <v>290000</v>
      </c>
      <c r="B384" s="4" t="str">
        <f t="shared" si="27"/>
        <v>1822123.73908208i</v>
      </c>
      <c r="C384" s="4" t="str">
        <f t="shared" si="28"/>
        <v>-0.0180944387638171-0.000281298088026596i</v>
      </c>
      <c r="D384" s="4">
        <f t="shared" si="30"/>
        <v>-34.848048175238404</v>
      </c>
      <c r="E384" s="4">
        <f t="shared" si="29"/>
        <v>-179.10934540613681</v>
      </c>
    </row>
    <row r="385" spans="1:5">
      <c r="A385">
        <f t="shared" si="32"/>
        <v>300000</v>
      </c>
      <c r="B385" s="4" t="str">
        <f t="shared" si="27"/>
        <v>1884955.59215388i</v>
      </c>
      <c r="C385" s="4" t="str">
        <f t="shared" si="28"/>
        <v>-0.0169068447265986-0.000254049317491885i</v>
      </c>
      <c r="D385" s="4">
        <f t="shared" si="30"/>
        <v>-35.437768221273195</v>
      </c>
      <c r="E385" s="4">
        <f t="shared" si="29"/>
        <v>-179.13911445222868</v>
      </c>
    </row>
    <row r="386" spans="1:5">
      <c r="A386">
        <f t="shared" si="32"/>
        <v>310000</v>
      </c>
      <c r="B386" s="4" t="str">
        <f t="shared" si="27"/>
        <v>1947787.44522567i</v>
      </c>
      <c r="C386" s="4" t="str">
        <f t="shared" si="28"/>
        <v>-0.0158324847722322-0.000230210570923204i</v>
      </c>
      <c r="D386" s="4">
        <f t="shared" si="30"/>
        <v>-36.008100318486605</v>
      </c>
      <c r="E386" s="4">
        <f t="shared" si="29"/>
        <v>-179.16695548061719</v>
      </c>
    </row>
    <row r="387" spans="1:5">
      <c r="A387">
        <f t="shared" si="32"/>
        <v>320000</v>
      </c>
      <c r="B387" s="4" t="str">
        <f t="shared" si="27"/>
        <v>2010619.29829747i</v>
      </c>
      <c r="C387" s="4" t="str">
        <f t="shared" si="28"/>
        <v>-0.0148574033293894-0.000209264496504139i</v>
      </c>
      <c r="D387" s="4">
        <f t="shared" si="30"/>
        <v>-36.560280253876201</v>
      </c>
      <c r="E387" s="4">
        <f t="shared" si="29"/>
        <v>-179.19305013064738</v>
      </c>
    </row>
    <row r="388" spans="1:5">
      <c r="A388">
        <f t="shared" si="32"/>
        <v>330000</v>
      </c>
      <c r="B388" s="4" t="str">
        <f t="shared" si="27"/>
        <v>2073451.15136926i</v>
      </c>
      <c r="C388" s="4" t="str">
        <f t="shared" si="28"/>
        <v>-0.0139697310113717-0.000190785173875584i</v>
      </c>
      <c r="D388" s="4">
        <f t="shared" si="30"/>
        <v>-37.095429176129599</v>
      </c>
      <c r="E388" s="4">
        <f t="shared" si="29"/>
        <v>-179.21755789608031</v>
      </c>
    </row>
    <row r="389" spans="1:5">
      <c r="A389">
        <f t="shared" si="32"/>
        <v>340000</v>
      </c>
      <c r="B389" s="4" t="str">
        <f t="shared" ref="B389:B452" si="33">COMPLEX(0,2*PI()*A389)</f>
        <v>2136283.00444106i</v>
      </c>
      <c r="C389" s="4" t="str">
        <f t="shared" ref="C389:C452" si="34">IMDIV(Gd0,IMSUM(1,IMDIV(B389,Q*Omega0),IMPRODUCT((IMDIV(B389,Omega0)),(IMDIV(B389,Omega0)))))</f>
        <v>-0.0131593211678368-0.000174419798524372i</v>
      </c>
      <c r="D389" s="4">
        <f t="shared" si="30"/>
        <v>-37.614567364652196</v>
      </c>
      <c r="E389" s="4">
        <f t="shared" ref="E389:E452" si="35">180/PI()*IMARGUMENT(C389)</f>
        <v>-179.24061940356106</v>
      </c>
    </row>
    <row r="390" spans="1:5">
      <c r="A390">
        <f t="shared" si="32"/>
        <v>350000</v>
      </c>
      <c r="B390" s="4" t="str">
        <f t="shared" si="33"/>
        <v>2199114.85751285i</v>
      </c>
      <c r="C390" s="4" t="str">
        <f t="shared" si="34"/>
        <v>-0.0124174582391538-0.000159874443328522i</v>
      </c>
      <c r="D390" s="4">
        <f t="shared" ref="D390:D453" si="36">20*(IMREAL(IMLOG10(C390)))</f>
        <v>-38.1186259895902</v>
      </c>
      <c r="E390" s="4">
        <f t="shared" si="35"/>
        <v>-179.26235912488588</v>
      </c>
    </row>
    <row r="391" spans="1:5">
      <c r="A391">
        <f t="shared" si="32"/>
        <v>360000</v>
      </c>
      <c r="B391" s="4" t="str">
        <f t="shared" si="33"/>
        <v>2261946.71058465i</v>
      </c>
      <c r="C391" s="4" t="str">
        <f t="shared" si="34"/>
        <v>-0.0117366221434766-0.000146902903698781i</v>
      </c>
      <c r="D391" s="4">
        <f t="shared" si="36"/>
        <v>-38.608457204956999</v>
      </c>
      <c r="E391" s="4">
        <f t="shared" si="35"/>
        <v>-179.28288763405544</v>
      </c>
    </row>
    <row r="392" spans="1:5">
      <c r="A392">
        <f t="shared" si="32"/>
        <v>370000</v>
      </c>
      <c r="B392" s="4" t="str">
        <f t="shared" si="33"/>
        <v>2324778.56365645i</v>
      </c>
      <c r="C392" s="4" t="str">
        <f t="shared" si="34"/>
        <v>-0.0111102967196934-0.000135297894725142i</v>
      </c>
      <c r="D392" s="4">
        <f t="shared" si="36"/>
        <v>-39.084842850816003</v>
      </c>
      <c r="E392" s="4">
        <f t="shared" si="35"/>
        <v>-179.30230349589522</v>
      </c>
    </row>
    <row r="393" spans="1:5">
      <c r="A393">
        <f t="shared" si="32"/>
        <v>380000</v>
      </c>
      <c r="B393" s="4" t="str">
        <f t="shared" si="33"/>
        <v>2387610.41672824i</v>
      </c>
      <c r="C393" s="4" t="str">
        <f t="shared" si="34"/>
        <v>-0.0105328130549765-0.000124884056667456i</v>
      </c>
      <c r="D393" s="4">
        <f t="shared" si="36"/>
        <v>-39.548501988572198</v>
      </c>
      <c r="E393" s="4">
        <f t="shared" si="35"/>
        <v>-179.32069485460335</v>
      </c>
    </row>
    <row r="394" spans="1:5">
      <c r="A394">
        <f t="shared" si="32"/>
        <v>390000</v>
      </c>
      <c r="B394" s="4" t="str">
        <f t="shared" si="33"/>
        <v>2450442.26980004i</v>
      </c>
      <c r="C394" s="4" t="str">
        <f t="shared" si="34"/>
        <v>-0.00999922061940945-0.000115512361280084i</v>
      </c>
      <c r="D394" s="4">
        <f t="shared" si="36"/>
        <v>-40.000097452378604</v>
      </c>
      <c r="E394" s="4">
        <f t="shared" si="35"/>
        <v>-179.33814077645476</v>
      </c>
    </row>
    <row r="395" spans="1:5">
      <c r="A395">
        <f t="shared" si="32"/>
        <v>400000</v>
      </c>
      <c r="B395" s="4" t="str">
        <f t="shared" si="33"/>
        <v>2513274.12287183i</v>
      </c>
      <c r="C395" s="4" t="str">
        <f t="shared" si="34"/>
        <v>-0.00950518070587766-0.000107055611016706i</v>
      </c>
      <c r="D395" s="4">
        <f t="shared" si="36"/>
        <v>-40.440241567009792</v>
      </c>
      <c r="E395" s="4">
        <f t="shared" si="35"/>
        <v>-179.35471238996465</v>
      </c>
    </row>
    <row r="396" spans="1:5">
      <c r="A396">
        <f t="shared" si="32"/>
        <v>410000</v>
      </c>
      <c r="B396" s="4" t="str">
        <f t="shared" si="33"/>
        <v>2576105.97594363i</v>
      </c>
      <c r="C396" s="4" t="str">
        <f t="shared" si="34"/>
        <v>-0.00904687786866896-0.0000994047965981344i</v>
      </c>
      <c r="D396" s="4">
        <f t="shared" si="36"/>
        <v>-40.869501156399195</v>
      </c>
      <c r="E396" s="4">
        <f t="shared" si="35"/>
        <v>-179.37047385830485</v>
      </c>
    </row>
    <row r="397" spans="1:5">
      <c r="A397">
        <f t="shared" si="32"/>
        <v>420000</v>
      </c>
      <c r="B397" s="4" t="str">
        <f t="shared" si="33"/>
        <v>2638937.82901543i</v>
      </c>
      <c r="C397" s="4" t="str">
        <f t="shared" si="34"/>
        <v>-0.00862094596774587-0.0000924661330461075i</v>
      </c>
      <c r="D397" s="4">
        <f t="shared" si="36"/>
        <v>-41.28840194595</v>
      </c>
      <c r="E397" s="4">
        <f t="shared" si="35"/>
        <v>-179.38548321209549</v>
      </c>
    </row>
    <row r="398" spans="1:5">
      <c r="A398">
        <f t="shared" si="32"/>
        <v>430000</v>
      </c>
      <c r="B398" s="4" t="str">
        <f t="shared" si="33"/>
        <v>2701769.68208722i</v>
      </c>
      <c r="C398" s="4" t="str">
        <f t="shared" si="34"/>
        <v>-0.00822440612877275-0.0000861586352293894i</v>
      </c>
      <c r="D398" s="4">
        <f t="shared" si="36"/>
        <v>-41.697432444651398</v>
      </c>
      <c r="E398" s="4">
        <f t="shared" si="35"/>
        <v>-179.39979306542949</v>
      </c>
    </row>
    <row r="399" spans="1:5">
      <c r="A399">
        <f t="shared" si="32"/>
        <v>440000</v>
      </c>
      <c r="B399" s="4" t="str">
        <f t="shared" si="33"/>
        <v>2764601.53515902i</v>
      </c>
      <c r="C399" s="4" t="str">
        <f t="shared" si="34"/>
        <v>-0.00785461447384165-0.0000804121248889148i</v>
      </c>
      <c r="D399" s="4">
        <f t="shared" si="36"/>
        <v>-42.097047379103003</v>
      </c>
      <c r="E399" s="4">
        <f t="shared" si="35"/>
        <v>-179.41345123380472</v>
      </c>
    </row>
    <row r="400" spans="1:5">
      <c r="A400">
        <f t="shared" si="32"/>
        <v>450000</v>
      </c>
      <c r="B400" s="4" t="str">
        <f t="shared" si="33"/>
        <v>2827433.38823081i</v>
      </c>
      <c r="C400" s="4" t="str">
        <f t="shared" si="34"/>
        <v>-0.00750921790275312-0.0000751655846244154i</v>
      </c>
      <c r="D400" s="4">
        <f t="shared" si="36"/>
        <v>-42.487670740150804</v>
      </c>
      <c r="E400" s="4">
        <f t="shared" si="35"/>
        <v>-179.42650126930158</v>
      </c>
    </row>
    <row r="401" spans="1:5">
      <c r="A401">
        <f t="shared" si="32"/>
        <v>460000</v>
      </c>
      <c r="B401" s="4" t="str">
        <f t="shared" si="33"/>
        <v>2890265.24130261i</v>
      </c>
      <c r="C401" s="4" t="str">
        <f t="shared" si="34"/>
        <v>-0.00718611653809801-0.0000703657923295158i</v>
      </c>
      <c r="D401" s="4">
        <f t="shared" si="36"/>
        <v>-42.869698493448396</v>
      </c>
      <c r="E401" s="4">
        <f t="shared" si="35"/>
        <v>-179.43898292565939</v>
      </c>
    </row>
    <row r="402" spans="1:5">
      <c r="A402">
        <f t="shared" si="32"/>
        <v>470000</v>
      </c>
      <c r="B402" s="4" t="str">
        <f t="shared" si="33"/>
        <v>2953097.09437441i</v>
      </c>
      <c r="C402" s="4" t="str">
        <f t="shared" si="34"/>
        <v>-0.0068834317104938-0.0000659661834355792i</v>
      </c>
      <c r="D402" s="4">
        <f t="shared" si="36"/>
        <v>-43.243500997494799</v>
      </c>
      <c r="E402" s="4">
        <f t="shared" si="35"/>
        <v>-179.45093256374193</v>
      </c>
    </row>
    <row r="403" spans="1:5">
      <c r="A403">
        <f t="shared" si="32"/>
        <v>480000</v>
      </c>
      <c r="B403" s="4" t="str">
        <f t="shared" si="33"/>
        <v>3015928.9474462i</v>
      </c>
      <c r="C403" s="4" t="str">
        <f t="shared" si="34"/>
        <v>-0.00659947856910029-0.0000619258990794122i</v>
      </c>
      <c r="D403" s="4">
        <f t="shared" si="36"/>
        <v>-43.609425166251597</v>
      </c>
      <c r="E403" s="4">
        <f t="shared" si="35"/>
        <v>-179.46238350612307</v>
      </c>
    </row>
    <row r="404" spans="1:5">
      <c r="A404">
        <f t="shared" si="32"/>
        <v>490000</v>
      </c>
      <c r="B404" s="4" t="str">
        <f t="shared" si="33"/>
        <v>3078760.800518i</v>
      </c>
      <c r="C404" s="4" t="str">
        <f t="shared" si="34"/>
        <v>-0.0063327425690856-0.0000582089866960028i</v>
      </c>
      <c r="D404" s="4">
        <f t="shared" si="36"/>
        <v>-43.967796408062796</v>
      </c>
      <c r="E404" s="4">
        <f t="shared" si="35"/>
        <v>-179.47336634809326</v>
      </c>
    </row>
    <row r="405" spans="1:5">
      <c r="A405">
        <f t="shared" si="32"/>
        <v>500000</v>
      </c>
      <c r="B405" s="4" t="str">
        <f t="shared" si="33"/>
        <v>3141592.65358979i</v>
      </c>
      <c r="C405" s="4" t="str">
        <f t="shared" si="34"/>
        <v>-0.00608185922123461-0.0000547837261126783i</v>
      </c>
      <c r="D405" s="4">
        <f t="shared" si="36"/>
        <v>-44.318920368092598</v>
      </c>
      <c r="E405" s="4">
        <f t="shared" si="35"/>
        <v>-179.48390923121201</v>
      </c>
    </row>
    <row r="406" spans="1:5">
      <c r="A406">
        <f t="shared" si="32"/>
        <v>510000</v>
      </c>
      <c r="B406" s="4" t="str">
        <f t="shared" si="33"/>
        <v>3204424.50666159i</v>
      </c>
      <c r="C406" s="4" t="str">
        <f t="shared" si="34"/>
        <v>-0.00584559659645285-0.0000516220594038237i</v>
      </c>
      <c r="D406" s="4">
        <f t="shared" si="36"/>
        <v>-44.663084497715602</v>
      </c>
      <c r="E406" s="4">
        <f t="shared" si="35"/>
        <v>-179.49403808456799</v>
      </c>
    </row>
    <row r="407" spans="1:5">
      <c r="A407">
        <f t="shared" si="32"/>
        <v>520000</v>
      </c>
      <c r="B407" s="4" t="str">
        <f t="shared" si="33"/>
        <v>3267256.35973339i</v>
      </c>
      <c r="C407" s="4" t="str">
        <f t="shared" si="34"/>
        <v>-0.00562284016497072-0.0000486991068712753i</v>
      </c>
      <c r="D407" s="4">
        <f t="shared" si="36"/>
        <v>-45.000559471084202</v>
      </c>
      <c r="E407" s="4">
        <f t="shared" si="35"/>
        <v>-179.50377683810999</v>
      </c>
    </row>
    <row r="408" spans="1:5">
      <c r="A408">
        <f t="shared" si="32"/>
        <v>530000</v>
      </c>
      <c r="B408" s="4" t="str">
        <f t="shared" si="33"/>
        <v>3330088.21280518i</v>
      </c>
      <c r="C408" s="4" t="str">
        <f t="shared" si="34"/>
        <v>-0.00541257962081183-0.0000459927547842332i</v>
      </c>
      <c r="D408" s="4">
        <f t="shared" si="36"/>
        <v>-45.331600466401994</v>
      </c>
      <c r="E408" s="4">
        <f t="shared" si="35"/>
        <v>-179.51314761175095</v>
      </c>
    </row>
    <row r="409" spans="1:5">
      <c r="A409">
        <f t="shared" si="32"/>
        <v>540000</v>
      </c>
      <c r="B409" s="4" t="str">
        <f t="shared" si="33"/>
        <v>3392920.06587698i</v>
      </c>
      <c r="C409" s="4" t="str">
        <f t="shared" si="34"/>
        <v>-0.00521389739985228-0.0000434833031268687i</v>
      </c>
      <c r="D409" s="4">
        <f t="shared" si="36"/>
        <v>-45.656448327123201</v>
      </c>
      <c r="E409" s="4">
        <f t="shared" si="35"/>
        <v>-179.52217088339665</v>
      </c>
    </row>
    <row r="410" spans="1:5">
      <c r="A410">
        <f t="shared" si="32"/>
        <v>550000</v>
      </c>
      <c r="B410" s="4" t="str">
        <f t="shared" si="33"/>
        <v>3455751.91894877i</v>
      </c>
      <c r="C410" s="4" t="str">
        <f t="shared" si="34"/>
        <v>-0.00502595864714147-0.0000411531637021338i</v>
      </c>
      <c r="D410" s="4">
        <f t="shared" si="36"/>
        <v>-45.975330616338795</v>
      </c>
      <c r="E410" s="4">
        <f t="shared" si="35"/>
        <v>-179.53086563859031</v>
      </c>
    </row>
    <row r="411" spans="1:5">
      <c r="A411">
        <f t="shared" si="32"/>
        <v>560000</v>
      </c>
      <c r="B411" s="4" t="str">
        <f t="shared" si="33"/>
        <v>3518583.77202057i</v>
      </c>
      <c r="C411" s="4" t="str">
        <f t="shared" si="34"/>
        <v>-0.00484800242811013-0.0000389866006349131i</v>
      </c>
      <c r="D411" s="4">
        <f t="shared" si="36"/>
        <v>-46.288462575931604</v>
      </c>
      <c r="E411" s="4">
        <f t="shared" si="35"/>
        <v>-179.53924950407867</v>
      </c>
    </row>
    <row r="412" spans="1:5">
      <c r="A412">
        <f t="shared" si="32"/>
        <v>570000</v>
      </c>
      <c r="B412" s="4" t="str">
        <f t="shared" si="33"/>
        <v>3581415.62509236i</v>
      </c>
      <c r="C412" s="4" t="str">
        <f t="shared" si="34"/>
        <v>-0.00467933401046596-0.0000369695066906177i</v>
      </c>
      <c r="D412" s="4">
        <f t="shared" si="36"/>
        <v>-46.596048000641595</v>
      </c>
      <c r="E412" s="4">
        <f t="shared" si="35"/>
        <v>-179.54733886728016</v>
      </c>
    </row>
    <row r="413" spans="1:5">
      <c r="A413">
        <f t="shared" si="32"/>
        <v>580000</v>
      </c>
      <c r="B413" s="4" t="str">
        <f t="shared" si="33"/>
        <v>3644247.47816416i</v>
      </c>
      <c r="C413" s="4" t="str">
        <f t="shared" si="34"/>
        <v>-0.00451931807024569-0.0000350892099420837i</v>
      </c>
      <c r="D413" s="4">
        <f t="shared" si="36"/>
        <v>-46.898280035946399</v>
      </c>
      <c r="E413" s="4">
        <f t="shared" si="35"/>
        <v>-179.55514898336199</v>
      </c>
    </row>
    <row r="414" spans="1:5">
      <c r="A414">
        <f t="shared" si="32"/>
        <v>590000</v>
      </c>
      <c r="B414" s="4" t="str">
        <f t="shared" si="33"/>
        <v>3707079.33123596i</v>
      </c>
      <c r="C414" s="4" t="str">
        <f t="shared" si="34"/>
        <v>-0.00436737269767584-0.0000333343062295124i</v>
      </c>
      <c r="D414" s="4">
        <f t="shared" si="36"/>
        <v>-47.195341907590198</v>
      </c>
      <c r="E414" s="4">
        <f t="shared" si="35"/>
        <v>-179.56269407140044</v>
      </c>
    </row>
    <row r="415" spans="1:5">
      <c r="A415">
        <f t="shared" si="32"/>
        <v>600000</v>
      </c>
      <c r="B415" s="4" t="str">
        <f t="shared" si="33"/>
        <v>3769911.18430775i</v>
      </c>
      <c r="C415" s="4" t="str">
        <f t="shared" si="34"/>
        <v>-0.00422296409700642-0.0000316945136054669i</v>
      </c>
      <c r="D415" s="4">
        <f t="shared" si="36"/>
        <v>-47.487407589673801</v>
      </c>
      <c r="E415" s="4">
        <f t="shared" si="35"/>
        <v>-179.56998740090151</v>
      </c>
    </row>
    <row r="416" spans="1:5">
      <c r="A416">
        <f t="shared" si="32"/>
        <v>610000</v>
      </c>
      <c r="B416" s="4" t="str">
        <f t="shared" si="33"/>
        <v>3832743.03737955i</v>
      </c>
      <c r="C416" s="4" t="str">
        <f t="shared" si="34"/>
        <v>-0.00408560188998249-0.000030160545571571i</v>
      </c>
      <c r="D416" s="4">
        <f t="shared" si="36"/>
        <v>-47.7746424174114</v>
      </c>
      <c r="E416" s="4">
        <f t="shared" si="35"/>
        <v>-179.5770413697912</v>
      </c>
    </row>
    <row r="417" spans="1:5">
      <c r="A417">
        <f t="shared" si="32"/>
        <v>620000</v>
      </c>
      <c r="B417" s="4" t="str">
        <f t="shared" si="33"/>
        <v>3895574.89045134i</v>
      </c>
      <c r="C417" s="4" t="str">
        <f t="shared" si="34"/>
        <v>-0.00395483494563672-0.0000287240004207683i</v>
      </c>
      <c r="D417" s="4">
        <f t="shared" si="36"/>
        <v>-48.057203649967803</v>
      </c>
      <c r="E417" s="4">
        <f t="shared" si="35"/>
        <v>-179.58386757484112</v>
      </c>
    </row>
    <row r="418" spans="1:5">
      <c r="A418">
        <f t="shared" si="32"/>
        <v>630000</v>
      </c>
      <c r="B418" s="4" t="str">
        <f t="shared" si="33"/>
        <v>3958406.74352314i</v>
      </c>
      <c r="C418" s="4" t="str">
        <f t="shared" si="34"/>
        <v>-0.00383024767005123-0.0000273772644189757i</v>
      </c>
      <c r="D418" s="4">
        <f t="shared" si="36"/>
        <v>-48.335240988179194</v>
      </c>
      <c r="E418" s="4">
        <f t="shared" si="35"/>
        <v>-179.59047687537213</v>
      </c>
    </row>
    <row r="419" spans="1:5">
      <c r="A419">
        <f t="shared" si="32"/>
        <v>640000</v>
      </c>
      <c r="B419" s="4" t="str">
        <f t="shared" si="33"/>
        <v>4021238.59659494i</v>
      </c>
      <c r="C419" s="4" t="str">
        <f t="shared" si="34"/>
        <v>-0.00371145669900331-0.0000261134269088344i</v>
      </c>
      <c r="D419" s="4">
        <f t="shared" si="36"/>
        <v>-48.608897051428002</v>
      </c>
      <c r="E419" s="4">
        <f t="shared" si="35"/>
        <v>-179.59687945097258</v>
      </c>
    </row>
    <row r="420" spans="1:5">
      <c r="A420">
        <f t="shared" si="32"/>
        <v>650000</v>
      </c>
      <c r="B420" s="4" t="str">
        <f t="shared" si="33"/>
        <v>4084070.44966673i</v>
      </c>
      <c r="C420" s="4" t="str">
        <f t="shared" si="34"/>
        <v>-0.00359810794425765-0.0000249262057089277i</v>
      </c>
      <c r="D420" s="4">
        <f t="shared" si="36"/>
        <v>-48.878307817484</v>
      </c>
      <c r="E420" s="4">
        <f t="shared" si="35"/>
        <v>-179.60308485387822</v>
      </c>
    </row>
    <row r="421" spans="1:5">
      <c r="A421">
        <f t="shared" si="32"/>
        <v>660000</v>
      </c>
      <c r="B421" s="4" t="str">
        <f t="shared" si="33"/>
        <v>4146902.30273853i</v>
      </c>
      <c r="C421" s="4" t="str">
        <f t="shared" si="34"/>
        <v>-0.00348987395093594-0.0000238098814247594i</v>
      </c>
      <c r="D421" s="4">
        <f t="shared" si="36"/>
        <v>-49.143603028706799</v>
      </c>
      <c r="E421" s="4">
        <f t="shared" si="35"/>
        <v>-179.60910205658016</v>
      </c>
    </row>
    <row r="422" spans="1:5">
      <c r="A422">
        <f t="shared" si="32"/>
        <v>670000</v>
      </c>
      <c r="B422" s="4" t="str">
        <f t="shared" si="33"/>
        <v>4209734.15581032i</v>
      </c>
      <c r="C422" s="4" t="str">
        <f t="shared" si="34"/>
        <v>-0.00338645152907513-0.0000227592394913963i</v>
      </c>
      <c r="D422" s="4">
        <f t="shared" si="36"/>
        <v>-49.404906567653597</v>
      </c>
      <c r="E422" s="4">
        <f t="shared" si="35"/>
        <v>-179.61493949516145</v>
      </c>
    </row>
    <row r="423" spans="1:5">
      <c r="A423">
        <f t="shared" si="32"/>
        <v>680000</v>
      </c>
      <c r="B423" s="4" t="str">
        <f t="shared" si="33"/>
        <v>4272566.00888212i</v>
      </c>
      <c r="C423" s="4" t="str">
        <f t="shared" si="34"/>
        <v>-0.00328755962733373-0.0000217695189387878i</v>
      </c>
      <c r="D423" s="4">
        <f t="shared" si="36"/>
        <v>-49.662336804817997</v>
      </c>
      <c r="E423" s="4">
        <f t="shared" si="35"/>
        <v>-179.62060510880249</v>
      </c>
    </row>
    <row r="424" spans="1:5">
      <c r="A424">
        <f t="shared" si="32"/>
        <v>690000</v>
      </c>
      <c r="B424" s="4" t="str">
        <f t="shared" si="33"/>
        <v>4335397.86195391i</v>
      </c>
      <c r="C424" s="4" t="str">
        <f t="shared" si="34"/>
        <v>-0.00319293742095884-0.0000208363670150069i</v>
      </c>
      <c r="D424" s="4">
        <f t="shared" si="36"/>
        <v>-49.916006920942202</v>
      </c>
      <c r="E424" s="4">
        <f t="shared" si="35"/>
        <v>-179.62610637584476</v>
      </c>
    </row>
    <row r="425" spans="1:5">
      <c r="A425">
        <f t="shared" si="32"/>
        <v>700000</v>
      </c>
      <c r="B425" s="4" t="str">
        <f t="shared" si="33"/>
        <v>4398229.71502571i</v>
      </c>
      <c r="C425" s="4" t="str">
        <f t="shared" si="34"/>
        <v>-0.00310234258968741-0.0000199557989245059i</v>
      </c>
      <c r="D425" s="4">
        <f t="shared" si="36"/>
        <v>-50.1660252061058</v>
      </c>
      <c r="E425" s="4">
        <f t="shared" si="35"/>
        <v>-179.63145034675807</v>
      </c>
    </row>
    <row r="426" spans="1:5">
      <c r="A426">
        <f t="shared" si="32"/>
        <v>710000</v>
      </c>
      <c r="B426" s="4" t="str">
        <f t="shared" si="33"/>
        <v>4461061.56809751i</v>
      </c>
      <c r="C426" s="4" t="str">
        <f t="shared" si="34"/>
        <v>-0.00301554976431993-0.0000191241620417235i</v>
      </c>
      <c r="D426" s="4">
        <f t="shared" si="36"/>
        <v>-50.412495337568004</v>
      </c>
      <c r="E426" s="4">
        <f t="shared" si="35"/>
        <v>-179.63664367431673</v>
      </c>
    </row>
    <row r="427" spans="1:5">
      <c r="A427">
        <f t="shared" si="32"/>
        <v>720000</v>
      </c>
      <c r="B427" s="4" t="str">
        <f t="shared" si="33"/>
        <v>4523893.4211693i</v>
      </c>
      <c r="C427" s="4" t="str">
        <f t="shared" si="34"/>
        <v>-0.00293234912334519-0.0000183381040480385i</v>
      </c>
      <c r="D427" s="4">
        <f t="shared" si="36"/>
        <v>-50.655516638152996</v>
      </c>
      <c r="E427" s="4">
        <f t="shared" si="35"/>
        <v>-179.64169264125718</v>
      </c>
    </row>
    <row r="428" spans="1:5">
      <c r="A428">
        <f t="shared" si="32"/>
        <v>730000</v>
      </c>
      <c r="B428" s="4" t="str">
        <f t="shared" si="33"/>
        <v>4586725.2742411i</v>
      </c>
      <c r="C428" s="4" t="str">
        <f t="shared" si="34"/>
        <v>-0.00285254512327602-0.0000175945445147044i</v>
      </c>
      <c r="D428" s="4">
        <f t="shared" si="36"/>
        <v>-50.895184316786597</v>
      </c>
      <c r="E428" s="4">
        <f t="shared" si="35"/>
        <v>-179.64660318565825</v>
      </c>
    </row>
    <row r="429" spans="1:5">
      <c r="A429">
        <f t="shared" si="32"/>
        <v>740000</v>
      </c>
      <c r="B429" s="4" t="str">
        <f t="shared" si="33"/>
        <v>4649557.12731289i</v>
      </c>
      <c r="C429" s="4" t="str">
        <f t="shared" si="34"/>
        <v>-0.00277595534833161-0.000016890649518073i</v>
      </c>
      <c r="D429" s="4">
        <f t="shared" si="36"/>
        <v>-51.131589692648596</v>
      </c>
      <c r="E429" s="4">
        <f t="shared" si="35"/>
        <v>-179.65138092426054</v>
      </c>
    </row>
    <row r="430" spans="1:5">
      <c r="A430">
        <f t="shared" si="32"/>
        <v>750000</v>
      </c>
      <c r="B430" s="4" t="str">
        <f t="shared" si="33"/>
        <v>4712388.98038469i</v>
      </c>
      <c r="C430" s="4" t="str">
        <f t="shared" si="34"/>
        <v>-0.00270240946681395-0.0000162238089278714i</v>
      </c>
      <c r="D430" s="4">
        <f t="shared" si="36"/>
        <v>-51.364820404258808</v>
      </c>
      <c r="E430" s="4">
        <f t="shared" si="35"/>
        <v>-179.65603117391737</v>
      </c>
    </row>
    <row r="431" spans="1:5">
      <c r="A431">
        <f t="shared" ref="A431:A455" si="37">A430+10000</f>
        <v>760000</v>
      </c>
      <c r="B431" s="4" t="str">
        <f t="shared" si="33"/>
        <v>4775220.83345649i</v>
      </c>
      <c r="C431" s="4" t="str">
        <f t="shared" si="34"/>
        <v>-0.00263174828301671-0.0000155916160559778i</v>
      </c>
      <c r="D431" s="4">
        <f t="shared" si="36"/>
        <v>-51.594960604699402</v>
      </c>
      <c r="E431" s="4">
        <f t="shared" si="35"/>
        <v>-179.66055897134939</v>
      </c>
    </row>
    <row r="432" spans="1:5">
      <c r="A432">
        <f t="shared" si="37"/>
        <v>770000</v>
      </c>
      <c r="B432" s="4" t="str">
        <f t="shared" si="33"/>
        <v>4838052.68652828i</v>
      </c>
      <c r="C432" s="4" t="str">
        <f t="shared" si="34"/>
        <v>-0.00256382287480041-0.0000149918493932231i</v>
      </c>
      <c r="D432" s="4">
        <f t="shared" si="36"/>
        <v>-51.822091144058398</v>
      </c>
      <c r="E432" s="4">
        <f t="shared" si="35"/>
        <v>-179.66496909135796</v>
      </c>
    </row>
    <row r="433" spans="1:5">
      <c r="A433">
        <f t="shared" si="37"/>
        <v>780000</v>
      </c>
      <c r="B433" s="4" t="str">
        <f t="shared" si="33"/>
        <v>4900884.53960008i</v>
      </c>
      <c r="C433" s="4" t="str">
        <f t="shared" si="34"/>
        <v>-0.00249849380809996-0.0000144224561962507i</v>
      </c>
      <c r="D433" s="4">
        <f t="shared" si="36"/>
        <v>-52.046289740089399</v>
      </c>
      <c r="E433" s="4">
        <f t="shared" si="35"/>
        <v>-179.6692660636354</v>
      </c>
    </row>
    <row r="434" spans="1:5">
      <c r="A434">
        <f t="shared" si="37"/>
        <v>790000</v>
      </c>
      <c r="B434" s="4" t="str">
        <f t="shared" si="33"/>
        <v>4963716.39267187i</v>
      </c>
      <c r="C434" s="4" t="str">
        <f t="shared" si="34"/>
        <v>-0.0024356304206201-0.0000138815377162316i</v>
      </c>
      <c r="D434" s="4">
        <f t="shared" si="36"/>
        <v>-52.2676311379862</v>
      </c>
      <c r="E434" s="4">
        <f t="shared" si="35"/>
        <v>-179.67345418829646</v>
      </c>
    </row>
    <row r="435" spans="1:5">
      <c r="A435">
        <f t="shared" si="37"/>
        <v>800000</v>
      </c>
      <c r="B435" s="4" t="str">
        <f t="shared" si="33"/>
        <v>5026548.24574367i</v>
      </c>
      <c r="C435" s="4" t="str">
        <f t="shared" si="34"/>
        <v>-0.00237511016783986-0.0000133673358869363i</v>
      </c>
      <c r="D435" s="4">
        <f t="shared" si="36"/>
        <v>-52.486187260098006</v>
      </c>
      <c r="E435" s="4">
        <f t="shared" si="35"/>
        <v>-179.67753755024373</v>
      </c>
    </row>
    <row r="436" spans="1:5">
      <c r="A436">
        <f t="shared" si="37"/>
        <v>810000</v>
      </c>
      <c r="B436" s="4" t="str">
        <f t="shared" si="33"/>
        <v>5089380.09881546i</v>
      </c>
      <c r="C436" s="4" t="str">
        <f t="shared" si="34"/>
        <v>-0.00231681802520764-0.0000128782213119368i</v>
      </c>
      <c r="D436" s="4">
        <f t="shared" si="36"/>
        <v>-52.7020273463324</v>
      </c>
      <c r="E436" s="4">
        <f t="shared" si="35"/>
        <v>-179.68152003246726</v>
      </c>
    </row>
    <row r="437" spans="1:5">
      <c r="A437">
        <f t="shared" si="37"/>
        <v>820000</v>
      </c>
      <c r="B437" s="4" t="str">
        <f t="shared" si="33"/>
        <v>5152211.95188726i</v>
      </c>
      <c r="C437" s="4" t="str">
        <f t="shared" si="34"/>
        <v>-0.00226064594107597-0.0000124126824100211i</v>
      </c>
      <c r="D437" s="4">
        <f t="shared" si="36"/>
        <v>-52.9152180859368</v>
      </c>
      <c r="E437" s="4">
        <f t="shared" si="35"/>
        <v>-179.68540532836994</v>
      </c>
    </row>
    <row r="438" spans="1:5">
      <c r="A438">
        <f t="shared" si="37"/>
        <v>830000</v>
      </c>
      <c r="B438" s="4" t="str">
        <f t="shared" si="33"/>
        <v>5215043.80495906i</v>
      </c>
      <c r="C438" s="4" t="str">
        <f t="shared" si="34"/>
        <v>-0.00220649233551302-0.0000119693155946847i</v>
      </c>
      <c r="D438" s="4">
        <f t="shared" si="36"/>
        <v>-53.125823741282403</v>
      </c>
      <c r="E438" s="4">
        <f t="shared" si="35"/>
        <v>-179.68919695320071</v>
      </c>
    </row>
    <row r="439" spans="1:5">
      <c r="A439">
        <f t="shared" si="37"/>
        <v>840000</v>
      </c>
      <c r="B439" s="4" t="str">
        <f t="shared" si="33"/>
        <v>5277875.65803085i</v>
      </c>
      <c r="C439" s="4" t="str">
        <f t="shared" si="34"/>
        <v>-0.00215426164064577-0.0000115468163781716i</v>
      </c>
      <c r="D439" s="4">
        <f t="shared" si="36"/>
        <v>-53.333906264228403</v>
      </c>
      <c r="E439" s="4">
        <f t="shared" si="35"/>
        <v>-179.69289825466998</v>
      </c>
    </row>
    <row r="440" spans="1:5">
      <c r="A440">
        <f t="shared" si="37"/>
        <v>850000</v>
      </c>
      <c r="B440" s="4" t="str">
        <f t="shared" si="33"/>
        <v>5340707.51110265i</v>
      </c>
      <c r="C440" s="4" t="str">
        <f t="shared" si="34"/>
        <v>-0.00210386387864751-0.0000111439713032824i</v>
      </c>
      <c r="D440" s="4">
        <f t="shared" si="36"/>
        <v>-53.5395254055938</v>
      </c>
      <c r="E440" s="4">
        <f t="shared" si="35"/>
        <v>-179.69651242281515</v>
      </c>
    </row>
    <row r="441" spans="1:5">
      <c r="A441">
        <f t="shared" si="37"/>
        <v>860000</v>
      </c>
      <c r="B441" s="4" t="str">
        <f t="shared" si="33"/>
        <v>5403539.36417444i</v>
      </c>
      <c r="C441" s="4" t="str">
        <f t="shared" si="34"/>
        <v>-0.00205521427388716-0.0000107596506172888i</v>
      </c>
      <c r="D441" s="4">
        <f t="shared" si="36"/>
        <v>-53.742738818219202</v>
      </c>
      <c r="E441" s="4">
        <f t="shared" si="35"/>
        <v>-179.70004249917653</v>
      </c>
    </row>
    <row r="442" spans="1:5">
      <c r="A442">
        <f t="shared" si="37"/>
        <v>870000</v>
      </c>
      <c r="B442" s="4" t="str">
        <f t="shared" si="33"/>
        <v>5466371.21724624i</v>
      </c>
      <c r="C442" s="4" t="str">
        <f t="shared" si="34"/>
        <v>-0.0020082328961155-0.0000103928016120352i</v>
      </c>
      <c r="D442" s="4">
        <f t="shared" si="36"/>
        <v>-53.943602154066795</v>
      </c>
      <c r="E442" s="4">
        <f t="shared" si="35"/>
        <v>-179.70349138534033</v>
      </c>
    </row>
    <row r="443" spans="1:5">
      <c r="A443">
        <f t="shared" si="37"/>
        <v>880000</v>
      </c>
      <c r="B443" s="4" t="str">
        <f t="shared" si="33"/>
        <v>5529203.07031804i</v>
      </c>
      <c r="C443" s="4" t="str">
        <f t="shared" si="34"/>
        <v>-0.00196284433188241-0.0000100424425628421i</v>
      </c>
      <c r="D443" s="4">
        <f t="shared" si="36"/>
        <v>-54.142169155765203</v>
      </c>
      <c r="E443" s="4">
        <f t="shared" si="35"/>
        <v>-179.70686185089795</v>
      </c>
    </row>
    <row r="444" spans="1:5">
      <c r="A444">
        <f t="shared" si="37"/>
        <v>890000</v>
      </c>
      <c r="B444" s="4" t="str">
        <f t="shared" si="33"/>
        <v>5592034.92338983i</v>
      </c>
      <c r="C444" s="4" t="str">
        <f t="shared" si="34"/>
        <v>-0.00191897738166037-9.70765720631142E-06i</v>
      </c>
      <c r="D444" s="4">
        <f t="shared" si="36"/>
        <v>-54.338491742976998</v>
      </c>
      <c r="E444" s="4">
        <f t="shared" si="35"/>
        <v>-179.71015654086841</v>
      </c>
    </row>
    <row r="445" spans="1:5">
      <c r="A445">
        <f t="shared" si="37"/>
        <v>900000</v>
      </c>
      <c r="B445" s="4" t="str">
        <f t="shared" si="33"/>
        <v>5654866.77646163i</v>
      </c>
      <c r="C445" s="4" t="str">
        <f t="shared" si="34"/>
        <v>-0.00187656478040133-9.38758970372152E-06i</v>
      </c>
      <c r="D445" s="4">
        <f t="shared" si="36"/>
        <v>-54.532620093937197</v>
      </c>
      <c r="E445" s="4">
        <f t="shared" si="35"/>
        <v>-179.71337798262545</v>
      </c>
    </row>
    <row r="446" spans="1:5">
      <c r="A446">
        <f t="shared" si="37"/>
        <v>910000</v>
      </c>
      <c r="B446" s="4" t="str">
        <f t="shared" si="33"/>
        <v>5717698.62953342i</v>
      </c>
      <c r="C446" s="4" t="str">
        <f t="shared" si="34"/>
        <v>-0.00183554293947767-9.08144004249679E-06i</v>
      </c>
      <c r="D446" s="4">
        <f t="shared" si="36"/>
        <v>-54.7246027224828</v>
      </c>
      <c r="E446" s="4">
        <f t="shared" si="35"/>
        <v>-179.71652859236715</v>
      </c>
    </row>
    <row r="447" spans="1:5">
      <c r="A447">
        <f t="shared" si="37"/>
        <v>920000</v>
      </c>
      <c r="B447" s="4" t="str">
        <f t="shared" si="33"/>
        <v>5780530.48260522i</v>
      </c>
      <c r="C447" s="4" t="str">
        <f t="shared" si="34"/>
        <v>-0.00179585170815687-8.78845983334437E-06i</v>
      </c>
      <c r="D447" s="4">
        <f t="shared" si="36"/>
        <v>-54.914486550868403</v>
      </c>
      <c r="E447" s="4">
        <f t="shared" si="35"/>
        <v>-179.71961068116357</v>
      </c>
    </row>
    <row r="448" spans="1:5">
      <c r="A448">
        <f t="shared" si="37"/>
        <v>930000</v>
      </c>
      <c r="B448" s="4" t="str">
        <f t="shared" si="33"/>
        <v>5843362.33567702i</v>
      </c>
      <c r="C448" s="4" t="str">
        <f t="shared" si="34"/>
        <v>-0.00175743415293849-8.50794846516584E-06i</v>
      </c>
      <c r="D448" s="4">
        <f t="shared" si="36"/>
        <v>-55.102316978642598</v>
      </c>
      <c r="E448" s="4">
        <f t="shared" si="35"/>
        <v>-179.72262646061341</v>
      </c>
    </row>
    <row r="449" spans="1:5">
      <c r="A449">
        <f t="shared" si="37"/>
        <v>940000</v>
      </c>
      <c r="B449" s="4" t="str">
        <f t="shared" si="33"/>
        <v>5906194.18874881i</v>
      </c>
      <c r="C449" s="4" t="str">
        <f t="shared" si="34"/>
        <v>-0.00172023635324061-8.23924958384065E-06i</v>
      </c>
      <c r="D449" s="4">
        <f t="shared" si="36"/>
        <v>-55.288137947838592</v>
      </c>
      <c r="E449" s="4">
        <f t="shared" si="35"/>
        <v>-179.72557804813968</v>
      </c>
    </row>
    <row r="450" spans="1:5">
      <c r="A450">
        <f t="shared" si="37"/>
        <v>950000</v>
      </c>
      <c r="B450" s="4" t="str">
        <f t="shared" si="33"/>
        <v>5969026.04182061i</v>
      </c>
      <c r="C450" s="4" t="str">
        <f t="shared" si="34"/>
        <v>-0.00168420721206576-7.98174786451018E-06i</v>
      </c>
      <c r="D450" s="4">
        <f t="shared" si="36"/>
        <v>-55.471992004711403</v>
      </c>
      <c r="E450" s="4">
        <f t="shared" si="35"/>
        <v>-179.72846747195015</v>
      </c>
    </row>
    <row r="451" spans="1:5">
      <c r="A451">
        <f t="shared" si="37"/>
        <v>960000</v>
      </c>
      <c r="B451" s="4" t="str">
        <f t="shared" si="33"/>
        <v>6031857.8948924i</v>
      </c>
      <c r="C451" s="4" t="str">
        <f t="shared" si="34"/>
        <v>-0.00164929828040439-7.73486605012459E-06i</v>
      </c>
      <c r="D451" s="4">
        <f t="shared" si="36"/>
        <v>-55.653920358240796</v>
      </c>
      <c r="E451" s="4">
        <f t="shared" si="35"/>
        <v>-179.73129667568787</v>
      </c>
    </row>
    <row r="452" spans="1:5">
      <c r="A452">
        <f t="shared" si="37"/>
        <v>970000</v>
      </c>
      <c r="B452" s="4" t="str">
        <f t="shared" si="33"/>
        <v>6094689.7479642i</v>
      </c>
      <c r="C452" s="4" t="str">
        <f t="shared" si="34"/>
        <v>-0.00161546359424812-7.49806223179275E-06i</v>
      </c>
      <c r="D452" s="4">
        <f t="shared" si="36"/>
        <v>-55.833962935600603</v>
      </c>
      <c r="E452" s="4">
        <f t="shared" si="35"/>
        <v>-179.73406752279351</v>
      </c>
    </row>
    <row r="453" spans="1:5">
      <c r="A453">
        <f t="shared" si="37"/>
        <v>980000</v>
      </c>
      <c r="B453" s="4" t="str">
        <f t="shared" ref="B453:B455" si="38">COMPLEX(0,2*PI()*A453)</f>
        <v>6157521.60103599i</v>
      </c>
      <c r="C453" s="4" t="str">
        <f t="shared" ref="C453:C455" si="39">IMDIV(Gd0,IMSUM(1,IMDIV(B453,Q*Omega0),IMPRODUCT((IMDIV(B453,Omega0)),(IMDIV(B453,Omega0)))))</f>
        <v>-0.00158265952318864-7.27082734894895E-06i</v>
      </c>
      <c r="D453" s="4">
        <f t="shared" si="36"/>
        <v>-56.012158434780801</v>
      </c>
      <c r="E453" s="4">
        <f t="shared" ref="E453:E455" si="40">180/PI()*IMARGUMENT(C453)</f>
        <v>-179.73678180060051</v>
      </c>
    </row>
    <row r="454" spans="1:5">
      <c r="A454">
        <f t="shared" si="37"/>
        <v>990000</v>
      </c>
      <c r="B454" s="4" t="str">
        <f t="shared" si="38"/>
        <v>6220353.45410779i</v>
      </c>
      <c r="C454" s="4" t="str">
        <f t="shared" si="39"/>
        <v>-0.00155084462967018-7.05268288954737E-06i</v>
      </c>
      <c r="D454" s="4">
        <f t="shared" ref="D454:D455" si="41">20*(IMREAL(IMLOG10(C454)))</f>
        <v>-56.1885443745362</v>
      </c>
      <c r="E454" s="4">
        <f t="shared" si="40"/>
        <v>-179.73944122418166</v>
      </c>
    </row>
    <row r="455" spans="1:5">
      <c r="A455">
        <f t="shared" si="37"/>
        <v>1000000</v>
      </c>
      <c r="B455" s="4" t="str">
        <f t="shared" si="38"/>
        <v>6283185.30717959i</v>
      </c>
      <c r="C455" s="4" t="str">
        <f t="shared" si="39"/>
        <v>-0.00151997953804763-6.84317877245678E-06i</v>
      </c>
      <c r="D455" s="4">
        <f t="shared" si="41"/>
        <v>-56.363157141823201</v>
      </c>
      <c r="E455" s="4">
        <f t="shared" si="40"/>
        <v>-179.74204743996501</v>
      </c>
    </row>
  </sheetData>
  <sheetProtection password="F2C2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9:E463"/>
  <sheetViews>
    <sheetView zoomScaleNormal="100" workbookViewId="0">
      <selection activeCell="C15" sqref="C15"/>
    </sheetView>
  </sheetViews>
  <sheetFormatPr defaultRowHeight="15"/>
  <cols>
    <col min="1" max="1" width="19.85546875" customWidth="1"/>
    <col min="2" max="2" width="17.7109375" customWidth="1"/>
    <col min="3" max="3" width="49.28515625" customWidth="1"/>
    <col min="4" max="4" width="12.85546875" bestFit="1" customWidth="1"/>
    <col min="9" max="9" width="20.5703125" customWidth="1"/>
    <col min="10" max="10" width="15.7109375" customWidth="1"/>
  </cols>
  <sheetData>
    <row r="9" spans="1:5">
      <c r="A9" t="s">
        <v>20</v>
      </c>
      <c r="B9">
        <f>('Frequency Domain Analysis'!R61*1000+'Frequency Domain Analysis'!R62*1000)/('Frequency Domain Analysis'!R61*1000*'Frequency Domain Analysis'!R62*1000*'Frequency Domain Analysis'!R64*0.000000001)</f>
        <v>2034313.7254901959</v>
      </c>
    </row>
    <row r="11" spans="1:5">
      <c r="A11" s="2" t="s">
        <v>9</v>
      </c>
      <c r="B11" s="2" t="s">
        <v>11</v>
      </c>
      <c r="C11" s="1" t="s">
        <v>10</v>
      </c>
      <c r="D11" s="2" t="s">
        <v>12</v>
      </c>
      <c r="E11" s="2" t="s">
        <v>13</v>
      </c>
    </row>
    <row r="12" spans="1:5">
      <c r="A12" s="3">
        <v>1</v>
      </c>
      <c r="B12" s="4" t="str">
        <f>COMPLEX(0,2*PI()*A12)</f>
        <v>6.28318530717959i</v>
      </c>
      <c r="C12" s="4" t="str">
        <f>IMSUB(0,IMPRODUCT(20,IMPRODUCT($B$9,IMDIV(IMPRODUCT(IMSUM(B12,1/('Frequency Domain Analysis'!R$63*1000*'Frequency Domain Analysis'!R$65*0.000000001)),IMSUM(B12,1/(('Frequency Domain Analysis'!R$61*1000+'Frequency Domain Analysis'!R$62*1000)*'Frequency Domain Analysis'!R$64*0.000000001))),IMPRODUCT(IMPRODUCT(B12,IMSUM(B12,('Frequency Domain Analysis'!R$65*0.000000001+'Frequency Domain Analysis'!R$66*0.000000001)/('Frequency Domain Analysis'!R$63*1000*'Frequency Domain Analysis'!R$65*0.000000001*'Frequency Domain Analysis'!R$66*0.000000001))),IMSUM(B12,1/('Frequency Domain Analysis'!R$62*1000*'Frequency Domain Analysis'!R$64*0.000000001)))))))</f>
        <v>-0.55910213962095+1963.81785936924i</v>
      </c>
      <c r="D12" s="4">
        <f>20*(IMREAL(IMLOG10(C12)))</f>
        <v>65.862024457501803</v>
      </c>
      <c r="E12" s="4">
        <f>IF((180/PI())*IMARGUMENT(C12)&lt;0,180+(180/PI())*IMARGUMENT(C12),-180+(180/PI())*IMARGUMENT(C12))</f>
        <v>-89.983687798795259</v>
      </c>
    </row>
    <row r="13" spans="1:5">
      <c r="A13">
        <v>10</v>
      </c>
      <c r="B13" s="4" t="str">
        <f t="shared" ref="B13:B76" si="0">COMPLEX(0,2*PI()*A13)</f>
        <v>62.8318530717959i</v>
      </c>
      <c r="C13" s="4" t="str">
        <f>IMSUB(0,IMPRODUCT(20,IMPRODUCT($B$9,IMDIV(IMPRODUCT(IMSUM(B13,1/('Frequency Domain Analysis'!R$63*1000*'Frequency Domain Analysis'!R$65*0.000000001)),IMSUM(B13,1/(('Frequency Domain Analysis'!R$61*1000+'Frequency Domain Analysis'!R$62*1000)*'Frequency Domain Analysis'!R$64*0.000000001))),IMPRODUCT(IMPRODUCT(B13,IMSUM(B13,('Frequency Domain Analysis'!R$65*0.000000001+'Frequency Domain Analysis'!R$66*0.000000001)/('Frequency Domain Analysis'!R$63*1000*'Frequency Domain Analysis'!R$65*0.000000001*'Frequency Domain Analysis'!R$66*0.000000001))),IMSUM(B13,1/('Frequency Domain Analysis'!R$62*1000*'Frequency Domain Analysis'!R$64*0.000000001)))))))</f>
        <v>-0.55910215552841+196.381466771631i</v>
      </c>
      <c r="D13" s="4">
        <f t="shared" ref="D13:D76" si="1">20*(IMREAL(IMLOG10(C13)))</f>
        <v>45.862045190636806</v>
      </c>
      <c r="E13" s="4">
        <f t="shared" ref="E13:E76" si="2">IF((180/PI())*IMARGUMENT(C13)&lt;0,180+(180/PI())*IMARGUMENT(C13),-180+(180/PI())*IMARGUMENT(C13))</f>
        <v>-89.83687815452177</v>
      </c>
    </row>
    <row r="14" spans="1:5">
      <c r="A14">
        <f>A13+1</f>
        <v>11</v>
      </c>
      <c r="B14" s="4" t="str">
        <f t="shared" si="0"/>
        <v>69.1150383789754i</v>
      </c>
      <c r="C14" s="4" t="str">
        <f>IMSUB(0,IMPRODUCT(20,IMPRODUCT($B$9,IMDIV(IMPRODUCT(IMSUM(B14,1/('Frequency Domain Analysis'!R$63*1000*'Frequency Domain Analysis'!R$65*0.000000001)),IMSUM(B14,1/(('Frequency Domain Analysis'!R$61*1000+'Frequency Domain Analysis'!R$62*1000)*'Frequency Domain Analysis'!R$64*0.000000001))),IMPRODUCT(IMPRODUCT(B14,IMSUM(B14,('Frequency Domain Analysis'!R$65*0.000000001+'Frequency Domain Analysis'!R$66*0.000000001)/('Frequency Domain Analysis'!R$63*1000*'Frequency Domain Analysis'!R$65*0.000000001*'Frequency Domain Analysis'!R$66*0.000000001))),IMSUM(B14,1/('Frequency Domain Analysis'!R$62*1000*'Frequency Domain Analysis'!R$64*0.000000001)))))))</f>
        <v>-0.559102158902722+178.528544609003i</v>
      </c>
      <c r="D14" s="4">
        <f t="shared" si="1"/>
        <v>45.034195885400798</v>
      </c>
      <c r="E14" s="4">
        <f t="shared" si="2"/>
        <v>-89.820566008840004</v>
      </c>
    </row>
    <row r="15" spans="1:5">
      <c r="A15">
        <f t="shared" ref="A15:A78" si="3">A14+1</f>
        <v>12</v>
      </c>
      <c r="B15" s="4" t="str">
        <f t="shared" si="0"/>
        <v>75.398223686155i</v>
      </c>
      <c r="C15" s="4" t="str">
        <f>IMSUB(0,IMPRODUCT(20,IMPRODUCT($B$9,IMDIV(IMPRODUCT(IMSUM(B15,1/('Frequency Domain Analysis'!R$63*1000*'Frequency Domain Analysis'!R$65*0.000000001)),IMSUM(B15,1/(('Frequency Domain Analysis'!R$61*1000+'Frequency Domain Analysis'!R$62*1000)*'Frequency Domain Analysis'!R$64*0.000000001))),IMPRODUCT(IMPRODUCT(B15,IMSUM(B15,('Frequency Domain Analysis'!R$65*0.000000001+'Frequency Domain Analysis'!R$66*0.000000001)/('Frequency Domain Analysis'!R$63*1000*'Frequency Domain Analysis'!R$65*0.000000001*'Frequency Domain Analysis'!R$66*0.000000001))),IMSUM(B15,1/('Frequency Domain Analysis'!R$62*1000*'Frequency Domain Analysis'!R$64*0.000000001)))))))</f>
        <v>-0.559102162598394+163.651104100325i</v>
      </c>
      <c r="D15" s="4">
        <f t="shared" si="1"/>
        <v>44.2784294843878</v>
      </c>
      <c r="E15" s="4">
        <f t="shared" si="2"/>
        <v>-89.80425387426277</v>
      </c>
    </row>
    <row r="16" spans="1:5">
      <c r="A16">
        <f t="shared" si="3"/>
        <v>13</v>
      </c>
      <c r="B16" s="4" t="str">
        <f t="shared" si="0"/>
        <v>81.6814089933346i</v>
      </c>
      <c r="C16" s="4" t="str">
        <f>IMSUB(0,IMPRODUCT(20,IMPRODUCT($B$9,IMDIV(IMPRODUCT(IMSUM(B16,1/('Frequency Domain Analysis'!R$63*1000*'Frequency Domain Analysis'!R$65*0.000000001)),IMSUM(B16,1/(('Frequency Domain Analysis'!R$61*1000+'Frequency Domain Analysis'!R$62*1000)*'Frequency Domain Analysis'!R$64*0.000000001))),IMPRODUCT(IMPRODUCT(B16,IMSUM(B16,('Frequency Domain Analysis'!R$65*0.000000001+'Frequency Domain Analysis'!R$66*0.000000001)/('Frequency Domain Analysis'!R$63*1000*'Frequency Domain Analysis'!R$65*0.000000001*'Frequency Domain Analysis'!R$66*0.000000001))),IMSUM(B16,1/('Frequency Domain Analysis'!R$62*1000*'Frequency Domain Analysis'!R$64*0.000000001)))))))</f>
        <v>-0.559102166615426+151.062495633149i</v>
      </c>
      <c r="D16" s="4">
        <f t="shared" si="1"/>
        <v>43.583192594824204</v>
      </c>
      <c r="E16" s="4">
        <f t="shared" si="2"/>
        <v>-89.787941751799551</v>
      </c>
    </row>
    <row r="17" spans="1:5">
      <c r="A17">
        <f t="shared" si="3"/>
        <v>14</v>
      </c>
      <c r="B17" s="4" t="str">
        <f t="shared" si="0"/>
        <v>87.9645943005142i</v>
      </c>
      <c r="C17" s="4" t="str">
        <f>IMSUB(0,IMPRODUCT(20,IMPRODUCT($B$9,IMDIV(IMPRODUCT(IMSUM(B17,1/('Frequency Domain Analysis'!R$63*1000*'Frequency Domain Analysis'!R$65*0.000000001)),IMSUM(B17,1/(('Frequency Domain Analysis'!R$61*1000+'Frequency Domain Analysis'!R$62*1000)*'Frequency Domain Analysis'!R$64*0.000000001))),IMPRODUCT(IMPRODUCT(B17,IMSUM(B17,('Frequency Domain Analysis'!R$65*0.000000001+'Frequency Domain Analysis'!R$66*0.000000001)/('Frequency Domain Analysis'!R$63*1000*'Frequency Domain Analysis'!R$65*0.000000001*'Frequency Domain Analysis'!R$66*0.000000001))),IMSUM(B17,1/('Frequency Domain Analysis'!R$62*1000*'Frequency Domain Analysis'!R$64*0.000000001)))))))</f>
        <v>-0.559102170953828+140.272255198582i</v>
      </c>
      <c r="D17" s="4">
        <f t="shared" si="1"/>
        <v>42.939504581861399</v>
      </c>
      <c r="E17" s="4">
        <f t="shared" si="2"/>
        <v>-89.771629642459843</v>
      </c>
    </row>
    <row r="18" spans="1:5">
      <c r="A18">
        <f t="shared" si="3"/>
        <v>15</v>
      </c>
      <c r="B18" s="4" t="str">
        <f t="shared" si="0"/>
        <v>94.2477796076938i</v>
      </c>
      <c r="C18" s="4" t="str">
        <f>IMSUB(0,IMPRODUCT(20,IMPRODUCT($B$9,IMDIV(IMPRODUCT(IMSUM(B18,1/('Frequency Domain Analysis'!R$63*1000*'Frequency Domain Analysis'!R$65*0.000000001)),IMSUM(B18,1/(('Frequency Domain Analysis'!R$61*1000+'Frequency Domain Analysis'!R$62*1000)*'Frequency Domain Analysis'!R$64*0.000000001))),IMPRODUCT(IMPRODUCT(B18,IMSUM(B18,('Frequency Domain Analysis'!R$65*0.000000001+'Frequency Domain Analysis'!R$66*0.000000001)/('Frequency Domain Analysis'!R$63*1000*'Frequency Domain Analysis'!R$65*0.000000001*'Frequency Domain Analysis'!R$66*0.000000001))),IMSUM(B18,1/('Frequency Domain Analysis'!R$62*1000*'Frequency Domain Analysis'!R$64*0.000000001)))))))</f>
        <v>-0.559102175613588+130.920709190101i</v>
      </c>
      <c r="D18" s="4">
        <f t="shared" si="1"/>
        <v>42.340246187620998</v>
      </c>
      <c r="E18" s="4">
        <f t="shared" si="2"/>
        <v>-89.7553175472531</v>
      </c>
    </row>
    <row r="19" spans="1:5">
      <c r="A19">
        <f t="shared" si="3"/>
        <v>16</v>
      </c>
      <c r="B19" s="4" t="str">
        <f t="shared" si="0"/>
        <v>100.530964914873i</v>
      </c>
      <c r="C19" s="4" t="str">
        <f>IMSUB(0,IMPRODUCT(20,IMPRODUCT($B$9,IMDIV(IMPRODUCT(IMSUM(B19,1/('Frequency Domain Analysis'!R$63*1000*'Frequency Domain Analysis'!R$65*0.000000001)),IMSUM(B19,1/(('Frequency Domain Analysis'!R$61*1000+'Frequency Domain Analysis'!R$62*1000)*'Frequency Domain Analysis'!R$64*0.000000001))),IMPRODUCT(IMPRODUCT(B19,IMSUM(B19,('Frequency Domain Analysis'!R$65*0.000000001+'Frequency Domain Analysis'!R$66*0.000000001)/('Frequency Domain Analysis'!R$63*1000*'Frequency Domain Analysis'!R$65*0.000000001*'Frequency Domain Analysis'!R$66*0.000000001))),IMSUM(B19,1/('Frequency Domain Analysis'!R$62*1000*'Frequency Domain Analysis'!R$64*0.000000001)))))))</f>
        <v>-0.559102180594714+122.738102402816i</v>
      </c>
      <c r="D19" s="4">
        <f t="shared" si="1"/>
        <v>41.7796782077668</v>
      </c>
      <c r="E19" s="4">
        <f t="shared" si="2"/>
        <v>-89.739005467188775</v>
      </c>
    </row>
    <row r="20" spans="1:5">
      <c r="A20">
        <f t="shared" si="3"/>
        <v>17</v>
      </c>
      <c r="B20" s="4" t="str">
        <f t="shared" si="0"/>
        <v>106.814150222053i</v>
      </c>
      <c r="C20" s="4" t="str">
        <f>IMSUB(0,IMPRODUCT(20,IMPRODUCT($B$9,IMDIV(IMPRODUCT(IMSUM(B20,1/('Frequency Domain Analysis'!R$63*1000*'Frequency Domain Analysis'!R$65*0.000000001)),IMSUM(B20,1/(('Frequency Domain Analysis'!R$61*1000+'Frequency Domain Analysis'!R$62*1000)*'Frequency Domain Analysis'!R$64*0.000000001))),IMPRODUCT(IMPRODUCT(B20,IMSUM(B20,('Frequency Domain Analysis'!R$65*0.000000001+'Frequency Domain Analysis'!R$66*0.000000001)/('Frequency Domain Analysis'!R$63*1000*'Frequency Domain Analysis'!R$65*0.000000001*'Frequency Domain Analysis'!R$66*0.000000001))),IMSUM(B20,1/('Frequency Domain Analysis'!R$62*1000*'Frequency Domain Analysis'!R$64*0.000000001)))))))</f>
        <v>-0.559102185897198+115.51815144475i</v>
      </c>
      <c r="D20" s="4">
        <f t="shared" si="1"/>
        <v>41.253106344310801</v>
      </c>
      <c r="E20" s="4">
        <f t="shared" si="2"/>
        <v>-89.722693403276352</v>
      </c>
    </row>
    <row r="21" spans="1:5">
      <c r="A21">
        <f t="shared" si="3"/>
        <v>18</v>
      </c>
      <c r="B21" s="4" t="str">
        <f t="shared" si="0"/>
        <v>113.097335529233i</v>
      </c>
      <c r="C21" s="4" t="str">
        <f>IMSUB(0,IMPRODUCT(20,IMPRODUCT($B$9,IMDIV(IMPRODUCT(IMSUM(B21,1/('Frequency Domain Analysis'!R$63*1000*'Frequency Domain Analysis'!R$65*0.000000001)),IMSUM(B21,1/(('Frequency Domain Analysis'!R$61*1000+'Frequency Domain Analysis'!R$62*1000)*'Frequency Domain Analysis'!R$64*0.000000001))),IMPRODUCT(IMPRODUCT(B21,IMSUM(B21,('Frequency Domain Analysis'!R$65*0.000000001+'Frequency Domain Analysis'!R$66*0.000000001)/('Frequency Domain Analysis'!R$63*1000*'Frequency Domain Analysis'!R$65*0.000000001*'Frequency Domain Analysis'!R$66*0.000000001))),IMSUM(B21,1/('Frequency Domain Analysis'!R$62*1000*'Frequency Domain Analysis'!R$64*0.000000001)))))))</f>
        <v>-0.55910219152105+109.1004136777i</v>
      </c>
      <c r="D21" s="4">
        <f t="shared" si="1"/>
        <v>40.7566419996406</v>
      </c>
      <c r="E21" s="4">
        <f t="shared" si="2"/>
        <v>-89.70638135652527</v>
      </c>
    </row>
    <row r="22" spans="1:5">
      <c r="A22">
        <f t="shared" si="3"/>
        <v>19</v>
      </c>
      <c r="B22" s="4" t="str">
        <f t="shared" si="0"/>
        <v>119.380520836412i</v>
      </c>
      <c r="C22" s="4" t="str">
        <f>IMSUB(0,IMPRODUCT(20,IMPRODUCT($B$9,IMDIV(IMPRODUCT(IMSUM(B22,1/('Frequency Domain Analysis'!R$63*1000*'Frequency Domain Analysis'!R$65*0.000000001)),IMSUM(B22,1/(('Frequency Domain Analysis'!R$61*1000+'Frequency Domain Analysis'!R$62*1000)*'Frequency Domain Analysis'!R$64*0.000000001))),IMPRODUCT(IMPRODUCT(B22,IMSUM(B22,('Frequency Domain Analysis'!R$65*0.000000001+'Frequency Domain Analysis'!R$66*0.000000001)/('Frequency Domain Analysis'!R$63*1000*'Frequency Domain Analysis'!R$65*0.000000001*'Frequency Domain Analysis'!R$66*0.000000001))),IMSUM(B22,1/('Frequency Domain Analysis'!R$62*1000*'Frequency Domain Analysis'!R$64*0.000000001)))))))</f>
        <v>-0.559102197466262+103.35822386098i</v>
      </c>
      <c r="D22" s="4">
        <f t="shared" si="1"/>
        <v>40.287027831318198</v>
      </c>
      <c r="E22" s="4">
        <f t="shared" si="2"/>
        <v>-89.690069327944968</v>
      </c>
    </row>
    <row r="23" spans="1:5">
      <c r="A23">
        <f t="shared" si="3"/>
        <v>20</v>
      </c>
      <c r="B23" s="4" t="str">
        <f t="shared" si="0"/>
        <v>125.663706143592i</v>
      </c>
      <c r="C23" s="4" t="str">
        <f>IMSUB(0,IMPRODUCT(20,IMPRODUCT($B$9,IMDIV(IMPRODUCT(IMSUM(B23,1/('Frequency Domain Analysis'!R$63*1000*'Frequency Domain Analysis'!R$65*0.000000001)),IMSUM(B23,1/(('Frequency Domain Analysis'!R$61*1000+'Frequency Domain Analysis'!R$62*1000)*'Frequency Domain Analysis'!R$64*0.000000001))),IMPRODUCT(IMPRODUCT(B23,IMSUM(B23,('Frequency Domain Analysis'!R$65*0.000000001+'Frequency Domain Analysis'!R$66*0.000000001)/('Frequency Domain Analysis'!R$63*1000*'Frequency Domain Analysis'!R$65*0.000000001*'Frequency Domain Analysis'!R$66*0.000000001))),IMSUM(B23,1/('Frequency Domain Analysis'!R$62*1000*'Frequency Domain Analysis'!R$64*0.000000001)))))))</f>
        <v>-0.559102203732836+98.190249802041i</v>
      </c>
      <c r="D23" s="4">
        <f t="shared" si="1"/>
        <v>39.8415081045992</v>
      </c>
      <c r="E23" s="4">
        <f t="shared" si="2"/>
        <v>-89.673757318544901</v>
      </c>
    </row>
    <row r="24" spans="1:5">
      <c r="A24">
        <f t="shared" si="3"/>
        <v>21</v>
      </c>
      <c r="B24" s="4" t="str">
        <f t="shared" si="0"/>
        <v>131.946891450771i</v>
      </c>
      <c r="C24" s="4" t="str">
        <f>IMSUB(0,IMPRODUCT(20,IMPRODUCT($B$9,IMDIV(IMPRODUCT(IMSUM(B24,1/('Frequency Domain Analysis'!R$63*1000*'Frequency Domain Analysis'!R$65*0.000000001)),IMSUM(B24,1/(('Frequency Domain Analysis'!R$61*1000+'Frequency Domain Analysis'!R$62*1000)*'Frequency Domain Analysis'!R$64*0.000000001))),IMPRODUCT(IMPRODUCT(B24,IMSUM(B24,('Frequency Domain Analysis'!R$65*0.000000001+'Frequency Domain Analysis'!R$66*0.000000001)/('Frequency Domain Analysis'!R$63*1000*'Frequency Domain Analysis'!R$65*0.000000001*'Frequency Domain Analysis'!R$66*0.000000001))),IMSUM(B24,1/('Frequency Domain Analysis'!R$62*1000*'Frequency Domain Analysis'!R$64*0.000000001)))))))</f>
        <v>-0.55910221032077+93.5144606783416i</v>
      </c>
      <c r="D24" s="4">
        <f t="shared" si="1"/>
        <v>39.417730709538802</v>
      </c>
      <c r="E24" s="4">
        <f t="shared" si="2"/>
        <v>-89.657445329334479</v>
      </c>
    </row>
    <row r="25" spans="1:5">
      <c r="A25">
        <f t="shared" si="3"/>
        <v>22</v>
      </c>
      <c r="B25" s="4" t="str">
        <f t="shared" si="0"/>
        <v>138.230076757951i</v>
      </c>
      <c r="C25" s="4" t="str">
        <f>IMSUB(0,IMPRODUCT(20,IMPRODUCT($B$9,IMDIV(IMPRODUCT(IMSUM(B25,1/('Frequency Domain Analysis'!R$63*1000*'Frequency Domain Analysis'!R$65*0.000000001)),IMSUM(B25,1/(('Frequency Domain Analysis'!R$61*1000+'Frequency Domain Analysis'!R$62*1000)*'Frequency Domain Analysis'!R$64*0.000000001))),IMPRODUCT(IMPRODUCT(B25,IMSUM(B25,('Frequency Domain Analysis'!R$65*0.000000001+'Frequency Domain Analysis'!R$66*0.000000001)/('Frequency Domain Analysis'!R$63*1000*'Frequency Domain Analysis'!R$65*0.000000001*'Frequency Domain Analysis'!R$66*0.000000001))),IMSUM(B25,1/('Frequency Domain Analysis'!R$62*1000*'Frequency Domain Analysis'!R$64*0.000000001)))))))</f>
        <v>-0.559102217230076+89.2637403623502i</v>
      </c>
      <c r="D25" s="4">
        <f t="shared" si="1"/>
        <v>39.013671992943998</v>
      </c>
      <c r="E25" s="4">
        <f t="shared" si="2"/>
        <v>-89.641133361323099</v>
      </c>
    </row>
    <row r="26" spans="1:5">
      <c r="A26">
        <f t="shared" si="3"/>
        <v>23</v>
      </c>
      <c r="B26" s="4" t="str">
        <f t="shared" si="0"/>
        <v>144.51326206513i</v>
      </c>
      <c r="C26" s="4" t="str">
        <f>IMSUB(0,IMPRODUCT(20,IMPRODUCT($B$9,IMDIV(IMPRODUCT(IMSUM(B26,1/('Frequency Domain Analysis'!R$63*1000*'Frequency Domain Analysis'!R$65*0.000000001)),IMSUM(B26,1/(('Frequency Domain Analysis'!R$61*1000+'Frequency Domain Analysis'!R$62*1000)*'Frequency Domain Analysis'!R$64*0.000000001))),IMPRODUCT(IMPRODUCT(B26,IMSUM(B26,('Frequency Domain Analysis'!R$65*0.000000001+'Frequency Domain Analysis'!R$66*0.000000001)/('Frequency Domain Analysis'!R$63*1000*'Frequency Domain Analysis'!R$65*0.000000001*'Frequency Domain Analysis'!R$66*0.000000001))),IMSUM(B26,1/('Frequency Domain Analysis'!R$62*1000*'Frequency Domain Analysis'!R$64*0.000000001)))))))</f>
        <v>-0.55910222446074+85.382645096539i</v>
      </c>
      <c r="D26" s="4">
        <f t="shared" si="1"/>
        <v>38.627578313037802</v>
      </c>
      <c r="E26" s="4">
        <f t="shared" si="2"/>
        <v>-89.624821415520202</v>
      </c>
    </row>
    <row r="27" spans="1:5">
      <c r="A27">
        <f t="shared" si="3"/>
        <v>24</v>
      </c>
      <c r="B27" s="4" t="str">
        <f t="shared" si="0"/>
        <v>150.79644737231i</v>
      </c>
      <c r="C27" s="4" t="str">
        <f>IMSUB(0,IMPRODUCT(20,IMPRODUCT($B$9,IMDIV(IMPRODUCT(IMSUM(B27,1/('Frequency Domain Analysis'!R$63*1000*'Frequency Domain Analysis'!R$65*0.000000001)),IMSUM(B27,1/(('Frequency Domain Analysis'!R$61*1000+'Frequency Domain Analysis'!R$62*1000)*'Frequency Domain Analysis'!R$64*0.000000001))),IMPRODUCT(IMPRODUCT(B27,IMSUM(B27,('Frequency Domain Analysis'!R$65*0.000000001+'Frequency Domain Analysis'!R$66*0.000000001)/('Frequency Domain Analysis'!R$63*1000*'Frequency Domain Analysis'!R$65*0.000000001*'Frequency Domain Analysis'!R$66*0.000000001))),IMSUM(B27,1/('Frequency Domain Analysis'!R$62*1000*'Frequency Domain Analysis'!R$64*0.000000001)))))))</f>
        <v>-0.559102232012762+81.8249717496354i</v>
      </c>
      <c r="D27" s="4">
        <f t="shared" si="1"/>
        <v>38.257920041987596</v>
      </c>
      <c r="E27" s="4">
        <f t="shared" si="2"/>
        <v>-89.608509492935156</v>
      </c>
    </row>
    <row r="28" spans="1:5">
      <c r="A28">
        <f t="shared" si="3"/>
        <v>25</v>
      </c>
      <c r="B28" s="4" t="str">
        <f t="shared" si="0"/>
        <v>157.07963267949i</v>
      </c>
      <c r="C28" s="4" t="str">
        <f>IMSUB(0,IMPRODUCT(20,IMPRODUCT($B$9,IMDIV(IMPRODUCT(IMSUM(B28,1/('Frequency Domain Analysis'!R$63*1000*'Frequency Domain Analysis'!R$65*0.000000001)),IMSUM(B28,1/(('Frequency Domain Analysis'!R$61*1000+'Frequency Domain Analysis'!R$62*1000)*'Frequency Domain Analysis'!R$64*0.000000001))),IMPRODUCT(IMPRODUCT(B28,IMSUM(B28,('Frequency Domain Analysis'!R$65*0.000000001+'Frequency Domain Analysis'!R$66*0.000000001)/('Frequency Domain Analysis'!R$63*1000*'Frequency Domain Analysis'!R$65*0.000000001*'Frequency Domain Analysis'!R$66*0.000000001))),IMSUM(B28,1/('Frequency Domain Analysis'!R$62*1000*'Frequency Domain Analysis'!R$64*0.000000001)))))))</f>
        <v>-0.559102239886154+78.551909691371i</v>
      </c>
      <c r="D28" s="4">
        <f t="shared" si="1"/>
        <v>37.9033549644356</v>
      </c>
      <c r="E28" s="4">
        <f t="shared" si="2"/>
        <v>-89.592197594577371</v>
      </c>
    </row>
    <row r="29" spans="1:5">
      <c r="A29">
        <f t="shared" si="3"/>
        <v>26</v>
      </c>
      <c r="B29" s="4" t="str">
        <f t="shared" si="0"/>
        <v>163.362817986669i</v>
      </c>
      <c r="C29" s="4" t="str">
        <f>IMSUB(0,IMPRODUCT(20,IMPRODUCT($B$9,IMDIV(IMPRODUCT(IMSUM(B29,1/('Frequency Domain Analysis'!R$63*1000*'Frequency Domain Analysis'!R$65*0.000000001)),IMSUM(B29,1/(('Frequency Domain Analysis'!R$61*1000+'Frequency Domain Analysis'!R$62*1000)*'Frequency Domain Analysis'!R$64*0.000000001))),IMPRODUCT(IMPRODUCT(B29,IMSUM(B29,('Frequency Domain Analysis'!R$65*0.000000001+'Frequency Domain Analysis'!R$66*0.000000001)/('Frequency Domain Analysis'!R$63*1000*'Frequency Domain Analysis'!R$65*0.000000001*'Frequency Domain Analysis'!R$66*0.000000001))),IMSUM(B29,1/('Frequency Domain Analysis'!R$62*1000*'Frequency Domain Analysis'!R$64*0.000000001)))))))</f>
        <v>-0.559102248080908+75.5306191576722i</v>
      </c>
      <c r="D29" s="4">
        <f t="shared" si="1"/>
        <v>37.562698858940998</v>
      </c>
      <c r="E29" s="4">
        <f t="shared" si="2"/>
        <v>-89.575885721456217</v>
      </c>
    </row>
    <row r="30" spans="1:5">
      <c r="A30">
        <f t="shared" si="3"/>
        <v>27</v>
      </c>
      <c r="B30" s="4" t="str">
        <f t="shared" si="0"/>
        <v>169.646003293849i</v>
      </c>
      <c r="C30" s="4" t="str">
        <f>IMSUB(0,IMPRODUCT(20,IMPRODUCT($B$9,IMDIV(IMPRODUCT(IMSUM(B30,1/('Frequency Domain Analysis'!R$63*1000*'Frequency Domain Analysis'!R$65*0.000000001)),IMSUM(B30,1/(('Frequency Domain Analysis'!R$61*1000+'Frequency Domain Analysis'!R$62*1000)*'Frequency Domain Analysis'!R$64*0.000000001))),IMPRODUCT(IMPRODUCT(B30,IMSUM(B30,('Frequency Domain Analysis'!R$65*0.000000001+'Frequency Domain Analysis'!R$66*0.000000001)/('Frequency Domain Analysis'!R$63*1000*'Frequency Domain Analysis'!R$65*0.000000001*'Frequency Domain Analysis'!R$66*0.000000001))),IMSUM(B30,1/('Frequency Domain Analysis'!R$62*1000*'Frequency Domain Analysis'!R$64*0.000000001)))))))</f>
        <v>-0.559102256597016+72.733125534697i</v>
      </c>
      <c r="D30" s="4">
        <f t="shared" si="1"/>
        <v>37.234901634480799</v>
      </c>
      <c r="E30" s="4">
        <f t="shared" si="2"/>
        <v>-89.559573874581048</v>
      </c>
    </row>
    <row r="31" spans="1:5">
      <c r="A31">
        <f t="shared" si="3"/>
        <v>28</v>
      </c>
      <c r="B31" s="4" t="str">
        <f t="shared" si="0"/>
        <v>175.929188601028i</v>
      </c>
      <c r="C31" s="4" t="str">
        <f>IMSUB(0,IMPRODUCT(20,IMPRODUCT($B$9,IMDIV(IMPRODUCT(IMSUM(B31,1/('Frequency Domain Analysis'!R$63*1000*'Frequency Domain Analysis'!R$65*0.000000001)),IMSUM(B31,1/(('Frequency Domain Analysis'!R$61*1000+'Frequency Domain Analysis'!R$62*1000)*'Frequency Domain Analysis'!R$64*0.000000001))),IMPRODUCT(IMPRODUCT(B31,IMSUM(B31,('Frequency Domain Analysis'!R$65*0.000000001+'Frequency Domain Analysis'!R$66*0.000000001)/('Frequency Domain Analysis'!R$63*1000*'Frequency Domain Analysis'!R$65*0.000000001*'Frequency Domain Analysis'!R$66*0.000000001))),IMSUM(B31,1/('Frequency Domain Analysis'!R$62*1000*'Frequency Domain Analysis'!R$64*0.000000001)))))))</f>
        <v>-0.559102265434498+70.1354505820134i</v>
      </c>
      <c r="D31" s="4">
        <f t="shared" si="1"/>
        <v>36.919027808939397</v>
      </c>
      <c r="E31" s="4">
        <f t="shared" si="2"/>
        <v>-89.543262054961218</v>
      </c>
    </row>
    <row r="32" spans="1:5">
      <c r="A32">
        <f t="shared" si="3"/>
        <v>29</v>
      </c>
      <c r="B32" s="4" t="str">
        <f t="shared" si="0"/>
        <v>182.212373908208i</v>
      </c>
      <c r="C32" s="4" t="str">
        <f>IMSUB(0,IMPRODUCT(20,IMPRODUCT($B$9,IMDIV(IMPRODUCT(IMSUM(B32,1/('Frequency Domain Analysis'!R$63*1000*'Frequency Domain Analysis'!R$65*0.000000001)),IMSUM(B32,1/(('Frequency Domain Analysis'!R$61*1000+'Frequency Domain Analysis'!R$62*1000)*'Frequency Domain Analysis'!R$64*0.000000001))),IMPRODUCT(IMPRODUCT(B32,IMSUM(B32,('Frequency Domain Analysis'!R$65*0.000000001+'Frequency Domain Analysis'!R$66*0.000000001)/('Frequency Domain Analysis'!R$63*1000*'Frequency Domain Analysis'!R$65*0.000000001*'Frequency Domain Analysis'!R$66*0.000000001))),IMSUM(B32,1/('Frequency Domain Analysis'!R$62*1000*'Frequency Domain Analysis'!R$64*0.000000001)))))))</f>
        <v>-0.559102274593342+67.7169234026914i</v>
      </c>
      <c r="D32" s="4">
        <f t="shared" si="1"/>
        <v>36.614240414744998</v>
      </c>
      <c r="E32" s="4">
        <f t="shared" si="2"/>
        <v>-89.526950263606054</v>
      </c>
    </row>
    <row r="33" spans="1:5">
      <c r="A33">
        <f t="shared" si="3"/>
        <v>30</v>
      </c>
      <c r="B33" s="4" t="str">
        <f t="shared" si="0"/>
        <v>188.495559215388i</v>
      </c>
      <c r="C33" s="4" t="str">
        <f>IMSUB(0,IMPRODUCT(20,IMPRODUCT($B$9,IMDIV(IMPRODUCT(IMSUM(B33,1/('Frequency Domain Analysis'!R$63*1000*'Frequency Domain Analysis'!R$65*0.000000001)),IMSUM(B33,1/(('Frequency Domain Analysis'!R$61*1000+'Frequency Domain Analysis'!R$62*1000)*'Frequency Domain Analysis'!R$64*0.000000001))),IMPRODUCT(IMPRODUCT(B33,IMSUM(B33,('Frequency Domain Analysis'!R$65*0.000000001+'Frequency Domain Analysis'!R$66*0.000000001)/('Frequency Domain Analysis'!R$63*1000*'Frequency Domain Analysis'!R$65*0.000000001*'Frequency Domain Analysis'!R$66*0.000000001))),IMSUM(B33,1/('Frequency Domain Analysis'!R$62*1000*'Frequency Domain Analysis'!R$64*0.000000001)))))))</f>
        <v>-0.55910228407354+65.459629219397i</v>
      </c>
      <c r="D33" s="4">
        <f t="shared" si="1"/>
        <v>36.319787634085998</v>
      </c>
      <c r="E33" s="4">
        <f t="shared" si="2"/>
        <v>-89.510638501524923</v>
      </c>
    </row>
    <row r="34" spans="1:5">
      <c r="A34">
        <f t="shared" si="3"/>
        <v>31</v>
      </c>
      <c r="B34" s="4" t="str">
        <f t="shared" si="0"/>
        <v>194.778744522567i</v>
      </c>
      <c r="C34" s="4" t="str">
        <f>IMSUB(0,IMPRODUCT(20,IMPRODUCT($B$9,IMDIV(IMPRODUCT(IMSUM(B34,1/('Frequency Domain Analysis'!R$63*1000*'Frequency Domain Analysis'!R$65*0.000000001)),IMSUM(B34,1/(('Frequency Domain Analysis'!R$61*1000+'Frequency Domain Analysis'!R$62*1000)*'Frequency Domain Analysis'!R$64*0.000000001))),IMPRODUCT(IMPRODUCT(B34,IMSUM(B34,('Frequency Domain Analysis'!R$65*0.000000001+'Frequency Domain Analysis'!R$66*0.000000001)/('Frequency Domain Analysis'!R$63*1000*'Frequency Domain Analysis'!R$65*0.000000001*'Frequency Domain Analysis'!R$66*0.000000001))),IMSUM(B34,1/('Frequency Domain Analysis'!R$62*1000*'Frequency Domain Analysis'!R$64*0.000000001)))))))</f>
        <v>-0.559102293875108+63.347964838966i</v>
      </c>
      <c r="D34" s="4">
        <f t="shared" si="1"/>
        <v>36.034991626361396</v>
      </c>
      <c r="E34" s="4">
        <f t="shared" si="2"/>
        <v>-89.49432676972711</v>
      </c>
    </row>
    <row r="35" spans="1:5">
      <c r="A35">
        <f t="shared" si="3"/>
        <v>32</v>
      </c>
      <c r="B35" s="4" t="str">
        <f t="shared" si="0"/>
        <v>201.061929829747i</v>
      </c>
      <c r="C35" s="4" t="str">
        <f>IMSUB(0,IMPRODUCT(20,IMPRODUCT($B$9,IMDIV(IMPRODUCT(IMSUM(B35,1/('Frequency Domain Analysis'!R$63*1000*'Frequency Domain Analysis'!R$65*0.000000001)),IMSUM(B35,1/(('Frequency Domain Analysis'!R$61*1000+'Frequency Domain Analysis'!R$62*1000)*'Frequency Domain Analysis'!R$64*0.000000001))),IMPRODUCT(IMPRODUCT(B35,IMSUM(B35,('Frequency Domain Analysis'!R$65*0.000000001+'Frequency Domain Analysis'!R$66*0.000000001)/('Frequency Domain Analysis'!R$63*1000*'Frequency Domain Analysis'!R$65*0.000000001*'Frequency Domain Analysis'!R$66*0.000000001))),IMSUM(B35,1/('Frequency Domain Analysis'!R$62*1000*'Frequency Domain Analysis'!R$64*0.000000001)))))))</f>
        <v>-0.559102303998036+61.3682774673798i</v>
      </c>
      <c r="D35" s="4">
        <f t="shared" si="1"/>
        <v>35.759239130025804</v>
      </c>
      <c r="E35" s="4">
        <f t="shared" si="2"/>
        <v>-89.478015069221925</v>
      </c>
    </row>
    <row r="36" spans="1:5">
      <c r="A36">
        <f t="shared" si="3"/>
        <v>33</v>
      </c>
      <c r="B36" s="4" t="str">
        <f t="shared" si="0"/>
        <v>207.345115136926i</v>
      </c>
      <c r="C36" s="4" t="str">
        <f>IMSUB(0,IMPRODUCT(20,IMPRODUCT($B$9,IMDIV(IMPRODUCT(IMSUM(B36,1/('Frequency Domain Analysis'!R$63*1000*'Frequency Domain Analysis'!R$65*0.000000001)),IMSUM(B36,1/(('Frequency Domain Analysis'!R$61*1000+'Frequency Domain Analysis'!R$62*1000)*'Frequency Domain Analysis'!R$64*0.000000001))),IMPRODUCT(IMPRODUCT(B36,IMSUM(B36,('Frequency Domain Analysis'!R$65*0.000000001+'Frequency Domain Analysis'!R$66*0.000000001)/('Frequency Domain Analysis'!R$63*1000*'Frequency Domain Analysis'!R$65*0.000000001*'Frequency Domain Analysis'!R$66*0.000000001))),IMSUM(B36,1/('Frequency Domain Analysis'!R$62*1000*'Frequency Domain Analysis'!R$64*0.000000001)))))))</f>
        <v>-0.559102314442324+59.5085691947432i</v>
      </c>
      <c r="D36" s="4">
        <f t="shared" si="1"/>
        <v>35.491973511050205</v>
      </c>
      <c r="E36" s="4">
        <f t="shared" si="2"/>
        <v>-89.461703401018639</v>
      </c>
    </row>
    <row r="37" spans="1:5">
      <c r="A37">
        <f t="shared" si="3"/>
        <v>34</v>
      </c>
      <c r="B37" s="4" t="str">
        <f t="shared" si="0"/>
        <v>213.628300444106i</v>
      </c>
      <c r="C37" s="4" t="str">
        <f>IMSUB(0,IMPRODUCT(20,IMPRODUCT($B$9,IMDIV(IMPRODUCT(IMSUM(B37,1/('Frequency Domain Analysis'!R$63*1000*'Frequency Domain Analysis'!R$65*0.000000001)),IMSUM(B37,1/(('Frequency Domain Analysis'!R$61*1000+'Frequency Domain Analysis'!R$62*1000)*'Frequency Domain Analysis'!R$64*0.000000001))),IMPRODUCT(IMPRODUCT(B37,IMSUM(B37,('Frequency Domain Analysis'!R$65*0.000000001+'Frequency Domain Analysis'!R$66*0.000000001)/('Frequency Domain Analysis'!R$63*1000*'Frequency Domain Analysis'!R$65*0.000000001*'Frequency Domain Analysis'!R$66*0.000000001))),IMSUM(B37,1/('Frequency Domain Analysis'!R$62*1000*'Frequency Domain Analysis'!R$64*0.000000001)))))))</f>
        <v>-0.559102325207982+57.7582536299728i</v>
      </c>
      <c r="D37" s="4">
        <f t="shared" si="1"/>
        <v>35.232687998750599</v>
      </c>
      <c r="E37" s="4">
        <f t="shared" si="2"/>
        <v>-89.445391766126519</v>
      </c>
    </row>
    <row r="38" spans="1:5">
      <c r="A38">
        <f t="shared" si="3"/>
        <v>35</v>
      </c>
      <c r="B38" s="4" t="str">
        <f t="shared" si="0"/>
        <v>219.911485751286i</v>
      </c>
      <c r="C38" s="4" t="str">
        <f>IMSUB(0,IMPRODUCT(20,IMPRODUCT($B$9,IMDIV(IMPRODUCT(IMSUM(B38,1/('Frequency Domain Analysis'!R$63*1000*'Frequency Domain Analysis'!R$65*0.000000001)),IMSUM(B38,1/(('Frequency Domain Analysis'!R$61*1000+'Frequency Domain Analysis'!R$62*1000)*'Frequency Domain Analysis'!R$64*0.000000001))),IMPRODUCT(IMPRODUCT(B38,IMSUM(B38,('Frequency Domain Analysis'!R$65*0.000000001+'Frequency Domain Analysis'!R$66*0.000000001)/('Frequency Domain Analysis'!R$63*1000*'Frequency Domain Analysis'!R$65*0.000000001*'Frequency Domain Analysis'!R$66*0.000000001))),IMSUM(B38,1/('Frequency Domain Analysis'!R$62*1000*'Frequency Domain Analysis'!R$64*0.000000001)))))))</f>
        <v>-0.559102336295+56.107954255251i</v>
      </c>
      <c r="D38" s="4">
        <f t="shared" si="1"/>
        <v>34.980919902379</v>
      </c>
      <c r="E38" s="4">
        <f t="shared" si="2"/>
        <v>-89.429080165554836</v>
      </c>
    </row>
    <row r="39" spans="1:5">
      <c r="A39">
        <f t="shared" si="3"/>
        <v>36</v>
      </c>
      <c r="B39" s="4" t="str">
        <f t="shared" si="0"/>
        <v>226.194671058465i</v>
      </c>
      <c r="C39" s="4" t="str">
        <f>IMSUB(0,IMPRODUCT(20,IMPRODUCT($B$9,IMDIV(IMPRODUCT(IMSUM(B39,1/('Frequency Domain Analysis'!R$63*1000*'Frequency Domain Analysis'!R$65*0.000000001)),IMSUM(B39,1/(('Frequency Domain Analysis'!R$61*1000+'Frequency Domain Analysis'!R$62*1000)*'Frequency Domain Analysis'!R$64*0.000000001))),IMPRODUCT(IMPRODUCT(B39,IMSUM(B39,('Frequency Domain Analysis'!R$65*0.000000001+'Frequency Domain Analysis'!R$66*0.000000001)/('Frequency Domain Analysis'!R$63*1000*'Frequency Domain Analysis'!R$65*0.000000001*'Frequency Domain Analysis'!R$66*0.000000001))),IMSUM(B39,1/('Frequency Domain Analysis'!R$62*1000*'Frequency Domain Analysis'!R$64*0.000000001)))))))</f>
        <v>-0.559102347703378+54.5493363880744i</v>
      </c>
      <c r="D39" s="4">
        <f t="shared" si="1"/>
        <v>34.736245642625597</v>
      </c>
      <c r="E39" s="4">
        <f t="shared" si="2"/>
        <v>-89.412768600312859</v>
      </c>
    </row>
    <row r="40" spans="1:5">
      <c r="A40">
        <f t="shared" si="3"/>
        <v>37</v>
      </c>
      <c r="B40" s="4" t="str">
        <f t="shared" si="0"/>
        <v>232.477856365645i</v>
      </c>
      <c r="C40" s="4" t="str">
        <f>IMSUB(0,IMPRODUCT(20,IMPRODUCT($B$9,IMDIV(IMPRODUCT(IMSUM(B40,1/('Frequency Domain Analysis'!R$63*1000*'Frequency Domain Analysis'!R$65*0.000000001)),IMSUM(B40,1/(('Frequency Domain Analysis'!R$61*1000+'Frequency Domain Analysis'!R$62*1000)*'Frequency Domain Analysis'!R$64*0.000000001))),IMPRODUCT(IMPRODUCT(B40,IMSUM(B40,('Frequency Domain Analysis'!R$65*0.000000001+'Frequency Domain Analysis'!R$66*0.000000001)/('Frequency Domain Analysis'!R$63*1000*'Frequency Domain Analysis'!R$65*0.000000001*'Frequency Domain Analysis'!R$66*0.000000001))),IMSUM(B40,1/('Frequency Domain Analysis'!R$62*1000*'Frequency Domain Analysis'!R$64*0.000000001)))))))</f>
        <v>-0.559102359433122+53.0749663926956i</v>
      </c>
      <c r="D40" s="4">
        <f t="shared" si="1"/>
        <v>34.498276464013003</v>
      </c>
      <c r="E40" s="4">
        <f t="shared" si="2"/>
        <v>-89.396457071409742</v>
      </c>
    </row>
    <row r="41" spans="1:5">
      <c r="A41">
        <f t="shared" si="3"/>
        <v>38</v>
      </c>
      <c r="B41" s="4" t="str">
        <f t="shared" si="0"/>
        <v>238.761041672824i</v>
      </c>
      <c r="C41" s="4" t="str">
        <f>IMSUB(0,IMPRODUCT(20,IMPRODUCT($B$9,IMDIV(IMPRODUCT(IMSUM(B41,1/('Frequency Domain Analysis'!R$63*1000*'Frequency Domain Analysis'!R$65*0.000000001)),IMSUM(B41,1/(('Frequency Domain Analysis'!R$61*1000+'Frequency Domain Analysis'!R$62*1000)*'Frequency Domain Analysis'!R$64*0.000000001))),IMPRODUCT(IMPRODUCT(B41,IMSUM(B41,('Frequency Domain Analysis'!R$65*0.000000001+'Frequency Domain Analysis'!R$66*0.000000001)/('Frequency Domain Analysis'!R$63*1000*'Frequency Domain Analysis'!R$65*0.000000001*'Frequency Domain Analysis'!R$66*0.000000001))),IMSUM(B41,1/('Frequency Domain Analysis'!R$62*1000*'Frequency Domain Analysis'!R$64*0.000000001)))))))</f>
        <v>-0.55910237148423+51.6781931213414i</v>
      </c>
      <c r="D41" s="4">
        <f t="shared" si="1"/>
        <v>34.266654719190001</v>
      </c>
      <c r="E41" s="4">
        <f t="shared" si="2"/>
        <v>-89.380145579854755</v>
      </c>
    </row>
    <row r="42" spans="1:5">
      <c r="A42">
        <f t="shared" si="3"/>
        <v>39</v>
      </c>
      <c r="B42" s="4" t="str">
        <f t="shared" si="0"/>
        <v>245.044226980004i</v>
      </c>
      <c r="C42" s="4" t="str">
        <f>IMSUB(0,IMPRODUCT(20,IMPRODUCT($B$9,IMDIV(IMPRODUCT(IMSUM(B42,1/('Frequency Domain Analysis'!R$63*1000*'Frequency Domain Analysis'!R$65*0.000000001)),IMSUM(B42,1/(('Frequency Domain Analysis'!R$61*1000+'Frequency Domain Analysis'!R$62*1000)*'Frequency Domain Analysis'!R$64*0.000000001))),IMPRODUCT(IMPRODUCT(B42,IMSUM(B42,('Frequency Domain Analysis'!R$65*0.000000001+'Frequency Domain Analysis'!R$66*0.000000001)/('Frequency Domain Analysis'!R$63*1000*'Frequency Domain Analysis'!R$65*0.000000001*'Frequency Domain Analysis'!R$66*0.000000001))),IMSUM(B42,1/('Frequency Domain Analysis'!R$62*1000*'Frequency Domain Analysis'!R$64*0.000000001)))))))</f>
        <v>-0.559102383856698+50.3530475952402i</v>
      </c>
      <c r="D42" s="4">
        <f t="shared" si="1"/>
        <v>34.041050635957603</v>
      </c>
      <c r="E42" s="4">
        <f t="shared" si="2"/>
        <v>-89.363834126657054</v>
      </c>
    </row>
    <row r="43" spans="1:5">
      <c r="A43">
        <f t="shared" si="3"/>
        <v>40</v>
      </c>
      <c r="B43" s="4" t="str">
        <f t="shared" si="0"/>
        <v>251.327412287183i</v>
      </c>
      <c r="C43" s="4" t="str">
        <f>IMSUB(0,IMPRODUCT(20,IMPRODUCT($B$9,IMDIV(IMPRODUCT(IMSUM(B43,1/('Frequency Domain Analysis'!R$63*1000*'Frequency Domain Analysis'!R$65*0.000000001)),IMSUM(B43,1/(('Frequency Domain Analysis'!R$61*1000+'Frequency Domain Analysis'!R$62*1000)*'Frequency Domain Analysis'!R$64*0.000000001))),IMPRODUCT(IMPRODUCT(B43,IMSUM(B43,('Frequency Domain Analysis'!R$65*0.000000001+'Frequency Domain Analysis'!R$66*0.000000001)/('Frequency Domain Analysis'!R$63*1000*'Frequency Domain Analysis'!R$65*0.000000001*'Frequency Domain Analysis'!R$66*0.000000001))),IMSUM(B43,1/('Frequency Domain Analysis'!R$62*1000*'Frequency Domain Analysis'!R$64*0.000000001)))))))</f>
        <v>-0.559102396550526+49.0941577334988i</v>
      </c>
      <c r="D43" s="4">
        <f t="shared" si="1"/>
        <v>33.821159493674799</v>
      </c>
      <c r="E43" s="4">
        <f t="shared" si="2"/>
        <v>-89.347522712825821</v>
      </c>
    </row>
    <row r="44" spans="1:5">
      <c r="A44">
        <f t="shared" si="3"/>
        <v>41</v>
      </c>
      <c r="B44" s="4" t="str">
        <f t="shared" si="0"/>
        <v>257.610597594363i</v>
      </c>
      <c r="C44" s="4" t="str">
        <f>IMSUB(0,IMPRODUCT(20,IMPRODUCT($B$9,IMDIV(IMPRODUCT(IMSUM(B44,1/('Frequency Domain Analysis'!R$63*1000*'Frequency Domain Analysis'!R$65*0.000000001)),IMSUM(B44,1/(('Frequency Domain Analysis'!R$61*1000+'Frequency Domain Analysis'!R$62*1000)*'Frequency Domain Analysis'!R$64*0.000000001))),IMPRODUCT(IMPRODUCT(B44,IMSUM(B44,('Frequency Domain Analysis'!R$65*0.000000001+'Frequency Domain Analysis'!R$66*0.000000001)/('Frequency Domain Analysis'!R$63*1000*'Frequency Domain Analysis'!R$65*0.000000001*'Frequency Domain Analysis'!R$66*0.000000001))),IMSUM(B44,1/('Frequency Domain Analysis'!R$62*1000*'Frequency Domain Analysis'!R$64*0.000000001)))))))</f>
        <v>-0.559102409565724+47.896675560676i</v>
      </c>
      <c r="D44" s="4">
        <f t="shared" si="1"/>
        <v>33.606699148367198</v>
      </c>
      <c r="E44" s="4">
        <f t="shared" si="2"/>
        <v>-89.331211339370213</v>
      </c>
    </row>
    <row r="45" spans="1:5">
      <c r="A45">
        <f t="shared" si="3"/>
        <v>42</v>
      </c>
      <c r="B45" s="4" t="str">
        <f t="shared" si="0"/>
        <v>263.893782901543i</v>
      </c>
      <c r="C45" s="4" t="str">
        <f>IMSUB(0,IMPRODUCT(20,IMPRODUCT($B$9,IMDIV(IMPRODUCT(IMSUM(B45,1/('Frequency Domain Analysis'!R$63*1000*'Frequency Domain Analysis'!R$65*0.000000001)),IMSUM(B45,1/(('Frequency Domain Analysis'!R$61*1000+'Frequency Domain Analysis'!R$62*1000)*'Frequency Domain Analysis'!R$64*0.000000001))),IMPRODUCT(IMPRODUCT(B45,IMSUM(B45,('Frequency Domain Analysis'!R$65*0.000000001+'Frequency Domain Analysis'!R$66*0.000000001)/('Frequency Domain Analysis'!R$63*1000*'Frequency Domain Analysis'!R$65*0.000000001*'Frequency Domain Analysis'!R$66*0.000000001))),IMSUM(B45,1/('Frequency Domain Analysis'!R$62*1000*'Frequency Domain Analysis'!R$64*0.000000001)))))))</f>
        <v>-0.559102422902278+46.7562148132772i</v>
      </c>
      <c r="D45" s="4">
        <f t="shared" si="1"/>
        <v>33.397407856109396</v>
      </c>
      <c r="E45" s="4">
        <f t="shared" si="2"/>
        <v>-89.314900007299386</v>
      </c>
    </row>
    <row r="46" spans="1:5">
      <c r="A46">
        <f t="shared" si="3"/>
        <v>43</v>
      </c>
      <c r="B46" s="4" t="str">
        <f t="shared" si="0"/>
        <v>270.176968208722i</v>
      </c>
      <c r="C46" s="4" t="str">
        <f>IMSUB(0,IMPRODUCT(20,IMPRODUCT($B$9,IMDIV(IMPRODUCT(IMSUM(B46,1/('Frequency Domain Analysis'!R$63*1000*'Frequency Domain Analysis'!R$65*0.000000001)),IMSUM(B46,1/(('Frequency Domain Analysis'!R$61*1000+'Frequency Domain Analysis'!R$62*1000)*'Frequency Domain Analysis'!R$64*0.000000001))),IMPRODUCT(IMPRODUCT(B46,IMSUM(B46,('Frequency Domain Analysis'!R$65*0.000000001+'Frequency Domain Analysis'!R$66*0.000000001)/('Frequency Domain Analysis'!R$63*1000*'Frequency Domain Analysis'!R$65*0.000000001*'Frequency Domain Analysis'!R$66*0.000000001))),IMSUM(B46,1/('Frequency Domain Analysis'!R$62*1000*'Frequency Domain Analysis'!R$64*0.000000001)))))))</f>
        <v>-0.559102436560196+45.6687972523198i</v>
      </c>
      <c r="D46" s="4">
        <f t="shared" si="1"/>
        <v>33.193042352555601</v>
      </c>
      <c r="E46" s="4">
        <f t="shared" si="2"/>
        <v>-89.298588717622422</v>
      </c>
    </row>
    <row r="47" spans="1:5">
      <c r="A47">
        <f t="shared" si="3"/>
        <v>44</v>
      </c>
      <c r="B47" s="4" t="str">
        <f t="shared" si="0"/>
        <v>276.460153515902i</v>
      </c>
      <c r="C47" s="4" t="str">
        <f>IMSUB(0,IMPRODUCT(20,IMPRODUCT($B$9,IMDIV(IMPRODUCT(IMSUM(B47,1/('Frequency Domain Analysis'!R$63*1000*'Frequency Domain Analysis'!R$65*0.000000001)),IMSUM(B47,1/(('Frequency Domain Analysis'!R$61*1000+'Frequency Domain Analysis'!R$62*1000)*'Frequency Domain Analysis'!R$64*0.000000001))),IMPRODUCT(IMPRODUCT(B47,IMSUM(B47,('Frequency Domain Analysis'!R$65*0.000000001+'Frequency Domain Analysis'!R$66*0.000000001)/('Frequency Domain Analysis'!R$63*1000*'Frequency Domain Analysis'!R$65*0.000000001*'Frequency Domain Analysis'!R$66*0.000000001))),IMSUM(B47,1/('Frequency Domain Analysis'!R$62*1000*'Frequency Domain Analysis'!R$64*0.000000001)))))))</f>
        <v>-0.55910245053948+44.6308062969098i</v>
      </c>
      <c r="D47" s="4">
        <f t="shared" si="1"/>
        <v>32.9933761532738</v>
      </c>
      <c r="E47" s="4">
        <f t="shared" si="2"/>
        <v>-89.282277471348451</v>
      </c>
    </row>
    <row r="48" spans="1:5">
      <c r="A48">
        <f t="shared" si="3"/>
        <v>45</v>
      </c>
      <c r="B48" s="4" t="str">
        <f t="shared" si="0"/>
        <v>282.743338823081i</v>
      </c>
      <c r="C48" s="4" t="str">
        <f>IMSUB(0,IMPRODUCT(20,IMPRODUCT($B$9,IMDIV(IMPRODUCT(IMSUM(B48,1/('Frequency Domain Analysis'!R$63*1000*'Frequency Domain Analysis'!R$65*0.000000001)),IMSUM(B48,1/(('Frequency Domain Analysis'!R$61*1000+'Frequency Domain Analysis'!R$62*1000)*'Frequency Domain Analysis'!R$64*0.000000001))),IMPRODUCT(IMPRODUCT(B48,IMSUM(B48,('Frequency Domain Analysis'!R$65*0.000000001+'Frequency Domain Analysis'!R$66*0.000000001)/('Frequency Domain Analysis'!R$63*1000*'Frequency Domain Analysis'!R$65*0.000000001*'Frequency Domain Analysis'!R$66*0.000000001))),IMSUM(B48,1/('Frequency Domain Analysis'!R$62*1000*'Frequency Domain Analysis'!R$64*0.000000001)))))))</f>
        <v>-0.559102464840128+43.6389468400114i</v>
      </c>
      <c r="D48" s="4">
        <f t="shared" si="1"/>
        <v>32.798198045107597</v>
      </c>
      <c r="E48" s="4">
        <f t="shared" si="2"/>
        <v>-89.26596626948654</v>
      </c>
    </row>
    <row r="49" spans="1:5">
      <c r="A49">
        <f t="shared" si="3"/>
        <v>46</v>
      </c>
      <c r="B49" s="4" t="str">
        <f t="shared" si="0"/>
        <v>289.026524130261i</v>
      </c>
      <c r="C49" s="4" t="str">
        <f>IMSUB(0,IMPRODUCT(20,IMPRODUCT($B$9,IMDIV(IMPRODUCT(IMSUM(B49,1/('Frequency Domain Analysis'!R$63*1000*'Frequency Domain Analysis'!R$65*0.000000001)),IMSUM(B49,1/(('Frequency Domain Analysis'!R$61*1000+'Frequency Domain Analysis'!R$62*1000)*'Frequency Domain Analysis'!R$64*0.000000001))),IMPRODUCT(IMPRODUCT(B49,IMSUM(B49,('Frequency Domain Analysis'!R$65*0.000000001+'Frequency Domain Analysis'!R$66*0.000000001)/('Frequency Domain Analysis'!R$63*1000*'Frequency Domain Analysis'!R$65*0.000000001*'Frequency Domain Analysis'!R$66*0.000000001))),IMSUM(B49,1/('Frequency Domain Analysis'!R$62*1000*'Frequency Domain Analysis'!R$64*0.000000001)))))))</f>
        <v>-0.559102479462136+42.6902103056334i</v>
      </c>
      <c r="D49" s="4">
        <f t="shared" si="1"/>
        <v>32.607310743362603</v>
      </c>
      <c r="E49" s="4">
        <f t="shared" si="2"/>
        <v>-89.249655113045733</v>
      </c>
    </row>
    <row r="50" spans="1:5">
      <c r="A50">
        <f t="shared" si="3"/>
        <v>47</v>
      </c>
      <c r="B50" s="4" t="str">
        <f t="shared" si="0"/>
        <v>295.309709437441i</v>
      </c>
      <c r="C50" s="4" t="str">
        <f>IMSUB(0,IMPRODUCT(20,IMPRODUCT($B$9,IMDIV(IMPRODUCT(IMSUM(B50,1/('Frequency Domain Analysis'!R$63*1000*'Frequency Domain Analysis'!R$65*0.000000001)),IMSUM(B50,1/(('Frequency Domain Analysis'!R$61*1000+'Frequency Domain Analysis'!R$62*1000)*'Frequency Domain Analysis'!R$64*0.000000001))),IMPRODUCT(IMPRODUCT(B50,IMSUM(B50,('Frequency Domain Analysis'!R$65*0.000000001+'Frequency Domain Analysis'!R$66*0.000000001)/('Frequency Domain Analysis'!R$63*1000*'Frequency Domain Analysis'!R$65*0.000000001*'Frequency Domain Analysis'!R$66*0.000000001))),IMSUM(B50,1/('Frequency Domain Analysis'!R$62*1000*'Frequency Domain Analysis'!R$64*0.000000001)))))))</f>
        <v>-0.559102494405508+41.7818441668076i</v>
      </c>
      <c r="D50" s="4">
        <f t="shared" si="1"/>
        <v>32.420529693417997</v>
      </c>
      <c r="E50" s="4">
        <f t="shared" si="2"/>
        <v>-89.2333440030351</v>
      </c>
    </row>
    <row r="51" spans="1:5">
      <c r="A51">
        <f t="shared" si="3"/>
        <v>48</v>
      </c>
      <c r="B51" s="4" t="str">
        <f t="shared" si="0"/>
        <v>301.59289474462i</v>
      </c>
      <c r="C51" s="4" t="str">
        <f>IMSUB(0,IMPRODUCT(20,IMPRODUCT($B$9,IMDIV(IMPRODUCT(IMSUM(B51,1/('Frequency Domain Analysis'!R$63*1000*'Frequency Domain Analysis'!R$65*0.000000001)),IMSUM(B51,1/(('Frequency Domain Analysis'!R$61*1000+'Frequency Domain Analysis'!R$62*1000)*'Frequency Domain Analysis'!R$64*0.000000001))),IMPRODUCT(IMPRODUCT(B51,IMSUM(B51,('Frequency Domain Analysis'!R$65*0.000000001+'Frequency Domain Analysis'!R$66*0.000000001)/('Frequency Domain Analysis'!R$63*1000*'Frequency Domain Analysis'!R$65*0.000000001*'Frequency Domain Analysis'!R$66*0.000000001))),IMSUM(B51,1/('Frequency Domain Analysis'!R$62*1000*'Frequency Domain Analysis'!R$64*0.000000001)))))))</f>
        <v>-0.559102509670238+40.9113252738112i</v>
      </c>
      <c r="D51" s="4">
        <f t="shared" si="1"/>
        <v>32.237681998513203</v>
      </c>
      <c r="E51" s="4">
        <f t="shared" si="2"/>
        <v>-89.217032940463639</v>
      </c>
    </row>
    <row r="52" spans="1:5">
      <c r="A52">
        <f t="shared" si="3"/>
        <v>49</v>
      </c>
      <c r="B52" s="4" t="str">
        <f t="shared" si="0"/>
        <v>307.8760800518i</v>
      </c>
      <c r="C52" s="4" t="str">
        <f>IMSUB(0,IMPRODUCT(20,IMPRODUCT($B$9,IMDIV(IMPRODUCT(IMSUM(B52,1/('Frequency Domain Analysis'!R$63*1000*'Frequency Domain Analysis'!R$65*0.000000001)),IMSUM(B52,1/(('Frequency Domain Analysis'!R$61*1000+'Frequency Domain Analysis'!R$62*1000)*'Frequency Domain Analysis'!R$64*0.000000001))),IMPRODUCT(IMPRODUCT(B52,IMSUM(B52,('Frequency Domain Analysis'!R$65*0.000000001+'Frequency Domain Analysis'!R$66*0.000000001)/('Frequency Domain Analysis'!R$63*1000*'Frequency Domain Analysis'!R$65*0.000000001*'Frequency Domain Analysis'!R$66*0.000000001))),IMSUM(B52,1/('Frequency Domain Analysis'!R$62*1000*'Frequency Domain Analysis'!R$64*0.000000001)))))))</f>
        <v>-0.559102525256332+40.0763364483288i</v>
      </c>
      <c r="D52" s="4">
        <f t="shared" si="1"/>
        <v>32.058605458097801</v>
      </c>
      <c r="E52" s="4">
        <f t="shared" si="2"/>
        <v>-89.20072192634035</v>
      </c>
    </row>
    <row r="53" spans="1:5">
      <c r="A53">
        <f t="shared" si="3"/>
        <v>50</v>
      </c>
      <c r="B53" s="4" t="str">
        <f t="shared" si="0"/>
        <v>314.159265358979i</v>
      </c>
      <c r="C53" s="4" t="str">
        <f>IMSUB(0,IMPRODUCT(20,IMPRODUCT($B$9,IMDIV(IMPRODUCT(IMSUM(B53,1/('Frequency Domain Analysis'!R$63*1000*'Frequency Domain Analysis'!R$65*0.000000001)),IMSUM(B53,1/(('Frequency Domain Analysis'!R$61*1000+'Frequency Domain Analysis'!R$62*1000)*'Frequency Domain Analysis'!R$64*0.000000001))),IMPRODUCT(IMPRODUCT(B53,IMSUM(B53,('Frequency Domain Analysis'!R$65*0.000000001+'Frequency Domain Analysis'!R$66*0.000000001)/('Frequency Domain Analysis'!R$63*1000*'Frequency Domain Analysis'!R$65*0.000000001*'Frequency Domain Analysis'!R$66*0.000000001))),IMSUM(B53,1/('Frequency Domain Analysis'!R$62*1000*'Frequency Domain Analysis'!R$64*0.000000001)))))))</f>
        <v>-0.55910254116379+39.2747458863094i</v>
      </c>
      <c r="D53" s="4">
        <f t="shared" si="1"/>
        <v>31.883147703337002</v>
      </c>
      <c r="E53" s="4">
        <f t="shared" si="2"/>
        <v>-89.184410961674217</v>
      </c>
    </row>
    <row r="54" spans="1:5">
      <c r="A54">
        <f t="shared" si="3"/>
        <v>51</v>
      </c>
      <c r="B54" s="4" t="str">
        <f t="shared" si="0"/>
        <v>320.442450666159i</v>
      </c>
      <c r="C54" s="4" t="str">
        <f>IMSUB(0,IMPRODUCT(20,IMPRODUCT($B$9,IMDIV(IMPRODUCT(IMSUM(B54,1/('Frequency Domain Analysis'!R$63*1000*'Frequency Domain Analysis'!R$65*0.000000001)),IMSUM(B54,1/(('Frequency Domain Analysis'!R$61*1000+'Frequency Domain Analysis'!R$62*1000)*'Frequency Domain Analysis'!R$64*0.000000001))),IMPRODUCT(IMPRODUCT(B54,IMSUM(B54,('Frequency Domain Analysis'!R$65*0.000000001+'Frequency Domain Analysis'!R$66*0.000000001)/('Frequency Domain Analysis'!R$63*1000*'Frequency Domain Analysis'!R$65*0.000000001*'Frequency Domain Analysis'!R$66*0.000000001))),IMSUM(B54,1/('Frequency Domain Analysis'!R$62*1000*'Frequency Domain Analysis'!R$64*0.000000001)))))))</f>
        <v>-0.559102557392614+38.5045889840196i</v>
      </c>
      <c r="D54" s="4">
        <f t="shared" si="1"/>
        <v>31.711165418229797</v>
      </c>
      <c r="E54" s="4">
        <f t="shared" si="2"/>
        <v>-89.168100047474169</v>
      </c>
    </row>
    <row r="55" spans="1:5">
      <c r="A55">
        <f t="shared" si="3"/>
        <v>52</v>
      </c>
      <c r="B55" s="4" t="str">
        <f t="shared" si="0"/>
        <v>326.725635973339i</v>
      </c>
      <c r="C55" s="4" t="str">
        <f>IMSUB(0,IMPRODUCT(20,IMPRODUCT($B$9,IMDIV(IMPRODUCT(IMSUM(B55,1/('Frequency Domain Analysis'!R$63*1000*'Frequency Domain Analysis'!R$65*0.000000001)),IMSUM(B55,1/(('Frequency Domain Analysis'!R$61*1000+'Frequency Domain Analysis'!R$62*1000)*'Frequency Domain Analysis'!R$64*0.000000001))),IMPRODUCT(IMPRODUCT(B55,IMSUM(B55,('Frequency Domain Analysis'!R$65*0.000000001+'Frequency Domain Analysis'!R$66*0.000000001)/('Frequency Domain Analysis'!R$63*1000*'Frequency Domain Analysis'!R$65*0.000000001*'Frequency Domain Analysis'!R$66*0.000000001))),IMSUM(B55,1/('Frequency Domain Analysis'!R$62*1000*'Frequency Domain Analysis'!R$64*0.000000001)))))))</f>
        <v>-0.559102573942798+37.7640522610906i</v>
      </c>
      <c r="D55" s="4">
        <f t="shared" si="1"/>
        <v>31.542523636360798</v>
      </c>
      <c r="E55" s="4">
        <f t="shared" si="2"/>
        <v>-89.151789184749148</v>
      </c>
    </row>
    <row r="56" spans="1:5">
      <c r="A56">
        <f t="shared" si="3"/>
        <v>53</v>
      </c>
      <c r="B56" s="4" t="str">
        <f t="shared" si="0"/>
        <v>333.008821280518i</v>
      </c>
      <c r="C56" s="4" t="str">
        <f>IMSUB(0,IMPRODUCT(20,IMPRODUCT($B$9,IMDIV(IMPRODUCT(IMSUM(B56,1/('Frequency Domain Analysis'!R$63*1000*'Frequency Domain Analysis'!R$65*0.000000001)),IMSUM(B56,1/(('Frequency Domain Analysis'!R$61*1000+'Frequency Domain Analysis'!R$62*1000)*'Frequency Domain Analysis'!R$64*0.000000001))),IMPRODUCT(IMPRODUCT(B56,IMSUM(B56,('Frequency Domain Analysis'!R$65*0.000000001+'Frequency Domain Analysis'!R$66*0.000000001)/('Frequency Domain Analysis'!R$63*1000*'Frequency Domain Analysis'!R$65*0.000000001*'Frequency Domain Analysis'!R$66*0.000000001))),IMSUM(B56,1/('Frequency Domain Analysis'!R$62*1000*'Frequency Domain Analysis'!R$64*0.000000001)))))))</f>
        <v>-0.559102590814346+37.0514591035968i</v>
      </c>
      <c r="D56" s="4">
        <f t="shared" si="1"/>
        <v>31.377095104642198</v>
      </c>
      <c r="E56" s="4">
        <f t="shared" si="2"/>
        <v>-89.135478374508068</v>
      </c>
    </row>
    <row r="57" spans="1:5">
      <c r="A57">
        <f t="shared" si="3"/>
        <v>54</v>
      </c>
      <c r="B57" s="4" t="str">
        <f t="shared" si="0"/>
        <v>339.292006587698i</v>
      </c>
      <c r="C57" s="4" t="str">
        <f>IMSUB(0,IMPRODUCT(20,IMPRODUCT($B$9,IMDIV(IMPRODUCT(IMSUM(B57,1/('Frequency Domain Analysis'!R$63*1000*'Frequency Domain Analysis'!R$65*0.000000001)),IMSUM(B57,1/(('Frequency Domain Analysis'!R$61*1000+'Frequency Domain Analysis'!R$62*1000)*'Frequency Domain Analysis'!R$64*0.000000001))),IMPRODUCT(IMPRODUCT(B57,IMSUM(B57,('Frequency Domain Analysis'!R$65*0.000000001+'Frequency Domain Analysis'!R$66*0.000000001)/('Frequency Domain Analysis'!R$63*1000*'Frequency Domain Analysis'!R$65*0.000000001*'Frequency Domain Analysis'!R$66*0.000000001))),IMSUM(B57,1/('Frequency Domain Analysis'!R$62*1000*'Frequency Domain Analysis'!R$64*0.000000001)))))))</f>
        <v>-0.559102608007258+36.3652570912352i</v>
      </c>
      <c r="D57" s="4">
        <f t="shared" si="1"/>
        <v>31.214759706527602</v>
      </c>
      <c r="E57" s="4">
        <f t="shared" si="2"/>
        <v>-89.1191676177598</v>
      </c>
    </row>
    <row r="58" spans="1:5">
      <c r="A58">
        <f t="shared" si="3"/>
        <v>55</v>
      </c>
      <c r="B58" s="4" t="str">
        <f t="shared" si="0"/>
        <v>345.575191894877i</v>
      </c>
      <c r="C58" s="4" t="str">
        <f>IMSUB(0,IMPRODUCT(20,IMPRODUCT($B$9,IMDIV(IMPRODUCT(IMSUM(B58,1/('Frequency Domain Analysis'!R$63*1000*'Frequency Domain Analysis'!R$65*0.000000001)),IMSUM(B58,1/(('Frequency Domain Analysis'!R$61*1000+'Frequency Domain Analysis'!R$62*1000)*'Frequency Domain Analysis'!R$64*0.000000001))),IMPRODUCT(IMPRODUCT(B58,IMSUM(B58,('Frequency Domain Analysis'!R$65*0.000000001+'Frequency Domain Analysis'!R$66*0.000000001)/('Frequency Domain Analysis'!R$63*1000*'Frequency Domain Analysis'!R$65*0.000000001*'Frequency Domain Analysis'!R$66*0.000000001))),IMSUM(B58,1/('Frequency Domain Analysis'!R$62*1000*'Frequency Domain Analysis'!R$64*0.000000001)))))))</f>
        <v>-0.559102625521528+35.7040067069994i</v>
      </c>
      <c r="D58" s="4">
        <f t="shared" si="1"/>
        <v>31.055403938154804</v>
      </c>
      <c r="E58" s="4">
        <f t="shared" si="2"/>
        <v>-89.102856915513215</v>
      </c>
    </row>
    <row r="59" spans="1:5">
      <c r="A59">
        <f t="shared" si="3"/>
        <v>56</v>
      </c>
      <c r="B59" s="4" t="str">
        <f t="shared" si="0"/>
        <v>351.858377202057i</v>
      </c>
      <c r="C59" s="4" t="str">
        <f>IMSUB(0,IMPRODUCT(20,IMPRODUCT($B$9,IMDIV(IMPRODUCT(IMSUM(B59,1/('Frequency Domain Analysis'!R$63*1000*'Frequency Domain Analysis'!R$65*0.000000001)),IMSUM(B59,1/(('Frequency Domain Analysis'!R$61*1000+'Frequency Domain Analysis'!R$62*1000)*'Frequency Domain Analysis'!R$64*0.000000001))),IMPRODUCT(IMPRODUCT(B59,IMSUM(B59,('Frequency Domain Analysis'!R$65*0.000000001+'Frequency Domain Analysis'!R$66*0.000000001)/('Frequency Domain Analysis'!R$63*1000*'Frequency Domain Analysis'!R$65*0.000000001*'Frequency Domain Analysis'!R$66*0.000000001))),IMSUM(B59,1/('Frequency Domain Analysis'!R$62*1000*'Frequency Domain Analysis'!R$64*0.000000001)))))))</f>
        <v>-0.559102643357162+35.0663712565254i</v>
      </c>
      <c r="D59" s="4">
        <f t="shared" si="1"/>
        <v>30.8989204316868</v>
      </c>
      <c r="E59" s="4">
        <f t="shared" si="2"/>
        <v>-89.086546268777127</v>
      </c>
    </row>
    <row r="60" spans="1:5">
      <c r="A60">
        <f t="shared" si="3"/>
        <v>57</v>
      </c>
      <c r="B60" s="4" t="str">
        <f t="shared" si="0"/>
        <v>358.141562509236i</v>
      </c>
      <c r="C60" s="4" t="str">
        <f>IMSUB(0,IMPRODUCT(20,IMPRODUCT($B$9,IMDIV(IMPRODUCT(IMSUM(B60,1/('Frequency Domain Analysis'!R$63*1000*'Frequency Domain Analysis'!R$65*0.000000001)),IMSUM(B60,1/(('Frequency Domain Analysis'!R$61*1000+'Frequency Domain Analysis'!R$62*1000)*'Frequency Domain Analysis'!R$64*0.000000001))),IMPRODUCT(IMPRODUCT(B60,IMSUM(B60,('Frequency Domain Analysis'!R$65*0.000000001+'Frequency Domain Analysis'!R$66*0.000000001)/('Frequency Domain Analysis'!R$63*1000*'Frequency Domain Analysis'!R$65*0.000000001*'Frequency Domain Analysis'!R$66*0.000000001))),IMSUM(B60,1/('Frequency Domain Analysis'!R$62*1000*'Frequency Domain Analysis'!R$64*0.000000001)))))))</f>
        <v>-0.55910266151416+34.4511078485624i</v>
      </c>
      <c r="D60" s="4">
        <f t="shared" si="1"/>
        <v>30.745207520846002</v>
      </c>
      <c r="E60" s="4">
        <f t="shared" si="2"/>
        <v>-89.070235678560351</v>
      </c>
    </row>
    <row r="61" spans="1:5">
      <c r="A61">
        <f t="shared" si="3"/>
        <v>58</v>
      </c>
      <c r="B61" s="4" t="str">
        <f t="shared" si="0"/>
        <v>364.424747816416i</v>
      </c>
      <c r="C61" s="4" t="str">
        <f>IMSUB(0,IMPRODUCT(20,IMPRODUCT($B$9,IMDIV(IMPRODUCT(IMSUM(B61,1/('Frequency Domain Analysis'!R$63*1000*'Frequency Domain Analysis'!R$65*0.000000001)),IMSUM(B61,1/(('Frequency Domain Analysis'!R$61*1000+'Frequency Domain Analysis'!R$62*1000)*'Frequency Domain Analysis'!R$64*0.000000001))),IMPRODUCT(IMPRODUCT(B61,IMSUM(B61,('Frequency Domain Analysis'!R$65*0.000000001+'Frequency Domain Analysis'!R$66*0.000000001)/('Frequency Domain Analysis'!R$63*1000*'Frequency Domain Analysis'!R$65*0.000000001*'Frequency Domain Analysis'!R$66*0.000000001))),IMSUM(B61,1/('Frequency Domain Analysis'!R$62*1000*'Frequency Domain Analysis'!R$64*0.000000001)))))))</f>
        <v>-0.55910267999252+33.857059308498i</v>
      </c>
      <c r="D61" s="4">
        <f t="shared" si="1"/>
        <v>30.594168844230598</v>
      </c>
      <c r="E61" s="4">
        <f t="shared" si="2"/>
        <v>-89.053925145871673</v>
      </c>
    </row>
    <row r="62" spans="1:5">
      <c r="A62">
        <f t="shared" si="3"/>
        <v>59</v>
      </c>
      <c r="B62" s="4" t="str">
        <f t="shared" si="0"/>
        <v>370.707933123596i</v>
      </c>
      <c r="C62" s="4" t="str">
        <f>IMSUB(0,IMPRODUCT(20,IMPRODUCT($B$9,IMDIV(IMPRODUCT(IMSUM(B62,1/('Frequency Domain Analysis'!R$63*1000*'Frequency Domain Analysis'!R$65*0.000000001)),IMSUM(B62,1/(('Frequency Domain Analysis'!R$61*1000+'Frequency Domain Analysis'!R$62*1000)*'Frequency Domain Analysis'!R$64*0.000000001))),IMPRODUCT(IMPRODUCT(B62,IMSUM(B62,('Frequency Domain Analysis'!R$65*0.000000001+'Frequency Domain Analysis'!R$66*0.000000001)/('Frequency Domain Analysis'!R$63*1000*'Frequency Domain Analysis'!R$65*0.000000001*'Frequency Domain Analysis'!R$66*0.000000001))),IMSUM(B62,1/('Frequency Domain Analysis'!R$62*1000*'Frequency Domain Analysis'!R$64*0.000000001)))))))</f>
        <v>-0.559102698792248+33.2831469142356i</v>
      </c>
      <c r="D62" s="4">
        <f t="shared" si="1"/>
        <v>30.445712982543803</v>
      </c>
      <c r="E62" s="4">
        <f t="shared" si="2"/>
        <v>-89.037614671719837</v>
      </c>
    </row>
    <row r="63" spans="1:5">
      <c r="A63">
        <f t="shared" si="3"/>
        <v>60</v>
      </c>
      <c r="B63" s="4" t="str">
        <f t="shared" si="0"/>
        <v>376.991118430775i</v>
      </c>
      <c r="C63" s="4" t="str">
        <f>IMSUB(0,IMPRODUCT(20,IMPRODUCT($B$9,IMDIV(IMPRODUCT(IMSUM(B63,1/('Frequency Domain Analysis'!R$63*1000*'Frequency Domain Analysis'!R$65*0.000000001)),IMSUM(B63,1/(('Frequency Domain Analysis'!R$61*1000+'Frequency Domain Analysis'!R$62*1000)*'Frequency Domain Analysis'!R$64*0.000000001))),IMPRODUCT(IMPRODUCT(B63,IMSUM(B63,('Frequency Domain Analysis'!R$65*0.000000001+'Frequency Domain Analysis'!R$66*0.000000001)/('Frequency Domain Analysis'!R$63*1000*'Frequency Domain Analysis'!R$65*0.000000001*'Frequency Domain Analysis'!R$66*0.000000001))),IMSUM(B63,1/('Frequency Domain Analysis'!R$62*1000*'Frequency Domain Analysis'!R$64*0.000000001)))))))</f>
        <v>-0.559102717913336+32.728363858485i</v>
      </c>
      <c r="D63" s="4">
        <f t="shared" si="1"/>
        <v>30.2997531263096</v>
      </c>
      <c r="E63" s="4">
        <f t="shared" si="2"/>
        <v>-89.02130425711357</v>
      </c>
    </row>
    <row r="64" spans="1:5">
      <c r="A64">
        <f t="shared" si="3"/>
        <v>61</v>
      </c>
      <c r="B64" s="4" t="str">
        <f t="shared" si="0"/>
        <v>383.274303737955i</v>
      </c>
      <c r="C64" s="4" t="str">
        <f>IMSUB(0,IMPRODUCT(20,IMPRODUCT($B$9,IMDIV(IMPRODUCT(IMSUM(B64,1/('Frequency Domain Analysis'!R$63*1000*'Frequency Domain Analysis'!R$65*0.000000001)),IMSUM(B64,1/(('Frequency Domain Analysis'!R$61*1000+'Frequency Domain Analysis'!R$62*1000)*'Frequency Domain Analysis'!R$64*0.000000001))),IMPRODUCT(IMPRODUCT(B64,IMSUM(B64,('Frequency Domain Analysis'!R$65*0.000000001+'Frequency Domain Analysis'!R$66*0.000000001)/('Frequency Domain Analysis'!R$63*1000*'Frequency Domain Analysis'!R$65*0.000000001*'Frequency Domain Analysis'!R$66*0.000000001))),IMSUM(B64,1/('Frequency Domain Analysis'!R$62*1000*'Frequency Domain Analysis'!R$64*0.000000001)))))))</f>
        <v>-0.559102737355784+32.1917693541064i</v>
      </c>
      <c r="D64" s="4">
        <f t="shared" si="1"/>
        <v>30.156206771056404</v>
      </c>
      <c r="E64" s="4">
        <f t="shared" si="2"/>
        <v>-89.004993903061603</v>
      </c>
    </row>
    <row r="65" spans="1:5">
      <c r="A65">
        <f t="shared" si="3"/>
        <v>62</v>
      </c>
      <c r="B65" s="4" t="str">
        <f t="shared" si="0"/>
        <v>389.557489045134i</v>
      </c>
      <c r="C65" s="4" t="str">
        <f>IMSUB(0,IMPRODUCT(20,IMPRODUCT($B$9,IMDIV(IMPRODUCT(IMSUM(B65,1/('Frequency Domain Analysis'!R$63*1000*'Frequency Domain Analysis'!R$65*0.000000001)),IMSUM(B65,1/(('Frequency Domain Analysis'!R$61*1000+'Frequency Domain Analysis'!R$62*1000)*'Frequency Domain Analysis'!R$64*0.000000001))),IMPRODUCT(IMPRODUCT(B65,IMSUM(B65,('Frequency Domain Analysis'!R$65*0.000000001+'Frequency Domain Analysis'!R$66*0.000000001)/('Frequency Domain Analysis'!R$63*1000*'Frequency Domain Analysis'!R$65*0.000000001*'Frequency Domain Analysis'!R$66*0.000000001))),IMSUM(B65,1/('Frequency Domain Analysis'!R$62*1000*'Frequency Domain Analysis'!R$64*0.000000001)))))))</f>
        <v>-0.559102757119594+31.6724833099044i</v>
      </c>
      <c r="D65" s="4">
        <f t="shared" si="1"/>
        <v>30.014995437283602</v>
      </c>
      <c r="E65" s="4">
        <f t="shared" si="2"/>
        <v>-88.988683610572608</v>
      </c>
    </row>
    <row r="66" spans="1:5">
      <c r="A66">
        <f t="shared" si="3"/>
        <v>63</v>
      </c>
      <c r="B66" s="4" t="str">
        <f t="shared" si="0"/>
        <v>395.840674352314i</v>
      </c>
      <c r="C66" s="4" t="str">
        <f>IMSUB(0,IMPRODUCT(20,IMPRODUCT($B$9,IMDIV(IMPRODUCT(IMSUM(B66,1/('Frequency Domain Analysis'!R$63*1000*'Frequency Domain Analysis'!R$65*0.000000001)),IMSUM(B66,1/(('Frequency Domain Analysis'!R$61*1000+'Frequency Domain Analysis'!R$62*1000)*'Frequency Domain Analysis'!R$64*0.000000001))),IMPRODUCT(IMPRODUCT(B66,IMSUM(B66,('Frequency Domain Analysis'!R$65*0.000000001+'Frequency Domain Analysis'!R$66*0.000000001)/('Frequency Domain Analysis'!R$63*1000*'Frequency Domain Analysis'!R$65*0.000000001*'Frequency Domain Analysis'!R$66*0.000000001))),IMSUM(B66,1/('Frequency Domain Analysis'!R$62*1000*'Frequency Domain Analysis'!R$64*0.000000001)))))))</f>
        <v>-0.559102777204768+31.1696815134896i</v>
      </c>
      <c r="D66" s="4">
        <f t="shared" si="1"/>
        <v>29.876044412836599</v>
      </c>
      <c r="E66" s="4">
        <f t="shared" si="2"/>
        <v>-88.972373380655185</v>
      </c>
    </row>
    <row r="67" spans="1:5">
      <c r="A67">
        <f t="shared" si="3"/>
        <v>64</v>
      </c>
      <c r="B67" s="4" t="str">
        <f t="shared" si="0"/>
        <v>402.123859659494i</v>
      </c>
      <c r="C67" s="4" t="str">
        <f>IMSUB(0,IMPRODUCT(20,IMPRODUCT($B$9,IMDIV(IMPRODUCT(IMSUM(B67,1/('Frequency Domain Analysis'!R$63*1000*'Frequency Domain Analysis'!R$65*0.000000001)),IMSUM(B67,1/(('Frequency Domain Analysis'!R$61*1000+'Frequency Domain Analysis'!R$62*1000)*'Frequency Domain Analysis'!R$64*0.000000001))),IMPRODUCT(IMPRODUCT(B67,IMSUM(B67,('Frequency Domain Analysis'!R$65*0.000000001+'Frequency Domain Analysis'!R$66*0.000000001)/('Frequency Domain Analysis'!R$63*1000*'Frequency Domain Analysis'!R$65*0.000000001*'Frequency Domain Analysis'!R$66*0.000000001))),IMSUM(B67,1/('Frequency Domain Analysis'!R$62*1000*'Frequency Domain Analysis'!R$64*0.000000001)))))))</f>
        <v>-0.559102797611306+30.682591265747i</v>
      </c>
      <c r="D67" s="4">
        <f t="shared" si="1"/>
        <v>29.739282515566998</v>
      </c>
      <c r="E67" s="4">
        <f t="shared" si="2"/>
        <v>-88.956063214318007</v>
      </c>
    </row>
    <row r="68" spans="1:5">
      <c r="A68">
        <f t="shared" si="3"/>
        <v>65</v>
      </c>
      <c r="B68" s="4" t="str">
        <f t="shared" si="0"/>
        <v>408.407044966673i</v>
      </c>
      <c r="C68" s="4" t="str">
        <f>IMSUB(0,IMPRODUCT(20,IMPRODUCT($B$9,IMDIV(IMPRODUCT(IMSUM(B68,1/('Frequency Domain Analysis'!R$63*1000*'Frequency Domain Analysis'!R$65*0.000000001)),IMSUM(B68,1/(('Frequency Domain Analysis'!R$61*1000+'Frequency Domain Analysis'!R$62*1000)*'Frequency Domain Analysis'!R$64*0.000000001))),IMPRODUCT(IMPRODUCT(B68,IMSUM(B68,('Frequency Domain Analysis'!R$65*0.000000001+'Frequency Domain Analysis'!R$66*0.000000001)/('Frequency Domain Analysis'!R$63*1000*'Frequency Domain Analysis'!R$65*0.000000001*'Frequency Domain Analysis'!R$66*0.000000001))),IMSUM(B68,1/('Frequency Domain Analysis'!R$62*1000*'Frequency Domain Analysis'!R$64*0.000000001)))))))</f>
        <v>-0.55910281833921+30.2104874182764i</v>
      </c>
      <c r="D68" s="4">
        <f t="shared" si="1"/>
        <v>29.604641874395597</v>
      </c>
      <c r="E68" s="4">
        <f t="shared" si="2"/>
        <v>-88.939753112569633</v>
      </c>
    </row>
    <row r="69" spans="1:5">
      <c r="A69">
        <f t="shared" si="3"/>
        <v>66</v>
      </c>
      <c r="B69" s="4" t="str">
        <f t="shared" si="0"/>
        <v>414.690230273853i</v>
      </c>
      <c r="C69" s="4" t="str">
        <f>IMSUB(0,IMPRODUCT(20,IMPRODUCT($B$9,IMDIV(IMPRODUCT(IMSUM(B69,1/('Frequency Domain Analysis'!R$63*1000*'Frequency Domain Analysis'!R$65*0.000000001)),IMSUM(B69,1/(('Frequency Domain Analysis'!R$61*1000+'Frequency Domain Analysis'!R$62*1000)*'Frequency Domain Analysis'!R$64*0.000000001))),IMPRODUCT(IMPRODUCT(B69,IMSUM(B69,('Frequency Domain Analysis'!R$65*0.000000001+'Frequency Domain Analysis'!R$66*0.000000001)/('Frequency Domain Analysis'!R$63*1000*'Frequency Domain Analysis'!R$65*0.000000001*'Frequency Domain Analysis'!R$66*0.000000001))),IMSUM(B69,1/('Frequency Domain Analysis'!R$62*1000*'Frequency Domain Analysis'!R$64*0.000000001)))))))</f>
        <v>-0.55910283938847+29.7526887710654i</v>
      </c>
      <c r="D69" s="4">
        <f t="shared" si="1"/>
        <v>29.472057727089197</v>
      </c>
      <c r="E69" s="4">
        <f t="shared" si="2"/>
        <v>-88.92344307641865</v>
      </c>
    </row>
    <row r="70" spans="1:5">
      <c r="A70">
        <f t="shared" si="3"/>
        <v>67</v>
      </c>
      <c r="B70" s="4" t="str">
        <f t="shared" si="0"/>
        <v>420.973415581032i</v>
      </c>
      <c r="C70" s="4" t="str">
        <f>IMSUB(0,IMPRODUCT(20,IMPRODUCT($B$9,IMDIV(IMPRODUCT(IMSUM(B70,1/('Frequency Domain Analysis'!R$63*1000*'Frequency Domain Analysis'!R$65*0.000000001)),IMSUM(B70,1/(('Frequency Domain Analysis'!R$61*1000+'Frequency Domain Analysis'!R$62*1000)*'Frequency Domain Analysis'!R$64*0.000000001))),IMPRODUCT(IMPRODUCT(B70,IMSUM(B70,('Frequency Domain Analysis'!R$65*0.000000001+'Frequency Domain Analysis'!R$66*0.000000001)/('Frequency Domain Analysis'!R$63*1000*'Frequency Domain Analysis'!R$65*0.000000001*'Frequency Domain Analysis'!R$66*0.000000001))),IMSUM(B70,1/('Frequency Domain Analysis'!R$62*1000*'Frequency Domain Analysis'!R$64*0.000000001)))))))</f>
        <v>-0.559102860759094+29.308554792759i</v>
      </c>
      <c r="D70" s="4">
        <f t="shared" si="1"/>
        <v>29.341468233243599</v>
      </c>
      <c r="E70" s="4">
        <f t="shared" si="2"/>
        <v>-88.907133106873545</v>
      </c>
    </row>
    <row r="71" spans="1:5">
      <c r="A71">
        <f t="shared" si="3"/>
        <v>68</v>
      </c>
      <c r="B71" s="4" t="str">
        <f t="shared" si="0"/>
        <v>427.256600888212i</v>
      </c>
      <c r="C71" s="4" t="str">
        <f>IMSUB(0,IMPRODUCT(20,IMPRODUCT($B$9,IMDIV(IMPRODUCT(IMSUM(B71,1/('Frequency Domain Analysis'!R$63*1000*'Frequency Domain Analysis'!R$65*0.000000001)),IMSUM(B71,1/(('Frequency Domain Analysis'!R$61*1000+'Frequency Domain Analysis'!R$62*1000)*'Frequency Domain Analysis'!R$64*0.000000001))),IMPRODUCT(IMPRODUCT(B71,IMSUM(B71,('Frequency Domain Analysis'!R$65*0.000000001+'Frequency Domain Analysis'!R$66*0.000000001)/('Frequency Domain Analysis'!R$63*1000*'Frequency Domain Analysis'!R$65*0.000000001*'Frequency Domain Analysis'!R$66*0.000000001))),IMSUM(B71,1/('Frequency Domain Analysis'!R$62*1000*'Frequency Domain Analysis'!R$64*0.000000001)))))))</f>
        <v>-0.559102882451084+28.8774826303176i</v>
      </c>
      <c r="D71" s="4">
        <f t="shared" si="1"/>
        <v>29.212814301123199</v>
      </c>
      <c r="E71" s="4">
        <f t="shared" si="2"/>
        <v>-88.890823204942862</v>
      </c>
    </row>
    <row r="72" spans="1:5">
      <c r="A72">
        <f t="shared" si="3"/>
        <v>69</v>
      </c>
      <c r="B72" s="4" t="str">
        <f t="shared" si="0"/>
        <v>433.539786195391i</v>
      </c>
      <c r="C72" s="4" t="str">
        <f>IMSUB(0,IMPRODUCT(20,IMPRODUCT($B$9,IMDIV(IMPRODUCT(IMSUM(B72,1/('Frequency Domain Analysis'!R$63*1000*'Frequency Domain Analysis'!R$65*0.000000001)),IMSUM(B72,1/(('Frequency Domain Analysis'!R$61*1000+'Frequency Domain Analysis'!R$62*1000)*'Frequency Domain Analysis'!R$64*0.000000001))),IMPRODUCT(IMPRODUCT(B72,IMSUM(B72,('Frequency Domain Analysis'!R$65*0.000000001+'Frequency Domain Analysis'!R$66*0.000000001)/('Frequency Domain Analysis'!R$63*1000*'Frequency Domain Analysis'!R$65*0.000000001*'Frequency Domain Analysis'!R$66*0.000000001))),IMSUM(B72,1/('Frequency Domain Analysis'!R$62*1000*'Frequency Domain Analysis'!R$64*0.000000001)))))))</f>
        <v>-0.559102904464432+28.4589043787034i</v>
      </c>
      <c r="D72" s="4">
        <f t="shared" si="1"/>
        <v>29.086039427138601</v>
      </c>
      <c r="E72" s="4">
        <f t="shared" si="2"/>
        <v>-88.874513371635061</v>
      </c>
    </row>
    <row r="73" spans="1:5">
      <c r="A73">
        <f t="shared" si="3"/>
        <v>70</v>
      </c>
      <c r="B73" s="4" t="str">
        <f t="shared" si="0"/>
        <v>439.822971502571i</v>
      </c>
      <c r="C73" s="4" t="str">
        <f>IMSUB(0,IMPRODUCT(20,IMPRODUCT($B$9,IMDIV(IMPRODUCT(IMSUM(B73,1/('Frequency Domain Analysis'!R$63*1000*'Frequency Domain Analysis'!R$65*0.000000001)),IMSUM(B73,1/(('Frequency Domain Analysis'!R$61*1000+'Frequency Domain Analysis'!R$62*1000)*'Frequency Domain Analysis'!R$64*0.000000001))),IMPRODUCT(IMPRODUCT(B73,IMSUM(B73,('Frequency Domain Analysis'!R$65*0.000000001+'Frequency Domain Analysis'!R$66*0.000000001)/('Frequency Domain Analysis'!R$63*1000*'Frequency Domain Analysis'!R$65*0.000000001*'Frequency Domain Analysis'!R$66*0.000000001))),IMSUM(B73,1/('Frequency Domain Analysis'!R$62*1000*'Frequency Domain Analysis'!R$64*0.000000001)))))))</f>
        <v>-0.559102926799146+28.0522845845952i</v>
      </c>
      <c r="D73" s="4">
        <f t="shared" si="1"/>
        <v>28.9610895468766</v>
      </c>
      <c r="E73" s="4">
        <f t="shared" si="2"/>
        <v>-88.858203607958544</v>
      </c>
    </row>
    <row r="74" spans="1:5">
      <c r="A74">
        <f t="shared" si="3"/>
        <v>71</v>
      </c>
      <c r="B74" s="4" t="str">
        <f t="shared" si="0"/>
        <v>446.106156809751i</v>
      </c>
      <c r="C74" s="4" t="str">
        <f>IMSUB(0,IMPRODUCT(20,IMPRODUCT($B$9,IMDIV(IMPRODUCT(IMSUM(B74,1/('Frequency Domain Analysis'!R$63*1000*'Frequency Domain Analysis'!R$65*0.000000001)),IMSUM(B74,1/(('Frequency Domain Analysis'!R$61*1000+'Frequency Domain Analysis'!R$62*1000)*'Frequency Domain Analysis'!R$64*0.000000001))),IMPRODUCT(IMPRODUCT(B74,IMSUM(B74,('Frequency Domain Analysis'!R$65*0.000000001+'Frequency Domain Analysis'!R$66*0.000000001)/('Frequency Domain Analysis'!R$63*1000*'Frequency Domain Analysis'!R$65*0.000000001*'Frequency Domain Analysis'!R$66*0.000000001))),IMSUM(B74,1/('Frequency Domain Analysis'!R$62*1000*'Frequency Domain Analysis'!R$64*0.000000001)))))))</f>
        <v>-0.559102949455226+27.6571179610562i</v>
      </c>
      <c r="D74" s="4">
        <f t="shared" si="1"/>
        <v>28.837912896694199</v>
      </c>
      <c r="E74" s="4">
        <f t="shared" si="2"/>
        <v>-88.841893914921755</v>
      </c>
    </row>
    <row r="75" spans="1:5">
      <c r="A75">
        <f t="shared" si="3"/>
        <v>72</v>
      </c>
      <c r="B75" s="4" t="str">
        <f t="shared" si="0"/>
        <v>452.38934211693i</v>
      </c>
      <c r="C75" s="4" t="str">
        <f>IMSUB(0,IMPRODUCT(20,IMPRODUCT($B$9,IMDIV(IMPRODUCT(IMSUM(B75,1/('Frequency Domain Analysis'!R$63*1000*'Frequency Domain Analysis'!R$65*0.000000001)),IMSUM(B75,1/(('Frequency Domain Analysis'!R$61*1000+'Frequency Domain Analysis'!R$62*1000)*'Frequency Domain Analysis'!R$64*0.000000001))),IMPRODUCT(IMPRODUCT(B75,IMSUM(B75,('Frequency Domain Analysis'!R$65*0.000000001+'Frequency Domain Analysis'!R$66*0.000000001)/('Frequency Domain Analysis'!R$63*1000*'Frequency Domain Analysis'!R$65*0.000000001*'Frequency Domain Analysis'!R$66*0.000000001))),IMSUM(B75,1/('Frequency Domain Analysis'!R$62*1000*'Frequency Domain Analysis'!R$64*0.000000001)))))))</f>
        <v>-0.559102972432664+27.2729272926464i</v>
      </c>
      <c r="D75" s="4">
        <f t="shared" si="1"/>
        <v>28.716459884994002</v>
      </c>
      <c r="E75" s="4">
        <f t="shared" si="2"/>
        <v>-88.825584293533083</v>
      </c>
    </row>
    <row r="76" spans="1:5">
      <c r="A76">
        <f t="shared" si="3"/>
        <v>73</v>
      </c>
      <c r="B76" s="4" t="str">
        <f t="shared" si="0"/>
        <v>458.67252742411i</v>
      </c>
      <c r="C76" s="4" t="str">
        <f>IMSUB(0,IMPRODUCT(20,IMPRODUCT($B$9,IMDIV(IMPRODUCT(IMSUM(B76,1/('Frequency Domain Analysis'!R$63*1000*'Frequency Domain Analysis'!R$65*0.000000001)),IMSUM(B76,1/(('Frequency Domain Analysis'!R$61*1000+'Frequency Domain Analysis'!R$62*1000)*'Frequency Domain Analysis'!R$64*0.000000001))),IMPRODUCT(IMPRODUCT(B76,IMSUM(B76,('Frequency Domain Analysis'!R$65*0.000000001+'Frequency Domain Analysis'!R$66*0.000000001)/('Frequency Domain Analysis'!R$63*1000*'Frequency Domain Analysis'!R$65*0.000000001*'Frequency Domain Analysis'!R$66*0.000000001))),IMSUM(B76,1/('Frequency Domain Analysis'!R$62*1000*'Frequency Domain Analysis'!R$64*0.000000001)))))))</f>
        <v>-0.559102995731468+26.899261512716i</v>
      </c>
      <c r="D76" s="4">
        <f t="shared" si="1"/>
        <v>28.5966829723776</v>
      </c>
      <c r="E76" s="4">
        <f t="shared" si="2"/>
        <v>-88.809274744800831</v>
      </c>
    </row>
    <row r="77" spans="1:5">
      <c r="A77">
        <f t="shared" si="3"/>
        <v>74</v>
      </c>
      <c r="B77" s="4" t="str">
        <f t="shared" ref="B77:B140" si="4">COMPLEX(0,2*PI()*A77)</f>
        <v>464.955712731289i</v>
      </c>
      <c r="C77" s="4" t="str">
        <f>IMSUB(0,IMPRODUCT(20,IMPRODUCT($B$9,IMDIV(IMPRODUCT(IMSUM(B77,1/('Frequency Domain Analysis'!R$63*1000*'Frequency Domain Analysis'!R$65*0.000000001)),IMSUM(B77,1/(('Frequency Domain Analysis'!R$61*1000+'Frequency Domain Analysis'!R$62*1000)*'Frequency Domain Analysis'!R$64*0.000000001))),IMPRODUCT(IMPRODUCT(B77,IMSUM(B77,('Frequency Domain Analysis'!R$65*0.000000001+'Frequency Domain Analysis'!R$66*0.000000001)/('Frequency Domain Analysis'!R$63*1000*'Frequency Domain Analysis'!R$65*0.000000001*'Frequency Domain Analysis'!R$66*0.000000001))),IMSUM(B77,1/('Frequency Domain Analysis'!R$62*1000*'Frequency Domain Analysis'!R$64*0.000000001)))))))</f>
        <v>-0.55910301935163+26.5356939365974i</v>
      </c>
      <c r="D77" s="4">
        <f t="shared" ref="D77:D140" si="5">20*(IMREAL(IMLOG10(C77)))</f>
        <v>28.478536559951401</v>
      </c>
      <c r="E77" s="4">
        <f t="shared" ref="E77:E140" si="6">IF((180/PI())*IMARGUMENT(C77)&lt;0,180+(180/PI())*IMARGUMENT(C77),-180+(180/PI())*IMARGUMENT(C77))</f>
        <v>-88.792965269733344</v>
      </c>
    </row>
    <row r="78" spans="1:5">
      <c r="A78">
        <f t="shared" si="3"/>
        <v>75</v>
      </c>
      <c r="B78" s="4" t="str">
        <f t="shared" si="4"/>
        <v>471.238898038469i</v>
      </c>
      <c r="C78" s="4" t="str">
        <f>IMSUB(0,IMPRODUCT(20,IMPRODUCT($B$9,IMDIV(IMPRODUCT(IMSUM(B78,1/('Frequency Domain Analysis'!R$63*1000*'Frequency Domain Analysis'!R$65*0.000000001)),IMSUM(B78,1/(('Frequency Domain Analysis'!R$61*1000+'Frequency Domain Analysis'!R$62*1000)*'Frequency Domain Analysis'!R$64*0.000000001))),IMPRODUCT(IMPRODUCT(B78,IMSUM(B78,('Frequency Domain Analysis'!R$65*0.000000001+'Frequency Domain Analysis'!R$66*0.000000001)/('Frequency Domain Analysis'!R$63*1000*'Frequency Domain Analysis'!R$65*0.000000001*'Frequency Domain Analysis'!R$66*0.000000001))),IMSUM(B78,1/('Frequency Domain Analysis'!R$62*1000*'Frequency Domain Analysis'!R$64*0.000000001)))))))</f>
        <v>-0.559103043293158+26.1818206361378i</v>
      </c>
      <c r="D78" s="4">
        <f t="shared" si="5"/>
        <v>28.361976885131803</v>
      </c>
      <c r="E78" s="4">
        <f t="shared" si="6"/>
        <v>-88.776655869338867</v>
      </c>
    </row>
    <row r="79" spans="1:5">
      <c r="A79">
        <f t="shared" ref="A79:A103" si="7">A78+1</f>
        <v>76</v>
      </c>
      <c r="B79" s="4" t="str">
        <f t="shared" si="4"/>
        <v>477.522083345649i</v>
      </c>
      <c r="C79" s="4" t="str">
        <f>IMSUB(0,IMPRODUCT(20,IMPRODUCT($B$9,IMDIV(IMPRODUCT(IMSUM(B79,1/('Frequency Domain Analysis'!R$63*1000*'Frequency Domain Analysis'!R$65*0.000000001)),IMSUM(B79,1/(('Frequency Domain Analysis'!R$61*1000+'Frequency Domain Analysis'!R$62*1000)*'Frequency Domain Analysis'!R$64*0.000000001))),IMPRODUCT(IMPRODUCT(B79,IMSUM(B79,('Frequency Domain Analysis'!R$65*0.000000001+'Frequency Domain Analysis'!R$66*0.000000001)/('Frequency Domain Analysis'!R$63*1000*'Frequency Domain Analysis'!R$65*0.000000001*'Frequency Domain Analysis'!R$66*0.000000001))),IMSUM(B79,1/('Frequency Domain Analysis'!R$62*1000*'Frequency Domain Analysis'!R$64*0.000000001)))))))</f>
        <v>-0.559103067556048+25.8372589425616i</v>
      </c>
      <c r="D79" s="4">
        <f t="shared" si="5"/>
        <v>28.246961924348998</v>
      </c>
      <c r="E79" s="4">
        <f t="shared" si="6"/>
        <v>-88.760346544625662</v>
      </c>
    </row>
    <row r="80" spans="1:5">
      <c r="A80">
        <f t="shared" si="7"/>
        <v>77</v>
      </c>
      <c r="B80" s="4" t="str">
        <f t="shared" si="4"/>
        <v>483.805268652828i</v>
      </c>
      <c r="C80" s="4" t="str">
        <f>IMSUB(0,IMPRODUCT(20,IMPRODUCT($B$9,IMDIV(IMPRODUCT(IMSUM(B80,1/('Frequency Domain Analysis'!R$63*1000*'Frequency Domain Analysis'!R$65*0.000000001)),IMSUM(B80,1/(('Frequency Domain Analysis'!R$61*1000+'Frequency Domain Analysis'!R$62*1000)*'Frequency Domain Analysis'!R$64*0.000000001))),IMPRODUCT(IMPRODUCT(B80,IMSUM(B80,('Frequency Domain Analysis'!R$65*0.000000001+'Frequency Domain Analysis'!R$66*0.000000001)/('Frequency Domain Analysis'!R$63*1000*'Frequency Domain Analysis'!R$65*0.000000001*'Frequency Domain Analysis'!R$66*0.000000001))),IMSUM(B80,1/('Frequency Domain Analysis'!R$62*1000*'Frequency Domain Analysis'!R$64*0.000000001)))))))</f>
        <v>-0.559103092140302+25.50164606599i</v>
      </c>
      <c r="D80" s="4">
        <f t="shared" si="5"/>
        <v>28.1334513021114</v>
      </c>
      <c r="E80" s="4">
        <f t="shared" si="6"/>
        <v>-88.744037296601931</v>
      </c>
    </row>
    <row r="81" spans="1:5">
      <c r="A81">
        <f t="shared" si="7"/>
        <v>78</v>
      </c>
      <c r="B81" s="4" t="str">
        <f t="shared" si="4"/>
        <v>490.088453960008i</v>
      </c>
      <c r="C81" s="4" t="str">
        <f>IMSUB(0,IMPRODUCT(20,IMPRODUCT($B$9,IMDIV(IMPRODUCT(IMSUM(B81,1/('Frequency Domain Analysis'!R$63*1000*'Frequency Domain Analysis'!R$65*0.000000001)),IMSUM(B81,1/(('Frequency Domain Analysis'!R$61*1000+'Frequency Domain Analysis'!R$62*1000)*'Frequency Domain Analysis'!R$64*0.000000001))),IMPRODUCT(IMPRODUCT(B81,IMSUM(B81,('Frequency Domain Analysis'!R$65*0.000000001+'Frequency Domain Analysis'!R$66*0.000000001)/('Frequency Domain Analysis'!R$63*1000*'Frequency Domain Analysis'!R$65*0.000000001*'Frequency Domain Analysis'!R$66*0.000000001))),IMSUM(B81,1/('Frequency Domain Analysis'!R$62*1000*'Frequency Domain Analysis'!R$64*0.000000001)))))))</f>
        <v>-0.559103117045916+25.1746378211536i</v>
      </c>
      <c r="D81" s="4">
        <f t="shared" si="5"/>
        <v>28.021406205938398</v>
      </c>
      <c r="E81" s="4">
        <f t="shared" si="6"/>
        <v>-88.727728126275863</v>
      </c>
    </row>
    <row r="82" spans="1:5">
      <c r="A82">
        <f t="shared" si="7"/>
        <v>79</v>
      </c>
      <c r="B82" s="4" t="str">
        <f t="shared" si="4"/>
        <v>496.371639267187i</v>
      </c>
      <c r="C82" s="4" t="str">
        <f>IMSUB(0,IMPRODUCT(20,IMPRODUCT($B$9,IMDIV(IMPRODUCT(IMSUM(B82,1/('Frequency Domain Analysis'!R$63*1000*'Frequency Domain Analysis'!R$65*0.000000001)),IMSUM(B82,1/(('Frequency Domain Analysis'!R$61*1000+'Frequency Domain Analysis'!R$62*1000)*'Frequency Domain Analysis'!R$64*0.000000001))),IMPRODUCT(IMPRODUCT(B82,IMSUM(B82,('Frequency Domain Analysis'!R$65*0.000000001+'Frequency Domain Analysis'!R$66*0.000000001)/('Frequency Domain Analysis'!R$63*1000*'Frequency Domain Analysis'!R$65*0.000000001*'Frequency Domain Analysis'!R$66*0.000000001))),IMSUM(B82,1/('Frequency Domain Analysis'!R$62*1000*'Frequency Domain Analysis'!R$64*0.000000001)))))))</f>
        <v>-0.559103142272896+24.8559074498854i</v>
      </c>
      <c r="D82" s="4">
        <f t="shared" si="5"/>
        <v>27.910789306710001</v>
      </c>
      <c r="E82" s="4">
        <f t="shared" si="6"/>
        <v>-88.711419034655563</v>
      </c>
    </row>
    <row r="83" spans="1:5">
      <c r="A83">
        <f t="shared" si="7"/>
        <v>80</v>
      </c>
      <c r="B83" s="4" t="str">
        <f t="shared" si="4"/>
        <v>502.654824574367i</v>
      </c>
      <c r="C83" s="4" t="str">
        <f>IMSUB(0,IMPRODUCT(20,IMPRODUCT($B$9,IMDIV(IMPRODUCT(IMSUM(B83,1/('Frequency Domain Analysis'!R$63*1000*'Frequency Domain Analysis'!R$65*0.000000001)),IMSUM(B83,1/(('Frequency Domain Analysis'!R$61*1000+'Frequency Domain Analysis'!R$62*1000)*'Frequency Domain Analysis'!R$64*0.000000001))),IMPRODUCT(IMPRODUCT(B83,IMSUM(B83,('Frequency Domain Analysis'!R$65*0.000000001+'Frequency Domain Analysis'!R$66*0.000000001)/('Frequency Domain Analysis'!R$63*1000*'Frequency Domain Analysis'!R$65*0.000000001*'Frequency Domain Analysis'!R$66*0.000000001))),IMSUM(B83,1/('Frequency Domain Analysis'!R$62*1000*'Frequency Domain Analysis'!R$64*0.000000001)))))))</f>
        <v>-0.559103167821236+24.5451445319264i</v>
      </c>
      <c r="D83" s="4">
        <f t="shared" si="5"/>
        <v>27.8015646840276</v>
      </c>
      <c r="E83" s="4">
        <f t="shared" si="6"/>
        <v>-88.695110022749162</v>
      </c>
    </row>
    <row r="84" spans="1:5">
      <c r="A84">
        <f t="shared" si="7"/>
        <v>81</v>
      </c>
      <c r="B84" s="4" t="str">
        <f t="shared" si="4"/>
        <v>508.938009881546i</v>
      </c>
      <c r="C84" s="4" t="str">
        <f>IMSUB(0,IMPRODUCT(20,IMPRODUCT($B$9,IMDIV(IMPRODUCT(IMSUM(B84,1/('Frequency Domain Analysis'!R$63*1000*'Frequency Domain Analysis'!R$65*0.000000001)),IMSUM(B84,1/(('Frequency Domain Analysis'!R$61*1000+'Frequency Domain Analysis'!R$62*1000)*'Frequency Domain Analysis'!R$64*0.000000001))),IMPRODUCT(IMPRODUCT(B84,IMSUM(B84,('Frequency Domain Analysis'!R$65*0.000000001+'Frequency Domain Analysis'!R$66*0.000000001)/('Frequency Domain Analysis'!R$63*1000*'Frequency Domain Analysis'!R$65*0.000000001*'Frequency Domain Analysis'!R$66*0.000000001))),IMSUM(B84,1/('Frequency Domain Analysis'!R$62*1000*'Frequency Domain Analysis'!R$64*0.000000001)))))))</f>
        <v>-0.559103193690936+24.2420539764136i</v>
      </c>
      <c r="D84" s="4">
        <f t="shared" si="5"/>
        <v>27.693697756211201</v>
      </c>
      <c r="E84" s="4">
        <f t="shared" si="6"/>
        <v>-88.678801091564736</v>
      </c>
    </row>
    <row r="85" spans="1:5">
      <c r="A85">
        <f t="shared" si="7"/>
        <v>82</v>
      </c>
      <c r="B85" s="4" t="str">
        <f t="shared" si="4"/>
        <v>515.221195188726i</v>
      </c>
      <c r="C85" s="4" t="str">
        <f>IMSUB(0,IMPRODUCT(20,IMPRODUCT($B$9,IMDIV(IMPRODUCT(IMSUM(B85,1/('Frequency Domain Analysis'!R$63*1000*'Frequency Domain Analysis'!R$65*0.000000001)),IMSUM(B85,1/(('Frequency Domain Analysis'!R$61*1000+'Frequency Domain Analysis'!R$62*1000)*'Frequency Domain Analysis'!R$64*0.000000001))),IMPRODUCT(IMPRODUCT(B85,IMSUM(B85,('Frequency Domain Analysis'!R$65*0.000000001+'Frequency Domain Analysis'!R$66*0.000000001)/('Frequency Domain Analysis'!R$63*1000*'Frequency Domain Analysis'!R$65*0.000000001*'Frequency Domain Analysis'!R$66*0.000000001))),IMSUM(B85,1/('Frequency Domain Analysis'!R$62*1000*'Frequency Domain Analysis'!R$64*0.000000001)))))))</f>
        <v>-0.559103219882002+23.9463550871596i</v>
      </c>
      <c r="D85" s="4">
        <f t="shared" si="5"/>
        <v>27.587155214590201</v>
      </c>
      <c r="E85" s="4">
        <f t="shared" si="6"/>
        <v>-88.662492242110275</v>
      </c>
    </row>
    <row r="86" spans="1:5">
      <c r="A86">
        <f t="shared" si="7"/>
        <v>83</v>
      </c>
      <c r="B86" s="4" t="str">
        <f t="shared" si="4"/>
        <v>521.504380495906i</v>
      </c>
      <c r="C86" s="4" t="str">
        <f>IMSUB(0,IMPRODUCT(20,IMPRODUCT($B$9,IMDIV(IMPRODUCT(IMSUM(B86,1/('Frequency Domain Analysis'!R$63*1000*'Frequency Domain Analysis'!R$65*0.000000001)),IMSUM(B86,1/(('Frequency Domain Analysis'!R$61*1000+'Frequency Domain Analysis'!R$62*1000)*'Frequency Domain Analysis'!R$64*0.000000001))),IMPRODUCT(IMPRODUCT(B86,IMSUM(B86,('Frequency Domain Analysis'!R$65*0.000000001+'Frequency Domain Analysis'!R$66*0.000000001)/('Frequency Domain Analysis'!R$63*1000*'Frequency Domain Analysis'!R$65*0.000000001*'Frequency Domain Analysis'!R$66*0.000000001))),IMSUM(B86,1/('Frequency Domain Analysis'!R$62*1000*'Frequency Domain Analysis'!R$64*0.000000001)))))))</f>
        <v>-0.55910324639443+23.6577806955048i</v>
      </c>
      <c r="D86" s="4">
        <f t="shared" si="5"/>
        <v>27.4819049617792</v>
      </c>
      <c r="E86" s="4">
        <f t="shared" si="6"/>
        <v>-88.646183475393798</v>
      </c>
    </row>
    <row r="87" spans="1:5">
      <c r="A87">
        <f t="shared" si="7"/>
        <v>84</v>
      </c>
      <c r="B87" s="4" t="str">
        <f t="shared" si="4"/>
        <v>527.787565803085i</v>
      </c>
      <c r="C87" s="4" t="str">
        <f>IMSUB(0,IMPRODUCT(20,IMPRODUCT($B$9,IMDIV(IMPRODUCT(IMSUM(B87,1/('Frequency Domain Analysis'!R$63*1000*'Frequency Domain Analysis'!R$65*0.000000001)),IMSUM(B87,1/(('Frequency Domain Analysis'!R$61*1000+'Frequency Domain Analysis'!R$62*1000)*'Frequency Domain Analysis'!R$64*0.000000001))),IMPRODUCT(IMPRODUCT(B87,IMSUM(B87,('Frequency Domain Analysis'!R$65*0.000000001+'Frequency Domain Analysis'!R$66*0.000000001)/('Frequency Domain Analysis'!R$63*1000*'Frequency Domain Analysis'!R$65*0.000000001*'Frequency Domain Analysis'!R$66*0.000000001))),IMSUM(B87,1/('Frequency Domain Analysis'!R$62*1000*'Frequency Domain Analysis'!R$64*0.000000001)))))))</f>
        <v>-0.559103273228226+23.3760763551062i</v>
      </c>
      <c r="D87" s="4">
        <f t="shared" si="5"/>
        <v>27.377916053647404</v>
      </c>
      <c r="E87" s="4">
        <f t="shared" si="6"/>
        <v>-88.629874792423252</v>
      </c>
    </row>
    <row r="88" spans="1:5">
      <c r="A88">
        <f t="shared" si="7"/>
        <v>85</v>
      </c>
      <c r="B88" s="4" t="str">
        <f t="shared" si="4"/>
        <v>534.070751110265i</v>
      </c>
      <c r="C88" s="4" t="str">
        <f>IMSUB(0,IMPRODUCT(20,IMPRODUCT($B$9,IMDIV(IMPRODUCT(IMSUM(B88,1/('Frequency Domain Analysis'!R$63*1000*'Frequency Domain Analysis'!R$65*0.000000001)),IMSUM(B88,1/(('Frequency Domain Analysis'!R$61*1000+'Frequency Domain Analysis'!R$62*1000)*'Frequency Domain Analysis'!R$64*0.000000001))),IMPRODUCT(IMPRODUCT(B88,IMSUM(B88,('Frequency Domain Analysis'!R$65*0.000000001+'Frequency Domain Analysis'!R$66*0.000000001)/('Frequency Domain Analysis'!R$63*1000*'Frequency Domain Analysis'!R$65*0.000000001*'Frequency Domain Analysis'!R$66*0.000000001))),IMSUM(B88,1/('Frequency Domain Analysis'!R$62*1000*'Frequency Domain Analysis'!R$64*0.000000001)))))))</f>
        <v>-0.55910330038338+23.1009995935664i</v>
      </c>
      <c r="D88" s="4">
        <f t="shared" si="5"/>
        <v>27.275158644724602</v>
      </c>
      <c r="E88" s="4">
        <f t="shared" si="6"/>
        <v>-88.613566194206541</v>
      </c>
    </row>
    <row r="89" spans="1:5">
      <c r="A89">
        <f t="shared" si="7"/>
        <v>86</v>
      </c>
      <c r="B89" s="4" t="str">
        <f t="shared" si="4"/>
        <v>540.353936417444i</v>
      </c>
      <c r="C89" s="4" t="str">
        <f>IMSUB(0,IMPRODUCT(20,IMPRODUCT($B$9,IMDIV(IMPRODUCT(IMSUM(B89,1/('Frequency Domain Analysis'!R$63*1000*'Frequency Domain Analysis'!R$65*0.000000001)),IMSUM(B89,1/(('Frequency Domain Analysis'!R$61*1000+'Frequency Domain Analysis'!R$62*1000)*'Frequency Domain Analysis'!R$64*0.000000001))),IMPRODUCT(IMPRODUCT(B89,IMSUM(B89,('Frequency Domain Analysis'!R$65*0.000000001+'Frequency Domain Analysis'!R$66*0.000000001)/('Frequency Domain Analysis'!R$63*1000*'Frequency Domain Analysis'!R$65*0.000000001*'Frequency Domain Analysis'!R$66*0.000000001))),IMSUM(B89,1/('Frequency Domain Analysis'!R$62*1000*'Frequency Domain Analysis'!R$64*0.000000001)))))))</f>
        <v>-0.559103327859896+22.8323192162744i</v>
      </c>
      <c r="D89" s="4">
        <f t="shared" si="5"/>
        <v>27.173603936798202</v>
      </c>
      <c r="E89" s="4">
        <f t="shared" si="6"/>
        <v>-88.5972576817516</v>
      </c>
    </row>
    <row r="90" spans="1:5">
      <c r="A90">
        <f t="shared" si="7"/>
        <v>87</v>
      </c>
      <c r="B90" s="4" t="str">
        <f t="shared" si="4"/>
        <v>546.637121724624i</v>
      </c>
      <c r="C90" s="4" t="str">
        <f>IMSUB(0,IMPRODUCT(20,IMPRODUCT($B$9,IMDIV(IMPRODUCT(IMSUM(B90,1/('Frequency Domain Analysis'!R$63*1000*'Frequency Domain Analysis'!R$65*0.000000001)),IMSUM(B90,1/(('Frequency Domain Analysis'!R$61*1000+'Frequency Domain Analysis'!R$62*1000)*'Frequency Domain Analysis'!R$64*0.000000001))),IMPRODUCT(IMPRODUCT(B90,IMSUM(B90,('Frequency Domain Analysis'!R$65*0.000000001+'Frequency Domain Analysis'!R$66*0.000000001)/('Frequency Domain Analysis'!R$63*1000*'Frequency Domain Analysis'!R$65*0.000000001*'Frequency Domain Analysis'!R$66*0.000000001))),IMSUM(B90,1/('Frequency Domain Analysis'!R$62*1000*'Frequency Domain Analysis'!R$64*0.000000001)))))))</f>
        <v>-0.55910335565777+22.5698146582558i</v>
      </c>
      <c r="D90" s="4">
        <f t="shared" si="5"/>
        <v>27.073224130482</v>
      </c>
      <c r="E90" s="4">
        <f t="shared" si="6"/>
        <v>-88.580949256066205</v>
      </c>
    </row>
    <row r="91" spans="1:5">
      <c r="A91">
        <f t="shared" si="7"/>
        <v>88</v>
      </c>
      <c r="B91" s="4" t="str">
        <f t="shared" si="4"/>
        <v>552.920307031804i</v>
      </c>
      <c r="C91" s="4" t="str">
        <f>IMSUB(0,IMPRODUCT(20,IMPRODUCT($B$9,IMDIV(IMPRODUCT(IMSUM(B91,1/('Frequency Domain Analysis'!R$63*1000*'Frequency Domain Analysis'!R$65*0.000000001)),IMSUM(B91,1/(('Frequency Domain Analysis'!R$61*1000+'Frequency Domain Analysis'!R$62*1000)*'Frequency Domain Analysis'!R$64*0.000000001))),IMPRODUCT(IMPRODUCT(B91,IMSUM(B91,('Frequency Domain Analysis'!R$65*0.000000001+'Frequency Domain Analysis'!R$66*0.000000001)/('Frequency Domain Analysis'!R$63*1000*'Frequency Domain Analysis'!R$65*0.000000001*'Frequency Domain Analysis'!R$66*0.000000001))),IMSUM(B91,1/('Frequency Domain Analysis'!R$62*1000*'Frequency Domain Analysis'!R$64*0.000000001)))))))</f>
        <v>-0.559103383777016+22.3132753802174i</v>
      </c>
      <c r="D91" s="4">
        <f t="shared" si="5"/>
        <v>26.973992379554403</v>
      </c>
      <c r="E91" s="4">
        <f t="shared" si="6"/>
        <v>-88.564640918158176</v>
      </c>
    </row>
    <row r="92" spans="1:5">
      <c r="A92">
        <f t="shared" si="7"/>
        <v>89</v>
      </c>
      <c r="B92" s="4" t="str">
        <f t="shared" si="4"/>
        <v>559.203492338983i</v>
      </c>
      <c r="C92" s="4" t="str">
        <f>IMSUB(0,IMPRODUCT(20,IMPRODUCT($B$9,IMDIV(IMPRODUCT(IMSUM(B92,1/('Frequency Domain Analysis'!R$63*1000*'Frequency Domain Analysis'!R$65*0.000000001)),IMSUM(B92,1/(('Frequency Domain Analysis'!R$61*1000+'Frequency Domain Analysis'!R$62*1000)*'Frequency Domain Analysis'!R$64*0.000000001))),IMPRODUCT(IMPRODUCT(B92,IMSUM(B92,('Frequency Domain Analysis'!R$65*0.000000001+'Frequency Domain Analysis'!R$66*0.000000001)/('Frequency Domain Analysis'!R$63*1000*'Frequency Domain Analysis'!R$65*0.000000001*'Frequency Domain Analysis'!R$66*0.000000001))),IMSUM(B92,1/('Frequency Domain Analysis'!R$62*1000*'Frequency Domain Analysis'!R$64*0.000000001)))))))</f>
        <v>-0.55910341221762+22.062500305306i</v>
      </c>
      <c r="D92" s="4">
        <f t="shared" si="5"/>
        <v>26.875882747873597</v>
      </c>
      <c r="E92" s="4">
        <f t="shared" si="6"/>
        <v>-88.54833266903529</v>
      </c>
    </row>
    <row r="93" spans="1:5">
      <c r="A93">
        <f t="shared" si="7"/>
        <v>90</v>
      </c>
      <c r="B93" s="4" t="str">
        <f t="shared" si="4"/>
        <v>565.486677646163i</v>
      </c>
      <c r="C93" s="4" t="str">
        <f>IMSUB(0,IMPRODUCT(20,IMPRODUCT($B$9,IMDIV(IMPRODUCT(IMSUM(B93,1/('Frequency Domain Analysis'!R$63*1000*'Frequency Domain Analysis'!R$65*0.000000001)),IMSUM(B93,1/(('Frequency Domain Analysis'!R$61*1000+'Frequency Domain Analysis'!R$62*1000)*'Frequency Domain Analysis'!R$64*0.000000001))),IMPRODUCT(IMPRODUCT(B93,IMSUM(B93,('Frequency Domain Analysis'!R$65*0.000000001+'Frequency Domain Analysis'!R$66*0.000000001)/('Frequency Domain Analysis'!R$63*1000*'Frequency Domain Analysis'!R$65*0.000000001*'Frequency Domain Analysis'!R$66*0.000000001))),IMSUM(B93,1/('Frequency Domain Analysis'!R$62*1000*'Frequency Domain Analysis'!R$64*0.000000001)))))))</f>
        <v>-0.55910344097959+21.8172972934174i</v>
      </c>
      <c r="D93" s="4">
        <f t="shared" si="5"/>
        <v>26.778870168702401</v>
      </c>
      <c r="E93" s="4">
        <f t="shared" si="6"/>
        <v>-88.532024509705252</v>
      </c>
    </row>
    <row r="94" spans="1:5">
      <c r="A94">
        <f t="shared" si="7"/>
        <v>91</v>
      </c>
      <c r="B94" s="4" t="str">
        <f t="shared" si="4"/>
        <v>571.769862953342i</v>
      </c>
      <c r="C94" s="4" t="str">
        <f>IMSUB(0,IMPRODUCT(20,IMPRODUCT($B$9,IMDIV(IMPRODUCT(IMSUM(B94,1/('Frequency Domain Analysis'!R$63*1000*'Frequency Domain Analysis'!R$65*0.000000001)),IMSUM(B94,1/(('Frequency Domain Analysis'!R$61*1000+'Frequency Domain Analysis'!R$62*1000)*'Frequency Domain Analysis'!R$64*0.000000001))),IMPRODUCT(IMPRODUCT(B94,IMSUM(B94,('Frequency Domain Analysis'!R$65*0.000000001+'Frequency Domain Analysis'!R$66*0.000000001)/('Frequency Domain Analysis'!R$63*1000*'Frequency Domain Analysis'!R$65*0.000000001*'Frequency Domain Analysis'!R$66*0.000000001))),IMSUM(B94,1/('Frequency Domain Analysis'!R$62*1000*'Frequency Domain Analysis'!R$64*0.000000001)))))))</f>
        <v>-0.559103470062916+21.577482650166i</v>
      </c>
      <c r="D94" s="4">
        <f t="shared" si="5"/>
        <v>26.682930406279198</v>
      </c>
      <c r="E94" s="4">
        <f t="shared" si="6"/>
        <v>-88.515716441175755</v>
      </c>
    </row>
    <row r="95" spans="1:5">
      <c r="A95">
        <f t="shared" si="7"/>
        <v>92</v>
      </c>
      <c r="B95" s="4" t="str">
        <f t="shared" si="4"/>
        <v>578.053048260522i</v>
      </c>
      <c r="C95" s="4" t="str">
        <f>IMSUB(0,IMPRODUCT(20,IMPRODUCT($B$9,IMDIV(IMPRODUCT(IMSUM(B95,1/('Frequency Domain Analysis'!R$63*1000*'Frequency Domain Analysis'!R$65*0.000000001)),IMSUM(B95,1/(('Frequency Domain Analysis'!R$61*1000+'Frequency Domain Analysis'!R$62*1000)*'Frequency Domain Analysis'!R$64*0.000000001))),IMPRODUCT(IMPRODUCT(B95,IMSUM(B95,('Frequency Domain Analysis'!R$65*0.000000001+'Frequency Domain Analysis'!R$66*0.000000001)/('Frequency Domain Analysis'!R$63*1000*'Frequency Domain Analysis'!R$65*0.000000001*'Frequency Domain Analysis'!R$66*0.000000001))),IMSUM(B95,1/('Frequency Domain Analysis'!R$62*1000*'Frequency Domain Analysis'!R$64*0.000000001)))))))</f>
        <v>-0.559103499467606+21.342880667879i</v>
      </c>
      <c r="D95" s="4">
        <f t="shared" si="5"/>
        <v>26.588040019489</v>
      </c>
      <c r="E95" s="4">
        <f t="shared" si="6"/>
        <v>-88.499408464454433</v>
      </c>
    </row>
    <row r="96" spans="1:5">
      <c r="A96">
        <f t="shared" si="7"/>
        <v>93</v>
      </c>
      <c r="B96" s="4" t="str">
        <f t="shared" si="4"/>
        <v>584.336233567701i</v>
      </c>
      <c r="C96" s="4" t="str">
        <f>IMSUB(0,IMPRODUCT(20,IMPRODUCT($B$9,IMDIV(IMPRODUCT(IMSUM(B96,1/('Frequency Domain Analysis'!R$63*1000*'Frequency Domain Analysis'!R$65*0.000000001)),IMSUM(B96,1/(('Frequency Domain Analysis'!R$61*1000+'Frequency Domain Analysis'!R$62*1000)*'Frequency Domain Analysis'!R$64*0.000000001))),IMPRODUCT(IMPRODUCT(B96,IMSUM(B96,('Frequency Domain Analysis'!R$65*0.000000001+'Frequency Domain Analysis'!R$66*0.000000001)/('Frequency Domain Analysis'!R$63*1000*'Frequency Domain Analysis'!R$65*0.000000001*'Frequency Domain Analysis'!R$66*0.000000001))),IMSUM(B96,1/('Frequency Domain Analysis'!R$62*1000*'Frequency Domain Analysis'!R$64*0.000000001)))))))</f>
        <v>-0.559103529193662+21.1133231962028i</v>
      </c>
      <c r="D96" s="4">
        <f t="shared" si="5"/>
        <v>26.494176327499403</v>
      </c>
      <c r="E96" s="4">
        <f t="shared" si="6"/>
        <v>-88.483100580548864</v>
      </c>
    </row>
    <row r="97" spans="1:5">
      <c r="A97">
        <f t="shared" si="7"/>
        <v>94</v>
      </c>
      <c r="B97" s="4" t="str">
        <f t="shared" si="4"/>
        <v>590.619418874881i</v>
      </c>
      <c r="C97" s="4" t="str">
        <f>IMSUB(0,IMPRODUCT(20,IMPRODUCT($B$9,IMDIV(IMPRODUCT(IMSUM(B97,1/('Frequency Domain Analysis'!R$63*1000*'Frequency Domain Analysis'!R$65*0.000000001)),IMSUM(B97,1/(('Frequency Domain Analysis'!R$61*1000+'Frequency Domain Analysis'!R$62*1000)*'Frequency Domain Analysis'!R$64*0.000000001))),IMPRODUCT(IMPRODUCT(B97,IMSUM(B97,('Frequency Domain Analysis'!R$65*0.000000001+'Frequency Domain Analysis'!R$66*0.000000001)/('Frequency Domain Analysis'!R$63*1000*'Frequency Domain Analysis'!R$65*0.000000001*'Frequency Domain Analysis'!R$66*0.000000001))),IMSUM(B97,1/('Frequency Domain Analysis'!R$62*1000*'Frequency Domain Analysis'!R$64*0.000000001)))))))</f>
        <v>-0.559103559241082+20.888649240118i</v>
      </c>
      <c r="D97" s="4">
        <f t="shared" si="5"/>
        <v>26.401317377232999</v>
      </c>
      <c r="E97" s="4">
        <f t="shared" si="6"/>
        <v>-88.466792790466627</v>
      </c>
    </row>
    <row r="98" spans="1:5">
      <c r="A98">
        <f t="shared" si="7"/>
        <v>95</v>
      </c>
      <c r="B98" s="4" t="str">
        <f t="shared" si="4"/>
        <v>596.902604182061i</v>
      </c>
      <c r="C98" s="4" t="str">
        <f>IMSUB(0,IMPRODUCT(20,IMPRODUCT($B$9,IMDIV(IMPRODUCT(IMSUM(B98,1/('Frequency Domain Analysis'!R$63*1000*'Frequency Domain Analysis'!R$65*0.000000001)),IMSUM(B98,1/(('Frequency Domain Analysis'!R$61*1000+'Frequency Domain Analysis'!R$62*1000)*'Frequency Domain Analysis'!R$64*0.000000001))),IMPRODUCT(IMPRODUCT(B98,IMSUM(B98,('Frequency Domain Analysis'!R$65*0.000000001+'Frequency Domain Analysis'!R$66*0.000000001)/('Frequency Domain Analysis'!R$63*1000*'Frequency Domain Analysis'!R$65*0.000000001*'Frequency Domain Analysis'!R$66*0.000000001))),IMSUM(B98,1/('Frequency Domain Analysis'!R$62*1000*'Frequency Domain Analysis'!R$64*0.000000001)))))))</f>
        <v>-0.559103589609858+20.6687045833424i</v>
      </c>
      <c r="D98" s="4">
        <f t="shared" si="5"/>
        <v>26.309441912561603</v>
      </c>
      <c r="E98" s="4">
        <f t="shared" si="6"/>
        <v>-88.450485095215242</v>
      </c>
    </row>
    <row r="99" spans="1:5">
      <c r="A99">
        <f t="shared" si="7"/>
        <v>96</v>
      </c>
      <c r="B99" s="4" t="str">
        <f t="shared" si="4"/>
        <v>603.18578948924i</v>
      </c>
      <c r="C99" s="4" t="str">
        <f>IMSUB(0,IMPRODUCT(20,IMPRODUCT($B$9,IMDIV(IMPRODUCT(IMSUM(B99,1/('Frequency Domain Analysis'!R$63*1000*'Frequency Domain Analysis'!R$65*0.000000001)),IMSUM(B99,1/(('Frequency Domain Analysis'!R$61*1000+'Frequency Domain Analysis'!R$62*1000)*'Frequency Domain Analysis'!R$64*0.000000001))),IMPRODUCT(IMPRODUCT(B99,IMSUM(B99,('Frequency Domain Analysis'!R$65*0.000000001+'Frequency Domain Analysis'!R$66*0.000000001)/('Frequency Domain Analysis'!R$63*1000*'Frequency Domain Analysis'!R$65*0.000000001*'Frequency Domain Analysis'!R$66*0.000000001))),IMSUM(B99,1/('Frequency Domain Analysis'!R$62*1000*'Frequency Domain Analysis'!R$64*0.000000001)))))))</f>
        <v>-0.559103620300004+20.4533414352732i</v>
      </c>
      <c r="D99" s="4">
        <f t="shared" si="5"/>
        <v>26.218529345112998</v>
      </c>
      <c r="E99" s="4">
        <f t="shared" si="6"/>
        <v>-88.434177495802146</v>
      </c>
    </row>
    <row r="100" spans="1:5">
      <c r="A100">
        <f t="shared" si="7"/>
        <v>97</v>
      </c>
      <c r="B100" s="4" t="str">
        <f t="shared" si="4"/>
        <v>609.46897479642i</v>
      </c>
      <c r="C100" s="4" t="str">
        <f>IMSUB(0,IMPRODUCT(20,IMPRODUCT($B$9,IMDIV(IMPRODUCT(IMSUM(B100,1/('Frequency Domain Analysis'!R$63*1000*'Frequency Domain Analysis'!R$65*0.000000001)),IMSUM(B100,1/(('Frequency Domain Analysis'!R$61*1000+'Frequency Domain Analysis'!R$62*1000)*'Frequency Domain Analysis'!R$64*0.000000001))),IMPRODUCT(IMPRODUCT(B100,IMSUM(B100,('Frequency Domain Analysis'!R$65*0.000000001+'Frequency Domain Analysis'!R$66*0.000000001)/('Frequency Domain Analysis'!R$63*1000*'Frequency Domain Analysis'!R$65*0.000000001*'Frequency Domain Analysis'!R$66*0.000000001))),IMSUM(B100,1/('Frequency Domain Analysis'!R$62*1000*'Frequency Domain Analysis'!R$64*0.000000001)))))))</f>
        <v>-0.55910365131151+20.2424180997642i</v>
      </c>
      <c r="D100" s="4">
        <f t="shared" si="5"/>
        <v>26.128559726591199</v>
      </c>
      <c r="E100" s="4">
        <f t="shared" si="6"/>
        <v>-88.417869993234788</v>
      </c>
    </row>
    <row r="101" spans="1:5">
      <c r="A101">
        <f t="shared" si="7"/>
        <v>98</v>
      </c>
      <c r="B101" s="4" t="str">
        <f t="shared" si="4"/>
        <v>615.752160103599i</v>
      </c>
      <c r="C101" s="4" t="str">
        <f>IMSUB(0,IMPRODUCT(20,IMPRODUCT($B$9,IMDIV(IMPRODUCT(IMSUM(B101,1/('Frequency Domain Analysis'!R$63*1000*'Frequency Domain Analysis'!R$65*0.000000001)),IMSUM(B101,1/(('Frequency Domain Analysis'!R$61*1000+'Frequency Domain Analysis'!R$62*1000)*'Frequency Domain Analysis'!R$64*0.000000001))),IMPRODUCT(IMPRODUCT(B101,IMSUM(B101,('Frequency Domain Analysis'!R$65*0.000000001+'Frequency Domain Analysis'!R$66*0.000000001)/('Frequency Domain Analysis'!R$63*1000*'Frequency Domain Analysis'!R$65*0.000000001*'Frequency Domain Analysis'!R$66*0.000000001))),IMSUM(B101,1/('Frequency Domain Analysis'!R$62*1000*'Frequency Domain Analysis'!R$64*0.000000001)))))))</f>
        <v>-0.559103682644376+20.0357986641864i</v>
      </c>
      <c r="D101" s="4">
        <f t="shared" si="5"/>
        <v>26.039513722515203</v>
      </c>
      <c r="E101" s="4">
        <f t="shared" si="6"/>
        <v>-88.401562588520548</v>
      </c>
    </row>
    <row r="102" spans="1:5">
      <c r="A102">
        <f t="shared" si="7"/>
        <v>99</v>
      </c>
      <c r="B102" s="4" t="str">
        <f t="shared" si="4"/>
        <v>622.035345410779i</v>
      </c>
      <c r="C102" s="4" t="str">
        <f>IMSUB(0,IMPRODUCT(20,IMPRODUCT($B$9,IMDIV(IMPRODUCT(IMSUM(B102,1/('Frequency Domain Analysis'!R$63*1000*'Frequency Domain Analysis'!R$65*0.000000001)),IMSUM(B102,1/(('Frequency Domain Analysis'!R$61*1000+'Frequency Domain Analysis'!R$62*1000)*'Frequency Domain Analysis'!R$64*0.000000001))),IMPRODUCT(IMPRODUCT(B102,IMSUM(B102,('Frequency Domain Analysis'!R$65*0.000000001+'Frequency Domain Analysis'!R$66*0.000000001)/('Frequency Domain Analysis'!R$63*1000*'Frequency Domain Analysis'!R$65*0.000000001*'Frequency Domain Analysis'!R$66*0.000000001))),IMSUM(B102,1/('Frequency Domain Analysis'!R$62*1000*'Frequency Domain Analysis'!R$64*0.000000001)))))))</f>
        <v>-0.559103714298606+19.8333527073296i</v>
      </c>
      <c r="D102" s="4">
        <f t="shared" si="5"/>
        <v>25.951372587291999</v>
      </c>
      <c r="E102" s="4">
        <f t="shared" si="6"/>
        <v>-88.385255282666762</v>
      </c>
    </row>
    <row r="103" spans="1:5">
      <c r="A103">
        <f t="shared" si="7"/>
        <v>100</v>
      </c>
      <c r="B103" s="4" t="str">
        <f t="shared" si="4"/>
        <v>628.318530717959i</v>
      </c>
      <c r="C103" s="4" t="str">
        <f>IMSUB(0,IMPRODUCT(20,IMPRODUCT($B$9,IMDIV(IMPRODUCT(IMSUM(B103,1/('Frequency Domain Analysis'!R$63*1000*'Frequency Domain Analysis'!R$65*0.000000001)),IMSUM(B103,1/(('Frequency Domain Analysis'!R$61*1000+'Frequency Domain Analysis'!R$62*1000)*'Frequency Domain Analysis'!R$64*0.000000001))),IMPRODUCT(IMPRODUCT(B103,IMSUM(B103,('Frequency Domain Analysis'!R$65*0.000000001+'Frequency Domain Analysis'!R$66*0.000000001)/('Frequency Domain Analysis'!R$63*1000*'Frequency Domain Analysis'!R$65*0.000000001*'Frequency Domain Analysis'!R$66*0.000000001))),IMSUM(B103,1/('Frequency Domain Analysis'!R$62*1000*'Frequency Domain Analysis'!R$64*0.000000001)))))))</f>
        <v>-0.559103746274202+19.6349550248323i</v>
      </c>
      <c r="D103" s="4">
        <f t="shared" si="5"/>
        <v>25.864118140540803</v>
      </c>
      <c r="E103" s="4">
        <f t="shared" si="6"/>
        <v>-88.368948076680709</v>
      </c>
    </row>
    <row r="104" spans="1:5">
      <c r="A104">
        <f>A103+10</f>
        <v>110</v>
      </c>
      <c r="B104" s="4" t="str">
        <f t="shared" si="4"/>
        <v>691.150383789755i</v>
      </c>
      <c r="C104" s="4" t="str">
        <f>IMSUB(0,IMPRODUCT(20,IMPRODUCT($B$9,IMDIV(IMPRODUCT(IMSUM(B104,1/('Frequency Domain Analysis'!R$63*1000*'Frequency Domain Analysis'!R$65*0.000000001)),IMSUM(B104,1/(('Frequency Domain Analysis'!R$61*1000+'Frequency Domain Analysis'!R$62*1000)*'Frequency Domain Analysis'!R$64*0.000000001))),IMPRODUCT(IMPRODUCT(B104,IMSUM(B104,('Frequency Domain Analysis'!R$65*0.000000001+'Frequency Domain Analysis'!R$66*0.000000001)/('Frequency Domain Analysis'!R$63*1000*'Frequency Domain Analysis'!R$65*0.000000001*'Frequency Domain Analysis'!R$66*0.000000001))),IMSUM(B104,1/('Frequency Domain Analysis'!R$62*1000*'Frequency Domain Analysis'!R$64*0.000000001)))))))</f>
        <v>-0.559104083705074+17.8493436434777i</v>
      </c>
      <c r="D104" s="4">
        <f t="shared" si="5"/>
        <v>25.036704061491001</v>
      </c>
      <c r="E104" s="4">
        <f t="shared" si="6"/>
        <v>-88.205881731117969</v>
      </c>
    </row>
    <row r="105" spans="1:5">
      <c r="A105">
        <f t="shared" ref="A105:A168" si="8">A104+10</f>
        <v>120</v>
      </c>
      <c r="B105" s="4" t="str">
        <f t="shared" si="4"/>
        <v>753.98223686155i</v>
      </c>
      <c r="C105" s="4" t="str">
        <f>IMSUB(0,IMPRODUCT(20,IMPRODUCT($B$9,IMDIV(IMPRODUCT(IMSUM(B105,1/('Frequency Domain Analysis'!R$63*1000*'Frequency Domain Analysis'!R$65*0.000000001)),IMSUM(B105,1/(('Frequency Domain Analysis'!R$61*1000+'Frequency Domain Analysis'!R$62*1000)*'Frequency Domain Analysis'!R$64*0.000000001))),IMPRODUCT(IMPRODUCT(B105,IMSUM(B105,('Frequency Domain Analysis'!R$65*0.000000001+'Frequency Domain Analysis'!R$66*0.000000001)/('Frequency Domain Analysis'!R$63*1000*'Frequency Domain Analysis'!R$65*0.000000001*'Frequency Domain Analysis'!R$66*0.000000001))),IMSUM(B105,1/('Frequency Domain Analysis'!R$62*1000*'Frequency Domain Analysis'!R$64*0.000000001)))))))</f>
        <v>-0.559104453272198+16.3612804275586i</v>
      </c>
      <c r="D105" s="4">
        <f t="shared" si="5"/>
        <v>24.2814142996356</v>
      </c>
      <c r="E105" s="4">
        <f t="shared" si="6"/>
        <v>-88.04282648000239</v>
      </c>
    </row>
    <row r="106" spans="1:5">
      <c r="A106">
        <f t="shared" si="8"/>
        <v>130</v>
      </c>
      <c r="B106" s="4" t="str">
        <f t="shared" si="4"/>
        <v>816.814089933346i</v>
      </c>
      <c r="C106" s="4" t="str">
        <f>IMSUB(0,IMPRODUCT(20,IMPRODUCT($B$9,IMDIV(IMPRODUCT(IMSUM(B106,1/('Frequency Domain Analysis'!R$63*1000*'Frequency Domain Analysis'!R$65*0.000000001)),IMSUM(B106,1/(('Frequency Domain Analysis'!R$61*1000+'Frequency Domain Analysis'!R$62*1000)*'Frequency Domain Analysis'!R$64*0.000000001))),IMPRODUCT(IMPRODUCT(B106,IMSUM(B106,('Frequency Domain Analysis'!R$65*0.000000001+'Frequency Domain Analysis'!R$66*0.000000001)/('Frequency Domain Analysis'!R$63*1000*'Frequency Domain Analysis'!R$65*0.000000001*'Frequency Domain Analysis'!R$66*0.000000001))),IMSUM(B106,1/('Frequency Domain Analysis'!R$62*1000*'Frequency Domain Analysis'!R$64*0.000000001)))))))</f>
        <v>-0.559104854975564+15.1021004158335i</v>
      </c>
      <c r="D106" s="4">
        <f t="shared" si="5"/>
        <v>23.586695452078601</v>
      </c>
      <c r="E106" s="4">
        <f t="shared" si="6"/>
        <v>-87.879783329816817</v>
      </c>
    </row>
    <row r="107" spans="1:5">
      <c r="A107">
        <f t="shared" si="8"/>
        <v>140</v>
      </c>
      <c r="B107" s="4" t="str">
        <f t="shared" si="4"/>
        <v>879.645943005142i</v>
      </c>
      <c r="C107" s="4" t="str">
        <f>IMSUB(0,IMPRODUCT(20,IMPRODUCT($B$9,IMDIV(IMPRODUCT(IMSUM(B107,1/('Frequency Domain Analysis'!R$63*1000*'Frequency Domain Analysis'!R$65*0.000000001)),IMSUM(B107,1/(('Frequency Domain Analysis'!R$61*1000+'Frequency Domain Analysis'!R$62*1000)*'Frequency Domain Analysis'!R$64*0.000000001))),IMPRODUCT(IMPRODUCT(B107,IMSUM(B107,('Frequency Domain Analysis'!R$65*0.000000001+'Frequency Domain Analysis'!R$66*0.000000001)/('Frequency Domain Analysis'!R$63*1000*'Frequency Domain Analysis'!R$65*0.000000001*'Frequency Domain Analysis'!R$66*0.000000001))),IMSUM(B107,1/('Frequency Domain Analysis'!R$62*1000*'Frequency Domain Analysis'!R$64*0.000000001)))))))</f>
        <v>-0.559105288815178+14.0227572074171i</v>
      </c>
      <c r="D107" s="4">
        <f t="shared" si="5"/>
        <v>22.943566872973399</v>
      </c>
      <c r="E107" s="4">
        <f t="shared" si="6"/>
        <v>-87.716753286496143</v>
      </c>
    </row>
    <row r="108" spans="1:5">
      <c r="A108">
        <f t="shared" si="8"/>
        <v>150</v>
      </c>
      <c r="B108" s="4" t="str">
        <f t="shared" si="4"/>
        <v>942.477796076938i</v>
      </c>
      <c r="C108" s="4" t="str">
        <f>IMSUB(0,IMPRODUCT(20,IMPRODUCT($B$9,IMDIV(IMPRODUCT(IMSUM(B108,1/('Frequency Domain Analysis'!R$63*1000*'Frequency Domain Analysis'!R$65*0.000000001)),IMSUM(B108,1/(('Frequency Domain Analysis'!R$61*1000+'Frequency Domain Analysis'!R$62*1000)*'Frequency Domain Analysis'!R$64*0.000000001))),IMPRODUCT(IMPRODUCT(B108,IMSUM(B108,('Frequency Domain Analysis'!R$65*0.000000001+'Frequency Domain Analysis'!R$66*0.000000001)/('Frequency Domain Analysis'!R$63*1000*'Frequency Domain Analysis'!R$65*0.000000001*'Frequency Domain Analysis'!R$66*0.000000001))),IMSUM(B108,1/('Frequency Domain Analysis'!R$62*1000*'Frequency Domain Analysis'!R$64*0.000000001)))))))</f>
        <v>-0.559105754791018+13.0872834416606i</v>
      </c>
      <c r="D108" s="4">
        <f t="shared" si="5"/>
        <v>22.344909292567202</v>
      </c>
      <c r="E108" s="4">
        <f t="shared" si="6"/>
        <v>-87.553737355381898</v>
      </c>
    </row>
    <row r="109" spans="1:5">
      <c r="A109">
        <f t="shared" si="8"/>
        <v>160</v>
      </c>
      <c r="B109" s="4" t="str">
        <f t="shared" si="4"/>
        <v>1005.30964914873i</v>
      </c>
      <c r="C109" s="4" t="str">
        <f>IMSUB(0,IMPRODUCT(20,IMPRODUCT($B$9,IMDIV(IMPRODUCT(IMSUM(B109,1/('Frequency Domain Analysis'!R$63*1000*'Frequency Domain Analysis'!R$65*0.000000001)),IMSUM(B109,1/(('Frequency Domain Analysis'!R$61*1000+'Frequency Domain Analysis'!R$62*1000)*'Frequency Domain Analysis'!R$64*0.000000001))),IMPRODUCT(IMPRODUCT(B109,IMSUM(B109,('Frequency Domain Analysis'!R$65*0.000000001+'Frequency Domain Analysis'!R$66*0.000000001)/('Frequency Domain Analysis'!R$63*1000*'Frequency Domain Analysis'!R$65*0.000000001*'Frequency Domain Analysis'!R$66*0.000000001))),IMSUM(B109,1/('Frequency Domain Analysis'!R$62*1000*'Frequency Domain Analysis'!R$64*0.000000001)))))))</f>
        <v>-0.55910625290309+12.2687035980789i</v>
      </c>
      <c r="D109" s="4">
        <f t="shared" si="5"/>
        <v>21.784983493775002</v>
      </c>
      <c r="E109" s="4">
        <f t="shared" si="6"/>
        <v>-87.390736541177048</v>
      </c>
    </row>
    <row r="110" spans="1:5">
      <c r="A110">
        <f t="shared" si="8"/>
        <v>170</v>
      </c>
      <c r="B110" s="4" t="str">
        <f t="shared" si="4"/>
        <v>1068.14150222053i</v>
      </c>
      <c r="C110" s="4" t="str">
        <f>IMSUB(0,IMPRODUCT(20,IMPRODUCT($B$9,IMDIV(IMPRODUCT(IMSUM(B110,1/('Frequency Domain Analysis'!R$63*1000*'Frequency Domain Analysis'!R$65*0.000000001)),IMSUM(B110,1/(('Frequency Domain Analysis'!R$61*1000+'Frequency Domain Analysis'!R$62*1000)*'Frequency Domain Analysis'!R$64*0.000000001))),IMPRODUCT(IMPRODUCT(B110,IMSUM(B110,('Frequency Domain Analysis'!R$65*0.000000001+'Frequency Domain Analysis'!R$66*0.000000001)/('Frequency Domain Analysis'!R$63*1000*'Frequency Domain Analysis'!R$65*0.000000001*'Frequency Domain Analysis'!R$66*0.000000001))),IMSUM(B110,1/('Frequency Domain Analysis'!R$62*1000*'Frequency Domain Analysis'!R$64*0.000000001)))))))</f>
        <v>-0.559106783151372+11.5463893374776i</v>
      </c>
      <c r="D110" s="4">
        <f t="shared" si="5"/>
        <v>21.259095164985801</v>
      </c>
      <c r="E110" s="4">
        <f t="shared" si="6"/>
        <v>-87.227751847900549</v>
      </c>
    </row>
    <row r="111" spans="1:5">
      <c r="A111">
        <f t="shared" si="8"/>
        <v>180</v>
      </c>
      <c r="B111" s="4" t="str">
        <f t="shared" si="4"/>
        <v>1130.97335529233i</v>
      </c>
      <c r="C111" s="4" t="str">
        <f>IMSUB(0,IMPRODUCT(20,IMPRODUCT($B$9,IMDIV(IMPRODUCT(IMSUM(B111,1/('Frequency Domain Analysis'!R$63*1000*'Frequency Domain Analysis'!R$65*0.000000001)),IMSUM(B111,1/(('Frequency Domain Analysis'!R$61*1000+'Frequency Domain Analysis'!R$62*1000)*'Frequency Domain Analysis'!R$64*0.000000001))),IMPRODUCT(IMPRODUCT(B111,IMSUM(B111,('Frequency Domain Analysis'!R$65*0.000000001+'Frequency Domain Analysis'!R$66*0.000000001)/('Frequency Domain Analysis'!R$63*1000*'Frequency Domain Analysis'!R$65*0.000000001*'Frequency Domain Analysis'!R$66*0.000000001))),IMSUM(B111,1/('Frequency Domain Analysis'!R$62*1000*'Frequency Domain Analysis'!R$64*0.000000001)))))))</f>
        <v>-0.559107345535868+10.9042963960405i</v>
      </c>
      <c r="D111" s="4">
        <f t="shared" si="5"/>
        <v>20.763355694090802</v>
      </c>
      <c r="E111" s="4">
        <f t="shared" si="6"/>
        <v>-87.064784278842566</v>
      </c>
    </row>
    <row r="112" spans="1:5">
      <c r="A112">
        <f t="shared" si="8"/>
        <v>190</v>
      </c>
      <c r="B112" s="4" t="str">
        <f t="shared" si="4"/>
        <v>1193.80520836412i</v>
      </c>
      <c r="C112" s="4" t="str">
        <f>IMSUB(0,IMPRODUCT(20,IMPRODUCT($B$9,IMDIV(IMPRODUCT(IMSUM(B112,1/('Frequency Domain Analysis'!R$63*1000*'Frequency Domain Analysis'!R$65*0.000000001)),IMSUM(B112,1/(('Frequency Domain Analysis'!R$61*1000+'Frequency Domain Analysis'!R$62*1000)*'Frequency Domain Analysis'!R$64*0.000000001))),IMPRODUCT(IMPRODUCT(B112,IMSUM(B112,('Frequency Domain Analysis'!R$65*0.000000001+'Frequency Domain Analysis'!R$66*0.000000001)/('Frequency Domain Analysis'!R$63*1000*'Frequency Domain Analysis'!R$65*0.000000001*'Frequency Domain Analysis'!R$66*0.000000001))),IMSUM(B112,1/('Frequency Domain Analysis'!R$62*1000*'Frequency Domain Analysis'!R$64*0.000000001)))))))</f>
        <v>-0.559107940056564+10.3297582497024i</v>
      </c>
      <c r="D112" s="4">
        <f t="shared" si="5"/>
        <v>20.2945077232846</v>
      </c>
      <c r="E112" s="4">
        <f t="shared" si="6"/>
        <v>-86.901834836519058</v>
      </c>
    </row>
    <row r="113" spans="1:5">
      <c r="A113">
        <f t="shared" si="8"/>
        <v>200</v>
      </c>
      <c r="B113" s="4" t="str">
        <f t="shared" si="4"/>
        <v>1256.63706143592i</v>
      </c>
      <c r="C113" s="4" t="str">
        <f>IMSUB(0,IMPRODUCT(20,IMPRODUCT($B$9,IMDIV(IMPRODUCT(IMSUM(B113,1/('Frequency Domain Analysis'!R$63*1000*'Frequency Domain Analysis'!R$65*0.000000001)),IMSUM(B113,1/(('Frequency Domain Analysis'!R$61*1000+'Frequency Domain Analysis'!R$62*1000)*'Frequency Domain Analysis'!R$64*0.000000001))),IMPRODUCT(IMPRODUCT(B113,IMSUM(B113,('Frequency Domain Analysis'!R$65*0.000000001+'Frequency Domain Analysis'!R$66*0.000000001)/('Frequency Domain Analysis'!R$63*1000*'Frequency Domain Analysis'!R$65*0.000000001*'Frequency Domain Analysis'!R$66*0.000000001))),IMSUM(B113,1/('Frequency Domain Analysis'!R$62*1000*'Frequency Domain Analysis'!R$64*0.000000001)))))))</f>
        <v>-0.559108566713448+9.81264167921196i</v>
      </c>
      <c r="D113" s="4">
        <f t="shared" si="5"/>
        <v>19.849795501584879</v>
      </c>
      <c r="E113" s="4">
        <f t="shared" si="6"/>
        <v>-86.738904522627038</v>
      </c>
    </row>
    <row r="114" spans="1:5">
      <c r="A114">
        <f t="shared" si="8"/>
        <v>210</v>
      </c>
      <c r="B114" s="4" t="str">
        <f t="shared" si="4"/>
        <v>1319.46891450771i</v>
      </c>
      <c r="C114" s="4" t="str">
        <f>IMSUB(0,IMPRODUCT(20,IMPRODUCT($B$9,IMDIV(IMPRODUCT(IMSUM(B114,1/('Frequency Domain Analysis'!R$63*1000*'Frequency Domain Analysis'!R$65*0.000000001)),IMSUM(B114,1/(('Frequency Domain Analysis'!R$61*1000+'Frequency Domain Analysis'!R$62*1000)*'Frequency Domain Analysis'!R$64*0.000000001))),IMPRODUCT(IMPRODUCT(B114,IMSUM(B114,('Frequency Domain Analysis'!R$65*0.000000001+'Frequency Domain Analysis'!R$66*0.000000001)/('Frequency Domain Analysis'!R$63*1000*'Frequency Domain Analysis'!R$65*0.000000001*'Frequency Domain Analysis'!R$66*0.000000001))),IMSUM(B114,1/('Frequency Domain Analysis'!R$62*1000*'Frequency Domain Analysis'!R$64*0.000000001)))))))</f>
        <v>-0.559109225506512+9.34474360231906i</v>
      </c>
      <c r="D114" s="4">
        <f t="shared" si="5"/>
        <v>19.426866901939359</v>
      </c>
      <c r="E114" s="4">
        <f t="shared" si="6"/>
        <v>-86.575994337999688</v>
      </c>
    </row>
    <row r="115" spans="1:5">
      <c r="A115">
        <f t="shared" si="8"/>
        <v>220</v>
      </c>
      <c r="B115" s="4" t="str">
        <f t="shared" si="4"/>
        <v>1382.30076757951i</v>
      </c>
      <c r="C115" s="4" t="str">
        <f>IMSUB(0,IMPRODUCT(20,IMPRODUCT($B$9,IMDIV(IMPRODUCT(IMSUM(B115,1/('Frequency Domain Analysis'!R$63*1000*'Frequency Domain Analysis'!R$65*0.000000001)),IMSUM(B115,1/(('Frequency Domain Analysis'!R$61*1000+'Frequency Domain Analysis'!R$62*1000)*'Frequency Domain Analysis'!R$64*0.000000001))),IMPRODUCT(IMPRODUCT(B115,IMSUM(B115,('Frequency Domain Analysis'!R$65*0.000000001+'Frequency Domain Analysis'!R$66*0.000000001)/('Frequency Domain Analysis'!R$63*1000*'Frequency Domain Analysis'!R$65*0.000000001*'Frequency Domain Analysis'!R$66*0.000000001))),IMSUM(B115,1/('Frequency Domain Analysis'!R$62*1000*'Frequency Domain Analysis'!R$64*0.000000001)))))))</f>
        <v>-0.559109916435752+8.91935240627384i</v>
      </c>
      <c r="D115" s="4">
        <f t="shared" si="5"/>
        <v>19.02369825317944</v>
      </c>
      <c r="E115" s="4">
        <f t="shared" si="6"/>
        <v>-86.413105282561389</v>
      </c>
    </row>
    <row r="116" spans="1:5">
      <c r="A116">
        <f t="shared" si="8"/>
        <v>230</v>
      </c>
      <c r="B116" s="4" t="str">
        <f t="shared" si="4"/>
        <v>1445.1326206513i</v>
      </c>
      <c r="C116" s="4" t="str">
        <f>IMSUB(0,IMPRODUCT(20,IMPRODUCT($B$9,IMDIV(IMPRODUCT(IMSUM(B116,1/('Frequency Domain Analysis'!R$63*1000*'Frequency Domain Analysis'!R$65*0.000000001)),IMSUM(B116,1/(('Frequency Domain Analysis'!R$61*1000+'Frequency Domain Analysis'!R$62*1000)*'Frequency Domain Analysis'!R$64*0.000000001))),IMPRODUCT(IMPRODUCT(B116,IMSUM(B116,('Frequency Domain Analysis'!R$65*0.000000001+'Frequency Domain Analysis'!R$66*0.000000001)/('Frequency Domain Analysis'!R$63*1000*'Frequency Domain Analysis'!R$65*0.000000001*'Frequency Domain Analysis'!R$66*0.000000001))),IMSUM(B116,1/('Frequency Domain Analysis'!R$62*1000*'Frequency Domain Analysis'!R$64*0.000000001)))))))</f>
        <v>-0.559110639501148+8.53092371532752i</v>
      </c>
      <c r="D116" s="4">
        <f t="shared" si="5"/>
        <v>18.638535894686679</v>
      </c>
      <c r="E116" s="4">
        <f t="shared" si="6"/>
        <v>-86.250238355283486</v>
      </c>
    </row>
    <row r="117" spans="1:5">
      <c r="A117">
        <f t="shared" si="8"/>
        <v>240</v>
      </c>
      <c r="B117" s="4" t="str">
        <f t="shared" si="4"/>
        <v>1507.9644737231i</v>
      </c>
      <c r="C117" s="4" t="str">
        <f>IMSUB(0,IMPRODUCT(20,IMPRODUCT($B$9,IMDIV(IMPRODUCT(IMSUM(B117,1/('Frequency Domain Analysis'!R$63*1000*'Frequency Domain Analysis'!R$65*0.000000001)),IMSUM(B117,1/(('Frequency Domain Analysis'!R$61*1000+'Frequency Domain Analysis'!R$62*1000)*'Frequency Domain Analysis'!R$64*0.000000001))),IMPRODUCT(IMPRODUCT(B117,IMSUM(B117,('Frequency Domain Analysis'!R$65*0.000000001+'Frequency Domain Analysis'!R$66*0.000000001)/('Frequency Domain Analysis'!R$63*1000*'Frequency Domain Analysis'!R$65*0.000000001*'Frequency Domain Analysis'!R$66*0.000000001))),IMSUM(B117,1/('Frequency Domain Analysis'!R$62*1000*'Frequency Domain Analysis'!R$64*0.000000001)))))))</f>
        <v>-0.55911139470269+8.17483721635626i</v>
      </c>
      <c r="D117" s="4">
        <f t="shared" si="5"/>
        <v>18.269850178921359</v>
      </c>
      <c r="E117" s="4">
        <f t="shared" si="6"/>
        <v>-86.087394554139252</v>
      </c>
    </row>
    <row r="118" spans="1:5">
      <c r="A118">
        <f t="shared" si="8"/>
        <v>250</v>
      </c>
      <c r="B118" s="4" t="str">
        <f t="shared" si="4"/>
        <v>1570.7963267949i</v>
      </c>
      <c r="C118" s="4" t="str">
        <f>IMSUB(0,IMPRODUCT(20,IMPRODUCT($B$9,IMDIV(IMPRODUCT(IMSUM(B118,1/('Frequency Domain Analysis'!R$63*1000*'Frequency Domain Analysis'!R$65*0.000000001)),IMSUM(B118,1/(('Frequency Domain Analysis'!R$61*1000+'Frequency Domain Analysis'!R$62*1000)*'Frequency Domain Analysis'!R$64*0.000000001))),IMPRODUCT(IMPRODUCT(B118,IMSUM(B118,('Frequency Domain Analysis'!R$65*0.000000001+'Frequency Domain Analysis'!R$66*0.000000001)/('Frequency Domain Analysis'!R$63*1000*'Frequency Domain Analysis'!R$65*0.000000001*'Frequency Domain Analysis'!R$66*0.000000001))),IMSUM(B118,1/('Frequency Domain Analysis'!R$62*1000*'Frequency Domain Analysis'!R$64*0.000000001)))))))</f>
        <v>-0.559112182040378+7.847211846337i</v>
      </c>
      <c r="D118" s="4">
        <f t="shared" si="5"/>
        <v>17.916298869955362</v>
      </c>
      <c r="E118" s="4">
        <f t="shared" si="6"/>
        <v>-85.924574876059793</v>
      </c>
    </row>
    <row r="119" spans="1:5">
      <c r="A119">
        <f t="shared" si="8"/>
        <v>260</v>
      </c>
      <c r="B119" s="4" t="str">
        <f t="shared" si="4"/>
        <v>1633.62817986669i</v>
      </c>
      <c r="C119" s="4" t="str">
        <f>IMSUB(0,IMPRODUCT(20,IMPRODUCT($B$9,IMDIV(IMPRODUCT(IMSUM(B119,1/('Frequency Domain Analysis'!R$63*1000*'Frequency Domain Analysis'!R$65*0.000000001)),IMSUM(B119,1/(('Frequency Domain Analysis'!R$61*1000+'Frequency Domain Analysis'!R$62*1000)*'Frequency Domain Analysis'!R$64*0.000000001))),IMPRODUCT(IMPRODUCT(B119,IMSUM(B119,('Frequency Domain Analysis'!R$65*0.000000001+'Frequency Domain Analysis'!R$66*0.000000001)/('Frequency Domain Analysis'!R$63*1000*'Frequency Domain Analysis'!R$65*0.000000001*'Frequency Domain Analysis'!R$66*0.000000001))),IMSUM(B119,1/('Frequency Domain Analysis'!R$62*1000*'Frequency Domain Analysis'!R$64*0.000000001)))))))</f>
        <v>-0.55911300151418+7.54476362886598i</v>
      </c>
      <c r="D119" s="4">
        <f t="shared" si="5"/>
        <v>17.576697724915519</v>
      </c>
      <c r="E119" s="4">
        <f t="shared" si="6"/>
        <v>-85.761780316889784</v>
      </c>
    </row>
    <row r="120" spans="1:5">
      <c r="A120">
        <f t="shared" si="8"/>
        <v>270</v>
      </c>
      <c r="B120" s="4" t="str">
        <f t="shared" si="4"/>
        <v>1696.46003293849i</v>
      </c>
      <c r="C120" s="4" t="str">
        <f>IMSUB(0,IMPRODUCT(20,IMPRODUCT($B$9,IMDIV(IMPRODUCT(IMSUM(B120,1/('Frequency Domain Analysis'!R$63*1000*'Frequency Domain Analysis'!R$65*0.000000001)),IMSUM(B120,1/(('Frequency Domain Analysis'!R$61*1000+'Frequency Domain Analysis'!R$62*1000)*'Frequency Domain Analysis'!R$64*0.000000001))),IMPRODUCT(IMPRODUCT(B120,IMSUM(B120,('Frequency Domain Analysis'!R$65*0.000000001+'Frequency Domain Analysis'!R$66*0.000000001)/('Frequency Domain Analysis'!R$63*1000*'Frequency Domain Analysis'!R$65*0.000000001*'Frequency Domain Analysis'!R$66*0.000000001))),IMSUM(B120,1/('Frequency Domain Analysis'!R$62*1000*'Frequency Domain Analysis'!R$64*0.000000001)))))))</f>
        <v>-0.559113853124092+7.26469510256284i</v>
      </c>
      <c r="D120" s="4">
        <f t="shared" si="5"/>
        <v>17.249996630486219</v>
      </c>
      <c r="E120" s="4">
        <f t="shared" si="6"/>
        <v>-85.599011871343038</v>
      </c>
    </row>
    <row r="121" spans="1:5">
      <c r="A121">
        <f t="shared" si="8"/>
        <v>280</v>
      </c>
      <c r="B121" s="4" t="str">
        <f t="shared" si="4"/>
        <v>1759.29188601028i</v>
      </c>
      <c r="C121" s="4" t="str">
        <f>IMSUB(0,IMPRODUCT(20,IMPRODUCT($B$9,IMDIV(IMPRODUCT(IMSUM(B121,1/('Frequency Domain Analysis'!R$63*1000*'Frequency Domain Analysis'!R$65*0.000000001)),IMSUM(B121,1/(('Frequency Domain Analysis'!R$61*1000+'Frequency Domain Analysis'!R$62*1000)*'Frequency Domain Analysis'!R$64*0.000000001))),IMPRODUCT(IMPRODUCT(B121,IMSUM(B121,('Frequency Domain Analysis'!R$65*0.000000001+'Frequency Domain Analysis'!R$66*0.000000001)/('Frequency Domain Analysis'!R$63*1000*'Frequency Domain Analysis'!R$65*0.000000001*'Frequency Domain Analysis'!R$66*0.000000001))),IMSUM(B121,1/('Frequency Domain Analysis'!R$62*1000*'Frequency Domain Analysis'!R$64*0.000000001)))))))</f>
        <v>-0.559114736870108+7.00460844338782i</v>
      </c>
      <c r="D121" s="4">
        <f t="shared" si="5"/>
        <v>16.9352600814006</v>
      </c>
      <c r="E121" s="4">
        <f t="shared" si="6"/>
        <v>-85.436270532958616</v>
      </c>
    </row>
    <row r="122" spans="1:5">
      <c r="A122">
        <f t="shared" si="8"/>
        <v>290</v>
      </c>
      <c r="B122" s="4" t="str">
        <f t="shared" si="4"/>
        <v>1822.12373908208i</v>
      </c>
      <c r="C122" s="4" t="str">
        <f>IMSUB(0,IMPRODUCT(20,IMPRODUCT($B$9,IMDIV(IMPRODUCT(IMSUM(B122,1/('Frequency Domain Analysis'!R$63*1000*'Frequency Domain Analysis'!R$65*0.000000001)),IMSUM(B122,1/(('Frequency Domain Analysis'!R$61*1000+'Frequency Domain Analysis'!R$62*1000)*'Frequency Domain Analysis'!R$64*0.000000001))),IMPRODUCT(IMPRODUCT(B122,IMSUM(B122,('Frequency Domain Analysis'!R$65*0.000000001+'Frequency Domain Analysis'!R$66*0.000000001)/('Frequency Domain Analysis'!R$63*1000*'Frequency Domain Analysis'!R$65*0.000000001*'Frequency Domain Analysis'!R$66*0.000000001))),IMSUM(B122,1/('Frequency Domain Analysis'!R$62*1000*'Frequency Domain Analysis'!R$64*0.000000001)))))))</f>
        <v>-0.5591156527522+6.76243656165178i</v>
      </c>
      <c r="D122" s="4">
        <f t="shared" si="5"/>
        <v>16.631651086079341</v>
      </c>
      <c r="E122" s="4">
        <f t="shared" si="6"/>
        <v>-85.273557294056971</v>
      </c>
    </row>
    <row r="123" spans="1:5">
      <c r="A123">
        <f t="shared" si="8"/>
        <v>300</v>
      </c>
      <c r="B123" s="4" t="str">
        <f t="shared" si="4"/>
        <v>1884.95559215388i</v>
      </c>
      <c r="C123" s="4" t="str">
        <f>IMSUB(0,IMPRODUCT(20,IMPRODUCT($B$9,IMDIV(IMPRODUCT(IMSUM(B123,1/('Frequency Domain Analysis'!R$63*1000*'Frequency Domain Analysis'!R$65*0.000000001)),IMSUM(B123,1/(('Frequency Domain Analysis'!R$61*1000+'Frequency Domain Analysis'!R$62*1000)*'Frequency Domain Analysis'!R$64*0.000000001))),IMPRODUCT(IMPRODUCT(B123,IMSUM(B123,('Frequency Domain Analysis'!R$65*0.000000001+'Frequency Domain Analysis'!R$66*0.000000001)/('Frequency Domain Analysis'!R$63*1000*'Frequency Domain Analysis'!R$65*0.000000001*'Frequency Domain Analysis'!R$66*0.000000001))),IMSUM(B123,1/('Frequency Domain Analysis'!R$62*1000*'Frequency Domain Analysis'!R$64*0.000000001)))))))</f>
        <v>-0.559116600770364+6.53638797962492i</v>
      </c>
      <c r="D123" s="4">
        <f t="shared" si="5"/>
        <v>16.33841780184812</v>
      </c>
      <c r="E123" s="4">
        <f t="shared" si="6"/>
        <v>-85.110873145696132</v>
      </c>
    </row>
    <row r="124" spans="1:5">
      <c r="A124">
        <f t="shared" si="8"/>
        <v>310</v>
      </c>
      <c r="B124" s="4" t="str">
        <f t="shared" si="4"/>
        <v>1947.78744522567i</v>
      </c>
      <c r="C124" s="4" t="str">
        <f>IMSUB(0,IMPRODUCT(20,IMPRODUCT($B$9,IMDIV(IMPRODUCT(IMSUM(B124,1/('Frequency Domain Analysis'!R$63*1000*'Frequency Domain Analysis'!R$65*0.000000001)),IMSUM(B124,1/(('Frequency Domain Analysis'!R$61*1000+'Frequency Domain Analysis'!R$62*1000)*'Frequency Domain Analysis'!R$64*0.000000001))),IMPRODUCT(IMPRODUCT(B124,IMSUM(B124,('Frequency Domain Analysis'!R$65*0.000000001+'Frequency Domain Analysis'!R$66*0.000000001)/('Frequency Domain Analysis'!R$63*1000*'Frequency Domain Analysis'!R$65*0.000000001*'Frequency Domain Analysis'!R$66*0.000000001))),IMSUM(B124,1/('Frequency Domain Analysis'!R$62*1000*'Frequency Domain Analysis'!R$64*0.000000001)))))))</f>
        <v>-0.559117580924582+6.32490237799448i</v>
      </c>
      <c r="D124" s="4">
        <f t="shared" si="5"/>
        <v>16.054882362389939</v>
      </c>
      <c r="E124" s="4">
        <f t="shared" si="6"/>
        <v>-84.948219077628124</v>
      </c>
    </row>
    <row r="125" spans="1:5">
      <c r="A125">
        <f t="shared" si="8"/>
        <v>320</v>
      </c>
      <c r="B125" s="4" t="str">
        <f t="shared" si="4"/>
        <v>2010.61929829747i</v>
      </c>
      <c r="C125" s="4" t="str">
        <f>IMSUB(0,IMPRODUCT(20,IMPRODUCT($B$9,IMDIV(IMPRODUCT(IMSUM(B125,1/('Frequency Domain Analysis'!R$63*1000*'Frequency Domain Analysis'!R$65*0.000000001)),IMSUM(B125,1/(('Frequency Domain Analysis'!R$61*1000+'Frequency Domain Analysis'!R$62*1000)*'Frequency Domain Analysis'!R$64*0.000000001))),IMPRODUCT(IMPRODUCT(B125,IMSUM(B125,('Frequency Domain Analysis'!R$65*0.000000001+'Frequency Domain Analysis'!R$66*0.000000001)/('Frequency Domain Analysis'!R$63*1000*'Frequency Domain Analysis'!R$65*0.000000001*'Frequency Domain Analysis'!R$66*0.000000001))),IMSUM(B125,1/('Frequency Domain Analysis'!R$62*1000*'Frequency Domain Analysis'!R$64*0.000000001)))))))</f>
        <v>-0.559118593214838+6.1266144773622i</v>
      </c>
      <c r="D125" s="4">
        <f t="shared" si="5"/>
        <v>15.780431479593</v>
      </c>
      <c r="E125" s="4">
        <f t="shared" si="6"/>
        <v>-84.785596078255409</v>
      </c>
    </row>
    <row r="126" spans="1:5">
      <c r="A126">
        <f t="shared" si="8"/>
        <v>330</v>
      </c>
      <c r="B126" s="4" t="str">
        <f t="shared" si="4"/>
        <v>2073.45115136926i</v>
      </c>
      <c r="C126" s="4" t="str">
        <f>IMSUB(0,IMPRODUCT(20,IMPRODUCT($B$9,IMDIV(IMPRODUCT(IMSUM(B126,1/('Frequency Domain Analysis'!R$63*1000*'Frequency Domain Analysis'!R$65*0.000000001)),IMSUM(B126,1/(('Frequency Domain Analysis'!R$61*1000+'Frequency Domain Analysis'!R$62*1000)*'Frequency Domain Analysis'!R$64*0.000000001))),IMPRODUCT(IMPRODUCT(B126,IMSUM(B126,('Frequency Domain Analysis'!R$65*0.000000001+'Frequency Domain Analysis'!R$66*0.000000001)/('Frequency Domain Analysis'!R$63*1000*'Frequency Domain Analysis'!R$65*0.000000001*'Frequency Domain Analysis'!R$66*0.000000001))),IMSUM(B126,1/('Frequency Domain Analysis'!R$62*1000*'Frequency Domain Analysis'!R$64*0.000000001)))))))</f>
        <v>-0.559119637641114+5.94032448674232i</v>
      </c>
      <c r="D126" s="4">
        <f t="shared" si="5"/>
        <v>15.514508492012579</v>
      </c>
      <c r="E126" s="4">
        <f t="shared" si="6"/>
        <v>-84.623005134587842</v>
      </c>
    </row>
    <row r="127" spans="1:5">
      <c r="A127">
        <f t="shared" si="8"/>
        <v>340</v>
      </c>
      <c r="B127" s="4" t="str">
        <f t="shared" si="4"/>
        <v>2136.28300444106i</v>
      </c>
      <c r="C127" s="4" t="str">
        <f>IMSUB(0,IMPRODUCT(20,IMPRODUCT($B$9,IMDIV(IMPRODUCT(IMSUM(B127,1/('Frequency Domain Analysis'!R$63*1000*'Frequency Domain Analysis'!R$65*0.000000001)),IMSUM(B127,1/(('Frequency Domain Analysis'!R$61*1000+'Frequency Domain Analysis'!R$62*1000)*'Frequency Domain Analysis'!R$64*0.000000001))),IMPRODUCT(IMPRODUCT(B127,IMSUM(B127,('Frequency Domain Analysis'!R$65*0.000000001+'Frequency Domain Analysis'!R$66*0.000000001)/('Frequency Domain Analysis'!R$63*1000*'Frequency Domain Analysis'!R$65*0.000000001*'Frequency Domain Analysis'!R$66*0.000000001))),IMSUM(B127,1/('Frequency Domain Analysis'!R$62*1000*'Frequency Domain Analysis'!R$64*0.000000001)))))))</f>
        <v>-0.559120714203396+5.7649737670302i</v>
      </c>
      <c r="D127" s="4">
        <f t="shared" si="5"/>
        <v>15.25660660070284</v>
      </c>
      <c r="E127" s="4">
        <f t="shared" si="6"/>
        <v>-84.460447232199343</v>
      </c>
    </row>
    <row r="128" spans="1:5">
      <c r="A128">
        <f t="shared" si="8"/>
        <v>350</v>
      </c>
      <c r="B128" s="4" t="str">
        <f t="shared" si="4"/>
        <v>2199.11485751285i</v>
      </c>
      <c r="C128" s="4" t="str">
        <f>IMSUB(0,IMPRODUCT(20,IMPRODUCT($B$9,IMDIV(IMPRODUCT(IMSUM(B128,1/('Frequency Domain Analysis'!R$63*1000*'Frequency Domain Analysis'!R$65*0.000000001)),IMSUM(B128,1/(('Frequency Domain Analysis'!R$61*1000+'Frequency Domain Analysis'!R$62*1000)*'Frequency Domain Analysis'!R$64*0.000000001))),IMPRODUCT(IMPRODUCT(B128,IMSUM(B128,('Frequency Domain Analysis'!R$65*0.000000001+'Frequency Domain Analysis'!R$66*0.000000001)/('Frequency Domain Analysis'!R$63*1000*'Frequency Domain Analysis'!R$65*0.000000001*'Frequency Domain Analysis'!R$66*0.000000001))),IMSUM(B128,1/('Frequency Domain Analysis'!R$62*1000*'Frequency Domain Analysis'!R$64*0.000000001)))))))</f>
        <v>-0.559121822901668+5.59962466644768i</v>
      </c>
      <c r="D128" s="4">
        <f t="shared" si="5"/>
        <v>15.006263085808399</v>
      </c>
      <c r="E128" s="4">
        <f t="shared" si="6"/>
        <v>-84.297923355184821</v>
      </c>
    </row>
    <row r="129" spans="1:5">
      <c r="A129">
        <f t="shared" si="8"/>
        <v>360</v>
      </c>
      <c r="B129" s="4" t="str">
        <f t="shared" si="4"/>
        <v>2261.94671058465i</v>
      </c>
      <c r="C129" s="4" t="str">
        <f>IMSUB(0,IMPRODUCT(20,IMPRODUCT($B$9,IMDIV(IMPRODUCT(IMSUM(B129,1/('Frequency Domain Analysis'!R$63*1000*'Frequency Domain Analysis'!R$65*0.000000001)),IMSUM(B129,1/(('Frequency Domain Analysis'!R$61*1000+'Frequency Domain Analysis'!R$62*1000)*'Frequency Domain Analysis'!R$64*0.000000001))),IMPRODUCT(IMPRODUCT(B129,IMSUM(B129,('Frequency Domain Analysis'!R$65*0.000000001+'Frequency Domain Analysis'!R$66*0.000000001)/('Frequency Domain Analysis'!R$63*1000*'Frequency Domain Analysis'!R$65*0.000000001*'Frequency Domain Analysis'!R$66*0.000000001))),IMSUM(B129,1/('Frequency Domain Analysis'!R$62*1000*'Frequency Domain Analysis'!R$64*0.000000001)))))))</f>
        <v>-0.55912296373591+5.44344371674806i</v>
      </c>
      <c r="D129" s="4">
        <f t="shared" si="5"/>
        <v>14.763054338070241</v>
      </c>
      <c r="E129" s="4">
        <f t="shared" si="6"/>
        <v>-84.135434486117745</v>
      </c>
    </row>
    <row r="130" spans="1:5">
      <c r="A130">
        <f t="shared" si="8"/>
        <v>370</v>
      </c>
      <c r="B130" s="4" t="str">
        <f t="shared" si="4"/>
        <v>2324.77856365645i</v>
      </c>
      <c r="C130" s="4" t="str">
        <f>IMSUB(0,IMPRODUCT(20,IMPRODUCT($B$9,IMDIV(IMPRODUCT(IMSUM(B130,1/('Frequency Domain Analysis'!R$63*1000*'Frequency Domain Analysis'!R$65*0.000000001)),IMSUM(B130,1/(('Frequency Domain Analysis'!R$61*1000+'Frequency Domain Analysis'!R$62*1000)*'Frequency Domain Analysis'!R$64*0.000000001))),IMPRODUCT(IMPRODUCT(B130,IMSUM(B130,('Frequency Domain Analysis'!R$65*0.000000001+'Frequency Domain Analysis'!R$66*0.000000001)/('Frequency Domain Analysis'!R$63*1000*'Frequency Domain Analysis'!R$65*0.000000001*'Frequency Domain Analysis'!R$66*0.000000001))),IMSUM(B130,1/('Frequency Domain Analysis'!R$62*1000*'Frequency Domain Analysis'!R$64*0.000000001)))))))</f>
        <v>-0.559124136706102+5.29568755436036i</v>
      </c>
      <c r="D130" s="4">
        <f t="shared" si="5"/>
        <v>14.526591571221841</v>
      </c>
      <c r="E130" s="4">
        <f t="shared" si="6"/>
        <v>-83.972981606007295</v>
      </c>
    </row>
    <row r="131" spans="1:5">
      <c r="A131">
        <f t="shared" si="8"/>
        <v>380</v>
      </c>
      <c r="B131" s="4" t="str">
        <f t="shared" si="4"/>
        <v>2387.61041672824i</v>
      </c>
      <c r="C131" s="4" t="str">
        <f>IMSUB(0,IMPRODUCT(20,IMPRODUCT($B$9,IMDIV(IMPRODUCT(IMSUM(B131,1/('Frequency Domain Analysis'!R$63*1000*'Frequency Domain Analysis'!R$65*0.000000001)),IMSUM(B131,1/(('Frequency Domain Analysis'!R$61*1000+'Frequency Domain Analysis'!R$62*1000)*'Frequency Domain Analysis'!R$64*0.000000001))),IMPRODUCT(IMPRODUCT(B131,IMSUM(B131,('Frequency Domain Analysis'!R$65*0.000000001+'Frequency Domain Analysis'!R$66*0.000000001)/('Frequency Domain Analysis'!R$63*1000*'Frequency Domain Analysis'!R$65*0.000000001*'Frequency Domain Analysis'!R$66*0.000000001))),IMSUM(B131,1/('Frequency Domain Analysis'!R$62*1000*'Frequency Domain Analysis'!R$64*0.000000001)))))))</f>
        <v>-0.559125341812238+5.1556910645109i</v>
      </c>
      <c r="D131" s="4">
        <f t="shared" si="5"/>
        <v>14.29651710628476</v>
      </c>
      <c r="E131" s="4">
        <f t="shared" si="6"/>
        <v>-83.810565694255843</v>
      </c>
    </row>
    <row r="132" spans="1:5">
      <c r="A132">
        <f t="shared" si="8"/>
        <v>390</v>
      </c>
      <c r="B132" s="4" t="str">
        <f t="shared" si="4"/>
        <v>2450.44226980004i</v>
      </c>
      <c r="C132" s="4" t="str">
        <f>IMSUB(0,IMPRODUCT(20,IMPRODUCT($B$9,IMDIV(IMPRODUCT(IMSUM(B132,1/('Frequency Domain Analysis'!R$63*1000*'Frequency Domain Analysis'!R$65*0.000000001)),IMSUM(B132,1/(('Frequency Domain Analysis'!R$61*1000+'Frequency Domain Analysis'!R$62*1000)*'Frequency Domain Analysis'!R$64*0.000000001))),IMPRODUCT(IMPRODUCT(B132,IMSUM(B132,('Frequency Domain Analysis'!R$65*0.000000001+'Frequency Domain Analysis'!R$66*0.000000001)/('Frequency Domain Analysis'!R$63*1000*'Frequency Domain Analysis'!R$65*0.000000001*'Frequency Domain Analysis'!R$66*0.000000001))),IMSUM(B132,1/('Frequency Domain Analysis'!R$62*1000*'Frequency Domain Analysis'!R$64*0.000000001)))))))</f>
        <v>-0.559126579054276+5.0228573493262i</v>
      </c>
      <c r="D132" s="4">
        <f t="shared" si="5"/>
        <v>14.072501138598</v>
      </c>
      <c r="E132" s="4">
        <f t="shared" si="6"/>
        <v>-83.648187728617117</v>
      </c>
    </row>
    <row r="133" spans="1:5">
      <c r="A133">
        <f t="shared" si="8"/>
        <v>400</v>
      </c>
      <c r="B133" s="4" t="str">
        <f t="shared" si="4"/>
        <v>2513.27412287183i</v>
      </c>
      <c r="C133" s="4" t="str">
        <f>IMSUB(0,IMPRODUCT(20,IMPRODUCT($B$9,IMDIV(IMPRODUCT(IMSUM(B133,1/('Frequency Domain Analysis'!R$63*1000*'Frequency Domain Analysis'!R$65*0.000000001)),IMSUM(B133,1/(('Frequency Domain Analysis'!R$61*1000+'Frequency Domain Analysis'!R$62*1000)*'Frequency Domain Analysis'!R$64*0.000000001))),IMPRODUCT(IMPRODUCT(B133,IMSUM(B133,('Frequency Domain Analysis'!R$65*0.000000001+'Frequency Domain Analysis'!R$66*0.000000001)/('Frequency Domain Analysis'!R$63*1000*'Frequency Domain Analysis'!R$65*0.000000001*'Frequency Domain Analysis'!R$66*0.000000001))),IMSUM(B133,1/('Frequency Domain Analysis'!R$62*1000*'Frequency Domain Analysis'!R$64*0.000000001)))))))</f>
        <v>-0.559127848432218+4.89664920072052i</v>
      </c>
      <c r="D133" s="4">
        <f t="shared" si="5"/>
        <v>13.854238914225082</v>
      </c>
      <c r="E133" s="4">
        <f t="shared" si="6"/>
        <v>-83.485848685153499</v>
      </c>
    </row>
    <row r="134" spans="1:5">
      <c r="A134">
        <f t="shared" si="8"/>
        <v>410</v>
      </c>
      <c r="B134" s="4" t="str">
        <f t="shared" si="4"/>
        <v>2576.10597594363i</v>
      </c>
      <c r="C134" s="4" t="str">
        <f>IMSUB(0,IMPRODUCT(20,IMPRODUCT($B$9,IMDIV(IMPRODUCT(IMSUM(B134,1/('Frequency Domain Analysis'!R$63*1000*'Frequency Domain Analysis'!R$65*0.000000001)),IMSUM(B134,1/(('Frequency Domain Analysis'!R$61*1000+'Frequency Domain Analysis'!R$62*1000)*'Frequency Domain Analysis'!R$64*0.000000001))),IMPRODUCT(IMPRODUCT(B134,IMSUM(B134,('Frequency Domain Analysis'!R$65*0.000000001+'Frequency Domain Analysis'!R$66*0.000000001)/('Frequency Domain Analysis'!R$63*1000*'Frequency Domain Analysis'!R$65*0.000000001*'Frequency Domain Analysis'!R$66*0.000000001))),IMSUM(B134,1/('Frequency Domain Analysis'!R$62*1000*'Frequency Domain Analysis'!R$64*0.000000001)))))))</f>
        <v>-0.559129149946032+4.77658182115348i</v>
      </c>
      <c r="D134" s="4">
        <f t="shared" si="5"/>
        <v>13.641448255066638</v>
      </c>
      <c r="E134" s="4">
        <f t="shared" si="6"/>
        <v>-83.323549538194953</v>
      </c>
    </row>
    <row r="135" spans="1:5">
      <c r="A135">
        <f t="shared" si="8"/>
        <v>420</v>
      </c>
      <c r="B135" s="4" t="str">
        <f t="shared" si="4"/>
        <v>2638.93782901543i</v>
      </c>
      <c r="C135" s="4" t="str">
        <f>IMSUB(0,IMPRODUCT(20,IMPRODUCT($B$9,IMDIV(IMPRODUCT(IMSUM(B135,1/('Frequency Domain Analysis'!R$63*1000*'Frequency Domain Analysis'!R$65*0.000000001)),IMSUM(B135,1/(('Frequency Domain Analysis'!R$61*1000+'Frequency Domain Analysis'!R$62*1000)*'Frequency Domain Analysis'!R$64*0.000000001))),IMPRODUCT(IMPRODUCT(B135,IMSUM(B135,('Frequency Domain Analysis'!R$65*0.000000001+'Frequency Domain Analysis'!R$66*0.000000001)/('Frequency Domain Analysis'!R$63*1000*'Frequency Domain Analysis'!R$65*0.000000001*'Frequency Domain Analysis'!R$66*0.000000001))),IMSUM(B135,1/('Frequency Domain Analysis'!R$62*1000*'Frequency Domain Analysis'!R$64*0.000000001)))))))</f>
        <v>-0.559130483595702+4.66221658427928i</v>
      </c>
      <c r="D135" s="4">
        <f t="shared" si="5"/>
        <v>13.43386738224452</v>
      </c>
      <c r="E135" s="4">
        <f t="shared" si="6"/>
        <v>-83.161291260296665</v>
      </c>
    </row>
    <row r="136" spans="1:5">
      <c r="A136">
        <f t="shared" si="8"/>
        <v>430</v>
      </c>
      <c r="B136" s="4" t="str">
        <f t="shared" si="4"/>
        <v>2701.76968208722i</v>
      </c>
      <c r="C136" s="4" t="str">
        <f>IMSUB(0,IMPRODUCT(20,IMPRODUCT($B$9,IMDIV(IMPRODUCT(IMSUM(B136,1/('Frequency Domain Analysis'!R$63*1000*'Frequency Domain Analysis'!R$65*0.000000001)),IMSUM(B136,1/(('Frequency Domain Analysis'!R$61*1000+'Frequency Domain Analysis'!R$62*1000)*'Frequency Domain Analysis'!R$64*0.000000001))),IMPRODUCT(IMPRODUCT(B136,IMSUM(B136,('Frequency Domain Analysis'!R$65*0.000000001+'Frequency Domain Analysis'!R$66*0.000000001)/('Frequency Domain Analysis'!R$63*1000*'Frequency Domain Analysis'!R$65*0.000000001*'Frequency Domain Analysis'!R$66*0.000000001))),IMSUM(B136,1/('Frequency Domain Analysis'!R$62*1000*'Frequency Domain Analysis'!R$64*0.000000001)))))))</f>
        <v>-0.5591318493812+4.55315566620332i</v>
      </c>
      <c r="D136" s="4">
        <f t="shared" si="5"/>
        <v>13.2312529956347</v>
      </c>
      <c r="E136" s="4">
        <f t="shared" si="6"/>
        <v>-82.999074822198224</v>
      </c>
    </row>
    <row r="137" spans="1:5">
      <c r="A137">
        <f t="shared" si="8"/>
        <v>440</v>
      </c>
      <c r="B137" s="4" t="str">
        <f t="shared" si="4"/>
        <v>2764.60153515902i</v>
      </c>
      <c r="C137" s="4" t="str">
        <f>IMSUB(0,IMPRODUCT(20,IMPRODUCT($B$9,IMDIV(IMPRODUCT(IMSUM(B137,1/('Frequency Domain Analysis'!R$63*1000*'Frequency Domain Analysis'!R$65*0.000000001)),IMSUM(B137,1/(('Frequency Domain Analysis'!R$61*1000+'Frequency Domain Analysis'!R$62*1000)*'Frequency Domain Analysis'!R$64*0.000000001))),IMPRODUCT(IMPRODUCT(B137,IMSUM(B137,('Frequency Domain Analysis'!R$65*0.000000001+'Frequency Domain Analysis'!R$66*0.000000001)/('Frequency Domain Analysis'!R$63*1000*'Frequency Domain Analysis'!R$65*0.000000001*'Frequency Domain Analysis'!R$66*0.000000001))),IMSUM(B137,1/('Frequency Domain Analysis'!R$62*1000*'Frequency Domain Analysis'!R$64*0.000000001)))))))</f>
        <v>-0.559133247302516+4.44903740883994i</v>
      </c>
      <c r="D137" s="4">
        <f t="shared" si="5"/>
        <v>13.03337857420566</v>
      </c>
      <c r="E137" s="4">
        <f t="shared" si="6"/>
        <v>-82.836901192781866</v>
      </c>
    </row>
    <row r="138" spans="1:5">
      <c r="A138">
        <f t="shared" si="8"/>
        <v>450</v>
      </c>
      <c r="B138" s="4" t="str">
        <f t="shared" si="4"/>
        <v>2827.43338823081i</v>
      </c>
      <c r="C138" s="4" t="str">
        <f>IMSUB(0,IMPRODUCT(20,IMPRODUCT($B$9,IMDIV(IMPRODUCT(IMSUM(B138,1/('Frequency Domain Analysis'!R$63*1000*'Frequency Domain Analysis'!R$65*0.000000001)),IMSUM(B138,1/(('Frequency Domain Analysis'!R$61*1000+'Frequency Domain Analysis'!R$62*1000)*'Frequency Domain Analysis'!R$64*0.000000001))),IMPRODUCT(IMPRODUCT(B138,IMSUM(B138,('Frequency Domain Analysis'!R$65*0.000000001+'Frequency Domain Analysis'!R$66*0.000000001)/('Frequency Domain Analysis'!R$63*1000*'Frequency Domain Analysis'!R$65*0.000000001*'Frequency Domain Analysis'!R$66*0.000000001))),IMSUM(B138,1/('Frequency Domain Analysis'!R$62*1000*'Frequency Domain Analysis'!R$64*0.000000001)))))))</f>
        <v>-0.559134677359618+4.34953230148912i</v>
      </c>
      <c r="D138" s="4">
        <f t="shared" si="5"/>
        <v>12.8400328673813</v>
      </c>
      <c r="E138" s="4">
        <f t="shared" si="6"/>
        <v>-82.674771339031793</v>
      </c>
    </row>
    <row r="139" spans="1:5">
      <c r="A139">
        <f t="shared" si="8"/>
        <v>460</v>
      </c>
      <c r="B139" s="4" t="str">
        <f t="shared" si="4"/>
        <v>2890.26524130261i</v>
      </c>
      <c r="C139" s="4" t="str">
        <f>IMSUB(0,IMPRODUCT(20,IMPRODUCT($B$9,IMDIV(IMPRODUCT(IMSUM(B139,1/('Frequency Domain Analysis'!R$63*1000*'Frequency Domain Analysis'!R$65*0.000000001)),IMSUM(B139,1/(('Frequency Domain Analysis'!R$61*1000+'Frequency Domain Analysis'!R$62*1000)*'Frequency Domain Analysis'!R$64*0.000000001))),IMPRODUCT(IMPRODUCT(B139,IMSUM(B139,('Frequency Domain Analysis'!R$65*0.000000001+'Frequency Domain Analysis'!R$66*0.000000001)/('Frequency Domain Analysis'!R$63*1000*'Frequency Domain Analysis'!R$65*0.000000001*'Frequency Domain Analysis'!R$66*0.000000001))),IMSUM(B139,1/('Frequency Domain Analysis'!R$62*1000*'Frequency Domain Analysis'!R$64*0.000000001)))))))</f>
        <v>-0.559136139552492+4.25433948655552i</v>
      </c>
      <c r="D139" s="4">
        <f t="shared" si="5"/>
        <v>12.651018552231319</v>
      </c>
      <c r="E139" s="4">
        <f t="shared" si="6"/>
        <v>-82.512686225993079</v>
      </c>
    </row>
    <row r="140" spans="1:5">
      <c r="A140">
        <f t="shared" si="8"/>
        <v>470</v>
      </c>
      <c r="B140" s="4" t="str">
        <f t="shared" si="4"/>
        <v>2953.09709437441i</v>
      </c>
      <c r="C140" s="4" t="str">
        <f>IMSUB(0,IMPRODUCT(20,IMPRODUCT($B$9,IMDIV(IMPRODUCT(IMSUM(B140,1/('Frequency Domain Analysis'!R$63*1000*'Frequency Domain Analysis'!R$65*0.000000001)),IMSUM(B140,1/(('Frequency Domain Analysis'!R$61*1000+'Frequency Domain Analysis'!R$62*1000)*'Frequency Domain Analysis'!R$64*0.000000001))),IMPRODUCT(IMPRODUCT(B140,IMSUM(B140,('Frequency Domain Analysis'!R$65*0.000000001+'Frequency Domain Analysis'!R$66*0.000000001)/('Frequency Domain Analysis'!R$63*1000*'Frequency Domain Analysis'!R$65*0.000000001*'Frequency Domain Analysis'!R$66*0.000000001))),IMSUM(B140,1/('Frequency Domain Analysis'!R$62*1000*'Frequency Domain Analysis'!R$64*0.000000001)))))))</f>
        <v>-0.559137633881106+4.16318371134586i</v>
      </c>
      <c r="D140" s="4">
        <f t="shared" si="5"/>
        <v>12.4661510350853</v>
      </c>
      <c r="E140" s="4">
        <f t="shared" si="6"/>
        <v>-82.350646816731526</v>
      </c>
    </row>
    <row r="141" spans="1:5">
      <c r="A141">
        <f t="shared" si="8"/>
        <v>480</v>
      </c>
      <c r="B141" s="4" t="str">
        <f t="shared" ref="B141:B204" si="9">COMPLEX(0,2*PI()*A141)</f>
        <v>3015.9289474462i</v>
      </c>
      <c r="C141" s="4" t="str">
        <f>IMSUB(0,IMPRODUCT(20,IMPRODUCT($B$9,IMDIV(IMPRODUCT(IMSUM(B141,1/('Frequency Domain Analysis'!R$63*1000*'Frequency Domain Analysis'!R$65*0.000000001)),IMSUM(B141,1/(('Frequency Domain Analysis'!R$61*1000+'Frequency Domain Analysis'!R$62*1000)*'Frequency Domain Analysis'!R$64*0.000000001))),IMPRODUCT(IMPRODUCT(B141,IMSUM(B141,('Frequency Domain Analysis'!R$65*0.000000001+'Frequency Domain Analysis'!R$66*0.000000001)/('Frequency Domain Analysis'!R$63*1000*'Frequency Domain Analysis'!R$65*0.000000001*'Frequency Domain Analysis'!R$66*0.000000001))),IMSUM(B141,1/('Frequency Domain Analysis'!R$62*1000*'Frequency Domain Analysis'!R$64*0.000000001)))))))</f>
        <v>-0.559139160345438+4.07581266089162i</v>
      </c>
      <c r="D141" s="4">
        <f t="shared" ref="D141:D204" si="10">20*(IMREAL(IMLOG10(C141)))</f>
        <v>12.285257379322601</v>
      </c>
      <c r="E141" s="4">
        <f t="shared" ref="E141:E204" si="11">IF((180/PI())*IMARGUMENT(C141)&lt;0,180+(180/PI())*IMARGUMENT(C141),-180+(180/PI())*IMARGUMENT(C141))</f>
        <v>-82.188654072292977</v>
      </c>
    </row>
    <row r="142" spans="1:5">
      <c r="A142">
        <f t="shared" si="8"/>
        <v>490</v>
      </c>
      <c r="B142" s="4" t="str">
        <f t="shared" si="9"/>
        <v>3078.760800518i</v>
      </c>
      <c r="C142" s="4" t="str">
        <f>IMSUB(0,IMPRODUCT(20,IMPRODUCT($B$9,IMDIV(IMPRODUCT(IMSUM(B142,1/('Frequency Domain Analysis'!R$63*1000*'Frequency Domain Analysis'!R$65*0.000000001)),IMSUM(B142,1/(('Frequency Domain Analysis'!R$61*1000+'Frequency Domain Analysis'!R$62*1000)*'Frequency Domain Analysis'!R$64*0.000000001))),IMPRODUCT(IMPRODUCT(B142,IMSUM(B142,('Frequency Domain Analysis'!R$65*0.000000001+'Frequency Domain Analysis'!R$66*0.000000001)/('Frequency Domain Analysis'!R$63*1000*'Frequency Domain Analysis'!R$65*0.000000001*'Frequency Domain Analysis'!R$66*0.000000001))),IMSUM(B142,1/('Frequency Domain Analysis'!R$62*1000*'Frequency Domain Analysis'!R$64*0.000000001)))))))</f>
        <v>-0.559140718945468+3.99199461736494i</v>
      </c>
      <c r="D142" s="4">
        <f t="shared" si="10"/>
        <v>12.108175343724682</v>
      </c>
      <c r="E142" s="4">
        <f t="shared" si="11"/>
        <v>-82.02670895166338</v>
      </c>
    </row>
    <row r="143" spans="1:5">
      <c r="A143">
        <f t="shared" si="8"/>
        <v>500</v>
      </c>
      <c r="B143" s="4" t="str">
        <f t="shared" si="9"/>
        <v>3141.59265358979i</v>
      </c>
      <c r="C143" s="4" t="str">
        <f>IMSUB(0,IMPRODUCT(20,IMPRODUCT($B$9,IMDIV(IMPRODUCT(IMSUM(B143,1/('Frequency Domain Analysis'!R$63*1000*'Frequency Domain Analysis'!R$65*0.000000001)),IMSUM(B143,1/(('Frequency Domain Analysis'!R$61*1000+'Frequency Domain Analysis'!R$62*1000)*'Frequency Domain Analysis'!R$64*0.000000001))),IMPRODUCT(IMPRODUCT(B143,IMSUM(B143,('Frequency Domain Analysis'!R$65*0.000000001+'Frequency Domain Analysis'!R$66*0.000000001)/('Frequency Domain Analysis'!R$63*1000*'Frequency Domain Analysis'!R$65*0.000000001*'Frequency Domain Analysis'!R$66*0.000000001))),IMSUM(B143,1/('Frequency Domain Analysis'!R$62*1000*'Frequency Domain Analysis'!R$64*0.000000001)))))))</f>
        <v>-0.559142309681168+3.91151640036432i</v>
      </c>
      <c r="D143" s="4">
        <f t="shared" si="10"/>
        <v>11.934752517984119</v>
      </c>
      <c r="E143" s="4">
        <f t="shared" si="11"/>
        <v>-81.864812411728664</v>
      </c>
    </row>
    <row r="144" spans="1:5">
      <c r="A144">
        <f t="shared" si="8"/>
        <v>510</v>
      </c>
      <c r="B144" s="4" t="str">
        <f t="shared" si="9"/>
        <v>3204.42450666159i</v>
      </c>
      <c r="C144" s="4" t="str">
        <f>IMSUB(0,IMPRODUCT(20,IMPRODUCT($B$9,IMDIV(IMPRODUCT(IMSUM(B144,1/('Frequency Domain Analysis'!R$63*1000*'Frequency Domain Analysis'!R$65*0.000000001)),IMSUM(B144,1/(('Frequency Domain Analysis'!R$61*1000+'Frequency Domain Analysis'!R$62*1000)*'Frequency Domain Analysis'!R$64*0.000000001))),IMPRODUCT(IMPRODUCT(B144,IMSUM(B144,('Frequency Domain Analysis'!R$65*0.000000001+'Frequency Domain Analysis'!R$66*0.000000001)/('Frequency Domain Analysis'!R$63*1000*'Frequency Domain Analysis'!R$65*0.000000001*'Frequency Domain Analysis'!R$66*0.000000001))),IMSUM(B144,1/('Frequency Domain Analysis'!R$62*1000*'Frequency Domain Analysis'!R$64*0.000000001)))))))</f>
        <v>-0.559143932552516+3.83418154952014i</v>
      </c>
      <c r="D144" s="4">
        <f t="shared" si="10"/>
        <v>11.764845543825979</v>
      </c>
      <c r="E144" s="4">
        <f t="shared" si="11"/>
        <v>-81.702965407235354</v>
      </c>
    </row>
    <row r="145" spans="1:5">
      <c r="A145">
        <f t="shared" si="8"/>
        <v>520</v>
      </c>
      <c r="B145" s="4" t="str">
        <f t="shared" si="9"/>
        <v>3267.25635973338i</v>
      </c>
      <c r="C145" s="4" t="str">
        <f>IMSUB(0,IMPRODUCT(20,IMPRODUCT($B$9,IMDIV(IMPRODUCT(IMSUM(B145,1/('Frequency Domain Analysis'!R$63*1000*'Frequency Domain Analysis'!R$65*0.000000001)),IMSUM(B145,1/(('Frequency Domain Analysis'!R$61*1000+'Frequency Domain Analysis'!R$62*1000)*'Frequency Domain Analysis'!R$64*0.000000001))),IMPRODUCT(IMPRODUCT(B145,IMSUM(B145,('Frequency Domain Analysis'!R$65*0.000000001+'Frequency Domain Analysis'!R$66*0.000000001)/('Frequency Domain Analysis'!R$63*1000*'Frequency Domain Analysis'!R$65*0.000000001*'Frequency Domain Analysis'!R$66*0.000000001))),IMSUM(B145,1/('Frequency Domain Analysis'!R$62*1000*'Frequency Domain Analysis'!R$64*0.000000001)))))))</f>
        <v>-0.559145587559486+3.75980871679924i</v>
      </c>
      <c r="D145" s="4">
        <f t="shared" si="10"/>
        <v>11.598319411763141</v>
      </c>
      <c r="E145" s="4">
        <f t="shared" si="11"/>
        <v>-81.541168890751322</v>
      </c>
    </row>
    <row r="146" spans="1:5">
      <c r="A146">
        <f t="shared" si="8"/>
        <v>530</v>
      </c>
      <c r="B146" s="4" t="str">
        <f t="shared" si="9"/>
        <v>3330.08821280518i</v>
      </c>
      <c r="C146" s="4" t="str">
        <f>IMSUB(0,IMPRODUCT(20,IMPRODUCT($B$9,IMDIV(IMPRODUCT(IMSUM(B146,1/('Frequency Domain Analysis'!R$63*1000*'Frequency Domain Analysis'!R$65*0.000000001)),IMSUM(B146,1/(('Frequency Domain Analysis'!R$61*1000+'Frequency Domain Analysis'!R$62*1000)*'Frequency Domain Analysis'!R$64*0.000000001))),IMPRODUCT(IMPRODUCT(B146,IMSUM(B146,('Frequency Domain Analysis'!R$65*0.000000001+'Frequency Domain Analysis'!R$66*0.000000001)/('Frequency Domain Analysis'!R$63*1000*'Frequency Domain Analysis'!R$65*0.000000001*'Frequency Domain Analysis'!R$66*0.000000001))),IMSUM(B146,1/('Frequency Domain Analysis'!R$62*1000*'Frequency Domain Analysis'!R$64*0.000000001)))))))</f>
        <v>-0.559147274702048+3.68823024081254i</v>
      </c>
      <c r="D146" s="4">
        <f t="shared" si="10"/>
        <v>11.435046824839921</v>
      </c>
      <c r="E146" s="4">
        <f t="shared" si="11"/>
        <v>-81.379423812625987</v>
      </c>
    </row>
    <row r="147" spans="1:5">
      <c r="A147">
        <f t="shared" si="8"/>
        <v>540</v>
      </c>
      <c r="B147" s="4" t="str">
        <f t="shared" si="9"/>
        <v>3392.92006587698i</v>
      </c>
      <c r="C147" s="4" t="str">
        <f>IMSUB(0,IMPRODUCT(20,IMPRODUCT($B$9,IMDIV(IMPRODUCT(IMSUM(B147,1/('Frequency Domain Analysis'!R$63*1000*'Frequency Domain Analysis'!R$65*0.000000001)),IMSUM(B147,1/(('Frequency Domain Analysis'!R$61*1000+'Frequency Domain Analysis'!R$62*1000)*'Frequency Domain Analysis'!R$64*0.000000001))),IMPRODUCT(IMPRODUCT(B147,IMSUM(B147,('Frequency Domain Analysis'!R$65*0.000000001+'Frequency Domain Analysis'!R$66*0.000000001)/('Frequency Domain Analysis'!R$63*1000*'Frequency Domain Analysis'!R$65*0.000000001*'Frequency Domain Analysis'!R$66*0.000000001))),IMSUM(B147,1/('Frequency Domain Analysis'!R$62*1000*'Frequency Domain Analysis'!R$64*0.000000001)))))))</f>
        <v>-0.559148993980176+3.61929087953362i</v>
      </c>
      <c r="D147" s="4">
        <f t="shared" si="10"/>
        <v>11.27490762185182</v>
      </c>
      <c r="E147" s="4">
        <f t="shared" si="11"/>
        <v>-81.217731120952294</v>
      </c>
    </row>
    <row r="148" spans="1:5">
      <c r="A148">
        <f t="shared" si="8"/>
        <v>550</v>
      </c>
      <c r="B148" s="4" t="str">
        <f t="shared" si="9"/>
        <v>3455.75191894877i</v>
      </c>
      <c r="C148" s="4" t="str">
        <f>IMSUB(0,IMPRODUCT(20,IMPRODUCT($B$9,IMDIV(IMPRODUCT(IMSUM(B148,1/('Frequency Domain Analysis'!R$63*1000*'Frequency Domain Analysis'!R$65*0.000000001)),IMSUM(B148,1/(('Frequency Domain Analysis'!R$61*1000+'Frequency Domain Analysis'!R$62*1000)*'Frequency Domain Analysis'!R$64*0.000000001))),IMPRODUCT(IMPRODUCT(B148,IMSUM(B148,('Frequency Domain Analysis'!R$65*0.000000001+'Frequency Domain Analysis'!R$66*0.000000001)/('Frequency Domain Analysis'!R$63*1000*'Frequency Domain Analysis'!R$65*0.000000001*'Frequency Domain Analysis'!R$66*0.000000001))),IMSUM(B148,1/('Frequency Domain Analysis'!R$62*1000*'Frequency Domain Analysis'!R$64*0.000000001)))))))</f>
        <v>-0.559150745393844+3.5528466812654i</v>
      </c>
      <c r="D148" s="4">
        <f t="shared" si="10"/>
        <v>11.117788253488701</v>
      </c>
      <c r="E148" s="4">
        <f t="shared" si="11"/>
        <v>-81.056091761527469</v>
      </c>
    </row>
    <row r="149" spans="1:5">
      <c r="A149">
        <f t="shared" si="8"/>
        <v>560</v>
      </c>
      <c r="B149" s="4" t="str">
        <f t="shared" si="9"/>
        <v>3518.58377202057i</v>
      </c>
      <c r="C149" s="4" t="str">
        <f>IMSUB(0,IMPRODUCT(20,IMPRODUCT($B$9,IMDIV(IMPRODUCT(IMSUM(B149,1/('Frequency Domain Analysis'!R$63*1000*'Frequency Domain Analysis'!R$65*0.000000001)),IMSUM(B149,1/(('Frequency Domain Analysis'!R$61*1000+'Frequency Domain Analysis'!R$62*1000)*'Frequency Domain Analysis'!R$64*0.000000001))),IMPRODUCT(IMPRODUCT(B149,IMSUM(B149,('Frequency Domain Analysis'!R$65*0.000000001+'Frequency Domain Analysis'!R$66*0.000000001)/('Frequency Domain Analysis'!R$63*1000*'Frequency Domain Analysis'!R$65*0.000000001*'Frequency Domain Analysis'!R$66*0.000000001))),IMSUM(B149,1/('Frequency Domain Analysis'!R$62*1000*'Frequency Domain Analysis'!R$64*0.000000001)))))))</f>
        <v>-0.559152528943022+3.48876397657516i</v>
      </c>
      <c r="D149" s="4">
        <f t="shared" si="10"/>
        <v>10.963581305681959</v>
      </c>
      <c r="E149" s="4">
        <f t="shared" si="11"/>
        <v>-80.894506677814888</v>
      </c>
    </row>
    <row r="150" spans="1:5">
      <c r="A150">
        <f t="shared" si="8"/>
        <v>570</v>
      </c>
      <c r="B150" s="4" t="str">
        <f t="shared" si="9"/>
        <v>3581.41562509236i</v>
      </c>
      <c r="C150" s="4" t="str">
        <f>IMSUB(0,IMPRODUCT(20,IMPRODUCT($B$9,IMDIV(IMPRODUCT(IMSUM(B150,1/('Frequency Domain Analysis'!R$63*1000*'Frequency Domain Analysis'!R$65*0.000000001)),IMSUM(B150,1/(('Frequency Domain Analysis'!R$61*1000+'Frequency Domain Analysis'!R$62*1000)*'Frequency Domain Analysis'!R$64*0.000000001))),IMPRODUCT(IMPRODUCT(B150,IMSUM(B150,('Frequency Domain Analysis'!R$65*0.000000001+'Frequency Domain Analysis'!R$66*0.000000001)/('Frequency Domain Analysis'!R$63*1000*'Frequency Domain Analysis'!R$65*0.000000001*'Frequency Domain Analysis'!R$66*0.000000001))),IMSUM(B150,1/('Frequency Domain Analysis'!R$62*1000*'Frequency Domain Analysis'!R$64*0.000000001)))))))</f>
        <v>-0.55915434462769+3.42691847634154i</v>
      </c>
      <c r="D150" s="4">
        <f t="shared" si="10"/>
        <v>10.812185065140101</v>
      </c>
      <c r="E150" s="4">
        <f t="shared" si="11"/>
        <v>-80.732976810905882</v>
      </c>
    </row>
    <row r="151" spans="1:5">
      <c r="A151">
        <f t="shared" si="8"/>
        <v>580</v>
      </c>
      <c r="B151" s="4" t="str">
        <f t="shared" si="9"/>
        <v>3644.24747816416i</v>
      </c>
      <c r="C151" s="4" t="str">
        <f>IMSUB(0,IMPRODUCT(20,IMPRODUCT($B$9,IMDIV(IMPRODUCT(IMSUM(B151,1/('Frequency Domain Analysis'!R$63*1000*'Frequency Domain Analysis'!R$65*0.000000001)),IMSUM(B151,1/(('Frequency Domain Analysis'!R$61*1000+'Frequency Domain Analysis'!R$62*1000)*'Frequency Domain Analysis'!R$64*0.000000001))),IMPRODUCT(IMPRODUCT(B151,IMSUM(B151,('Frequency Domain Analysis'!R$65*0.000000001+'Frequency Domain Analysis'!R$66*0.000000001)/('Frequency Domain Analysis'!R$63*1000*'Frequency Domain Analysis'!R$65*0.000000001*'Frequency Domain Analysis'!R$66*0.000000001))),IMSUM(B151,1/('Frequency Domain Analysis'!R$62*1000*'Frequency Domain Analysis'!R$64*0.000000001)))))))</f>
        <v>-0.559156192447808+3.36719446310688i</v>
      </c>
      <c r="D151" s="4">
        <f t="shared" si="10"/>
        <v>10.6635031226701</v>
      </c>
      <c r="E151" s="4">
        <f t="shared" si="11"/>
        <v>-80.571503099481959</v>
      </c>
    </row>
    <row r="152" spans="1:5">
      <c r="A152">
        <f t="shared" si="8"/>
        <v>590</v>
      </c>
      <c r="B152" s="4" t="str">
        <f t="shared" si="9"/>
        <v>3707.07933123596i</v>
      </c>
      <c r="C152" s="4" t="str">
        <f>IMSUB(0,IMPRODUCT(20,IMPRODUCT($B$9,IMDIV(IMPRODUCT(IMSUM(B152,1/('Frequency Domain Analysis'!R$63*1000*'Frequency Domain Analysis'!R$65*0.000000001)),IMSUM(B152,1/(('Frequency Domain Analysis'!R$61*1000+'Frequency Domain Analysis'!R$62*1000)*'Frequency Domain Analysis'!R$64*0.000000001))),IMPRODUCT(IMPRODUCT(B152,IMSUM(B152,('Frequency Domain Analysis'!R$65*0.000000001+'Frequency Domain Analysis'!R$66*0.000000001)/('Frequency Domain Analysis'!R$63*1000*'Frequency Domain Analysis'!R$65*0.000000001*'Frequency Domain Analysis'!R$66*0.000000001))),IMSUM(B152,1/('Frequency Domain Analysis'!R$62*1000*'Frequency Domain Analysis'!R$64*0.000000001)))))))</f>
        <v>-0.559158072403352+3.30948406466526i</v>
      </c>
      <c r="D152" s="4">
        <f t="shared" si="10"/>
        <v>10.51744401040904</v>
      </c>
      <c r="E152" s="4">
        <f t="shared" si="11"/>
        <v>-80.410086479777334</v>
      </c>
    </row>
    <row r="153" spans="1:5">
      <c r="A153">
        <f t="shared" si="8"/>
        <v>600</v>
      </c>
      <c r="B153" s="4" t="str">
        <f t="shared" si="9"/>
        <v>3769.91118430775i</v>
      </c>
      <c r="C153" s="4" t="str">
        <f>IMSUB(0,IMPRODUCT(20,IMPRODUCT($B$9,IMDIV(IMPRODUCT(IMSUM(B153,1/('Frequency Domain Analysis'!R$63*1000*'Frequency Domain Analysis'!R$65*0.000000001)),IMSUM(B153,1/(('Frequency Domain Analysis'!R$61*1000+'Frequency Domain Analysis'!R$62*1000)*'Frequency Domain Analysis'!R$64*0.000000001))),IMPRODUCT(IMPRODUCT(B153,IMSUM(B153,('Frequency Domain Analysis'!R$65*0.000000001+'Frequency Domain Analysis'!R$66*0.000000001)/('Frequency Domain Analysis'!R$63*1000*'Frequency Domain Analysis'!R$65*0.000000001*'Frequency Domain Analysis'!R$66*0.000000001))),IMSUM(B153,1/('Frequency Domain Analysis'!R$62*1000*'Frequency Domain Analysis'!R$64*0.000000001)))))))</f>
        <v>-0.559159984494298+3.25368660029134i</v>
      </c>
      <c r="D153" s="4">
        <f t="shared" si="10"/>
        <v>10.373920869544479</v>
      </c>
      <c r="E153" s="4">
        <f t="shared" si="11"/>
        <v>-80.248727885541399</v>
      </c>
    </row>
    <row r="154" spans="1:5">
      <c r="A154">
        <f t="shared" si="8"/>
        <v>610</v>
      </c>
      <c r="B154" s="4" t="str">
        <f t="shared" si="9"/>
        <v>3832.74303737955i</v>
      </c>
      <c r="C154" s="4" t="str">
        <f>IMSUB(0,IMPRODUCT(20,IMPRODUCT($B$9,IMDIV(IMPRODUCT(IMSUM(B154,1/('Frequency Domain Analysis'!R$63*1000*'Frequency Domain Analysis'!R$65*0.000000001)),IMSUM(B154,1/(('Frequency Domain Analysis'!R$61*1000+'Frequency Domain Analysis'!R$62*1000)*'Frequency Domain Analysis'!R$64*0.000000001))),IMPRODUCT(IMPRODUCT(B154,IMSUM(B154,('Frequency Domain Analysis'!R$65*0.000000001+'Frequency Domain Analysis'!R$66*0.000000001)/('Frequency Domain Analysis'!R$63*1000*'Frequency Domain Analysis'!R$65*0.000000001*'Frequency Domain Analysis'!R$66*0.000000001))),IMSUM(B154,1/('Frequency Domain Analysis'!R$62*1000*'Frequency Domain Analysis'!R$64*0.000000001)))))))</f>
        <v>-0.559161928720604+3.19970799127476i</v>
      </c>
      <c r="D154" s="4">
        <f t="shared" si="10"/>
        <v>10.232851145500781</v>
      </c>
      <c r="E154" s="4">
        <f t="shared" si="11"/>
        <v>-80.08742824800197</v>
      </c>
    </row>
    <row r="155" spans="1:5">
      <c r="A155">
        <f t="shared" si="8"/>
        <v>620</v>
      </c>
      <c r="B155" s="4" t="str">
        <f t="shared" si="9"/>
        <v>3895.57489045134i</v>
      </c>
      <c r="C155" s="4" t="str">
        <f>IMSUB(0,IMPRODUCT(20,IMPRODUCT($B$9,IMDIV(IMPRODUCT(IMSUM(B155,1/('Frequency Domain Analysis'!R$63*1000*'Frequency Domain Analysis'!R$65*0.000000001)),IMSUM(B155,1/(('Frequency Domain Analysis'!R$61*1000+'Frequency Domain Analysis'!R$62*1000)*'Frequency Domain Analysis'!R$64*0.000000001))),IMPRODUCT(IMPRODUCT(B155,IMSUM(B155,('Frequency Domain Analysis'!R$65*0.000000001+'Frequency Domain Analysis'!R$66*0.000000001)/('Frequency Domain Analysis'!R$63*1000*'Frequency Domain Analysis'!R$65*0.000000001*'Frequency Domain Analysis'!R$66*0.000000001))),IMSUM(B155,1/('Frequency Domain Analysis'!R$62*1000*'Frequency Domain Analysis'!R$64*0.000000001)))))))</f>
        <v>-0.559163905082244+3.14746022849964i</v>
      </c>
      <c r="D155" s="4">
        <f t="shared" si="10"/>
        <v>10.09415630791074</v>
      </c>
      <c r="E155" s="4">
        <f t="shared" si="11"/>
        <v>-79.926188495828313</v>
      </c>
    </row>
    <row r="156" spans="1:5">
      <c r="A156">
        <f t="shared" si="8"/>
        <v>630</v>
      </c>
      <c r="B156" s="4" t="str">
        <f t="shared" si="9"/>
        <v>3958.40674352314i</v>
      </c>
      <c r="C156" s="4" t="str">
        <f>IMSUB(0,IMPRODUCT(20,IMPRODUCT($B$9,IMDIV(IMPRODUCT(IMSUM(B156,1/('Frequency Domain Analysis'!R$63*1000*'Frequency Domain Analysis'!R$65*0.000000001)),IMSUM(B156,1/(('Frequency Domain Analysis'!R$61*1000+'Frequency Domain Analysis'!R$62*1000)*'Frequency Domain Analysis'!R$64*0.000000001))),IMPRODUCT(IMPRODUCT(B156,IMSUM(B156,('Frequency Domain Analysis'!R$65*0.000000001+'Frequency Domain Analysis'!R$66*0.000000001)/('Frequency Domain Analysis'!R$63*1000*'Frequency Domain Analysis'!R$65*0.000000001*'Frequency Domain Analysis'!R$66*0.000000001))),IMSUM(B156,1/('Frequency Domain Analysis'!R$62*1000*'Frequency Domain Analysis'!R$64*0.000000001)))))))</f>
        <v>-0.55916591357919+3.09686089073076i</v>
      </c>
      <c r="D156" s="4">
        <f t="shared" si="10"/>
        <v>9.9577615929928793</v>
      </c>
      <c r="E156" s="4">
        <f t="shared" si="11"/>
        <v>-79.765009555094991</v>
      </c>
    </row>
    <row r="157" spans="1:5">
      <c r="A157">
        <f t="shared" si="8"/>
        <v>640</v>
      </c>
      <c r="B157" s="4" t="str">
        <f t="shared" si="9"/>
        <v>4021.23859659494i</v>
      </c>
      <c r="C157" s="4" t="str">
        <f>IMSUB(0,IMPRODUCT(20,IMPRODUCT($B$9,IMDIV(IMPRODUCT(IMSUM(B157,1/('Frequency Domain Analysis'!R$63*1000*'Frequency Domain Analysis'!R$65*0.000000001)),IMSUM(B157,1/(('Frequency Domain Analysis'!R$61*1000+'Frequency Domain Analysis'!R$62*1000)*'Frequency Domain Analysis'!R$64*0.000000001))),IMPRODUCT(IMPRODUCT(B157,IMSUM(B157,('Frequency Domain Analysis'!R$65*0.000000001+'Frequency Domain Analysis'!R$66*0.000000001)/('Frequency Domain Analysis'!R$63*1000*'Frequency Domain Analysis'!R$65*0.000000001*'Frequency Domain Analysis'!R$66*0.000000001))),IMSUM(B157,1/('Frequency Domain Analysis'!R$62*1000*'Frequency Domain Analysis'!R$64*0.000000001)))))))</f>
        <v>-0.559167954211408+3.04783270806026i</v>
      </c>
      <c r="D157" s="4">
        <f t="shared" si="10"/>
        <v>9.8235957662165205</v>
      </c>
      <c r="E157" s="4">
        <f t="shared" si="11"/>
        <v>-79.603892349245442</v>
      </c>
    </row>
    <row r="158" spans="1:5">
      <c r="A158">
        <f t="shared" si="8"/>
        <v>650</v>
      </c>
      <c r="B158" s="4" t="str">
        <f t="shared" si="9"/>
        <v>4084.07044966673i</v>
      </c>
      <c r="C158" s="4" t="str">
        <f>IMSUB(0,IMPRODUCT(20,IMPRODUCT($B$9,IMDIV(IMPRODUCT(IMSUM(B158,1/('Frequency Domain Analysis'!R$63*1000*'Frequency Domain Analysis'!R$65*0.000000001)),IMSUM(B158,1/(('Frequency Domain Analysis'!R$61*1000+'Frequency Domain Analysis'!R$62*1000)*'Frequency Domain Analysis'!R$64*0.000000001))),IMPRODUCT(IMPRODUCT(B158,IMSUM(B158,('Frequency Domain Analysis'!R$65*0.000000001+'Frequency Domain Analysis'!R$66*0.000000001)/('Frequency Domain Analysis'!R$63*1000*'Frequency Domain Analysis'!R$65*0.000000001*'Frequency Domain Analysis'!R$66*0.000000001))),IMSUM(B158,1/('Frequency Domain Analysis'!R$62*1000*'Frequency Domain Analysis'!R$64*0.000000001)))))))</f>
        <v>-0.559170026978868+3.00030316565184i</v>
      </c>
      <c r="D158" s="4">
        <f t="shared" si="10"/>
        <v>9.6915909033682404</v>
      </c>
      <c r="E158" s="4">
        <f t="shared" si="11"/>
        <v>-79.442837799056477</v>
      </c>
    </row>
    <row r="159" spans="1:5">
      <c r="A159">
        <f t="shared" si="8"/>
        <v>660</v>
      </c>
      <c r="B159" s="4" t="str">
        <f t="shared" si="9"/>
        <v>4146.90230273853i</v>
      </c>
      <c r="C159" s="4" t="str">
        <f>IMSUB(0,IMPRODUCT(20,IMPRODUCT($B$9,IMDIV(IMPRODUCT(IMSUM(B159,1/('Frequency Domain Analysis'!R$63*1000*'Frequency Domain Analysis'!R$65*0.000000001)),IMSUM(B159,1/(('Frequency Domain Analysis'!R$61*1000+'Frequency Domain Analysis'!R$62*1000)*'Frequency Domain Analysis'!R$64*0.000000001))),IMPRODUCT(IMPRODUCT(B159,IMSUM(B159,('Frequency Domain Analysis'!R$65*0.000000001+'Frequency Domain Analysis'!R$66*0.000000001)/('Frequency Domain Analysis'!R$63*1000*'Frequency Domain Analysis'!R$65*0.000000001*'Frequency Domain Analysis'!R$66*0.000000001))),IMSUM(B159,1/('Frequency Domain Analysis'!R$62*1000*'Frequency Domain Analysis'!R$64*0.000000001)))))))</f>
        <v>-0.55917213188153+2.95420414350782i</v>
      </c>
      <c r="D159" s="4">
        <f t="shared" si="10"/>
        <v>9.5616821883322007</v>
      </c>
      <c r="E159" s="4">
        <f t="shared" si="11"/>
        <v>-79.281846822602049</v>
      </c>
    </row>
    <row r="160" spans="1:5">
      <c r="A160">
        <f t="shared" si="8"/>
        <v>670</v>
      </c>
      <c r="B160" s="4" t="str">
        <f t="shared" si="9"/>
        <v>4209.73415581032i</v>
      </c>
      <c r="C160" s="4" t="str">
        <f>IMSUB(0,IMPRODUCT(20,IMPRODUCT($B$9,IMDIV(IMPRODUCT(IMSUM(B160,1/('Frequency Domain Analysis'!R$63*1000*'Frequency Domain Analysis'!R$65*0.000000001)),IMSUM(B160,1/(('Frequency Domain Analysis'!R$61*1000+'Frequency Domain Analysis'!R$62*1000)*'Frequency Domain Analysis'!R$64*0.000000001))),IMPRODUCT(IMPRODUCT(B160,IMSUM(B160,('Frequency Domain Analysis'!R$65*0.000000001+'Frequency Domain Analysis'!R$66*0.000000001)/('Frequency Domain Analysis'!R$63*1000*'Frequency Domain Analysis'!R$65*0.000000001*'Frequency Domain Analysis'!R$66*0.000000001))),IMSUM(B160,1/('Frequency Domain Analysis'!R$62*1000*'Frequency Domain Analysis'!R$64*0.000000001)))))))</f>
        <v>-0.559174268919366+2.90947158849648i</v>
      </c>
      <c r="D160" s="4">
        <f t="shared" si="10"/>
        <v>9.4338077260786601</v>
      </c>
      <c r="E160" s="4">
        <f t="shared" si="11"/>
        <v>-79.120920335218983</v>
      </c>
    </row>
    <row r="161" spans="1:5">
      <c r="A161">
        <f t="shared" si="8"/>
        <v>680</v>
      </c>
      <c r="B161" s="4" t="str">
        <f t="shared" si="9"/>
        <v>4272.56600888212i</v>
      </c>
      <c r="C161" s="4" t="str">
        <f>IMSUB(0,IMPRODUCT(20,IMPRODUCT($B$9,IMDIV(IMPRODUCT(IMSUM(B161,1/('Frequency Domain Analysis'!R$63*1000*'Frequency Domain Analysis'!R$65*0.000000001)),IMSUM(B161,1/(('Frequency Domain Analysis'!R$61*1000+'Frequency Domain Analysis'!R$62*1000)*'Frequency Domain Analysis'!R$64*0.000000001))),IMPRODUCT(IMPRODUCT(B161,IMSUM(B161,('Frequency Domain Analysis'!R$65*0.000000001+'Frequency Domain Analysis'!R$66*0.000000001)/('Frequency Domain Analysis'!R$63*1000*'Frequency Domain Analysis'!R$65*0.000000001*'Frequency Domain Analysis'!R$66*0.000000001))),IMSUM(B161,1/('Frequency Domain Analysis'!R$62*1000*'Frequency Domain Analysis'!R$64*0.000000001)))))))</f>
        <v>-0.559176438092342+2.86604521531746i</v>
      </c>
      <c r="D161" s="4">
        <f t="shared" si="10"/>
        <v>9.30790836950532</v>
      </c>
      <c r="E161" s="4">
        <f t="shared" si="11"/>
        <v>-78.960059249471115</v>
      </c>
    </row>
    <row r="162" spans="1:5">
      <c r="A162">
        <f t="shared" si="8"/>
        <v>690</v>
      </c>
      <c r="B162" s="4" t="str">
        <f t="shared" si="9"/>
        <v>4335.39786195391i</v>
      </c>
      <c r="C162" s="4" t="str">
        <f>IMSUB(0,IMPRODUCT(20,IMPRODUCT($B$9,IMDIV(IMPRODUCT(IMSUM(B162,1/('Frequency Domain Analysis'!R$63*1000*'Frequency Domain Analysis'!R$65*0.000000001)),IMSUM(B162,1/(('Frequency Domain Analysis'!R$61*1000+'Frequency Domain Analysis'!R$62*1000)*'Frequency Domain Analysis'!R$64*0.000000001))),IMPRODUCT(IMPRODUCT(B162,IMSUM(B162,('Frequency Domain Analysis'!R$65*0.000000001+'Frequency Domain Analysis'!R$66*0.000000001)/('Frequency Domain Analysis'!R$63*1000*'Frequency Domain Analysis'!R$65*0.000000001*'Frequency Domain Analysis'!R$66*0.000000001))),IMSUM(B162,1/('Frequency Domain Analysis'!R$62*1000*'Frequency Domain Analysis'!R$64*0.000000001)))))))</f>
        <v>-0.55917863940042+2.82386823347066i</v>
      </c>
      <c r="D162" s="4">
        <f t="shared" si="10"/>
        <v>9.1839275589209208</v>
      </c>
      <c r="E162" s="4">
        <f t="shared" si="11"/>
        <v>-78.799264475115123</v>
      </c>
    </row>
    <row r="163" spans="1:5">
      <c r="A163">
        <f t="shared" si="8"/>
        <v>700</v>
      </c>
      <c r="B163" s="4" t="str">
        <f t="shared" si="9"/>
        <v>4398.22971502571i</v>
      </c>
      <c r="C163" s="4" t="str">
        <f>IMSUB(0,IMPRODUCT(20,IMPRODUCT($B$9,IMDIV(IMPRODUCT(IMSUM(B163,1/('Frequency Domain Analysis'!R$63*1000*'Frequency Domain Analysis'!R$65*0.000000001)),IMSUM(B163,1/(('Frequency Domain Analysis'!R$61*1000+'Frequency Domain Analysis'!R$62*1000)*'Frequency Domain Analysis'!R$64*0.000000001))),IMPRODUCT(IMPRODUCT(B163,IMSUM(B163,('Frequency Domain Analysis'!R$65*0.000000001+'Frequency Domain Analysis'!R$66*0.000000001)/('Frequency Domain Analysis'!R$63*1000*'Frequency Domain Analysis'!R$65*0.000000001*'Frequency Domain Analysis'!R$66*0.000000001))),IMSUM(B163,1/('Frequency Domain Analysis'!R$62*1000*'Frequency Domain Analysis'!R$64*0.000000001)))))))</f>
        <v>-0.559180872843572+2.78288709762768i</v>
      </c>
      <c r="D163" s="4">
        <f t="shared" si="10"/>
        <v>9.0618111730781408</v>
      </c>
      <c r="E163" s="4">
        <f t="shared" si="11"/>
        <v>-78.638536919066155</v>
      </c>
    </row>
    <row r="164" spans="1:5">
      <c r="A164">
        <f t="shared" si="8"/>
        <v>710</v>
      </c>
      <c r="B164" s="4" t="str">
        <f t="shared" si="9"/>
        <v>4461.06156809751i</v>
      </c>
      <c r="C164" s="4" t="str">
        <f>IMSUB(0,IMPRODUCT(20,IMPRODUCT($B$9,IMDIV(IMPRODUCT(IMSUM(B164,1/('Frequency Domain Analysis'!R$63*1000*'Frequency Domain Analysis'!R$65*0.000000001)),IMSUM(B164,1/(('Frequency Domain Analysis'!R$61*1000+'Frequency Domain Analysis'!R$62*1000)*'Frequency Domain Analysis'!R$64*0.000000001))),IMPRODUCT(IMPRODUCT(B164,IMSUM(B164,('Frequency Domain Analysis'!R$65*0.000000001+'Frequency Domain Analysis'!R$66*0.000000001)/('Frequency Domain Analysis'!R$63*1000*'Frequency Domain Analysis'!R$65*0.000000001*'Frequency Domain Analysis'!R$66*0.000000001))),IMSUM(B164,1/('Frequency Domain Analysis'!R$62*1000*'Frequency Domain Analysis'!R$64*0.000000001)))))))</f>
        <v>-0.55918313842176+2.74305127909846i</v>
      </c>
      <c r="D164" s="4">
        <f t="shared" si="10"/>
        <v>8.9415073907724203</v>
      </c>
      <c r="E164" s="4">
        <f t="shared" si="11"/>
        <v>-78.477877485363535</v>
      </c>
    </row>
    <row r="165" spans="1:5">
      <c r="A165">
        <f t="shared" si="8"/>
        <v>720</v>
      </c>
      <c r="B165" s="4" t="str">
        <f t="shared" si="9"/>
        <v>4523.8934211693i</v>
      </c>
      <c r="C165" s="4" t="str">
        <f>IMSUB(0,IMPRODUCT(20,IMPRODUCT($B$9,IMDIV(IMPRODUCT(IMSUM(B165,1/('Frequency Domain Analysis'!R$63*1000*'Frequency Domain Analysis'!R$65*0.000000001)),IMSUM(B165,1/(('Frequency Domain Analysis'!R$61*1000+'Frequency Domain Analysis'!R$62*1000)*'Frequency Domain Analysis'!R$64*0.000000001))),IMPRODUCT(IMPRODUCT(B165,IMSUM(B165,('Frequency Domain Analysis'!R$65*0.000000001+'Frequency Domain Analysis'!R$66*0.000000001)/('Frequency Domain Analysis'!R$63*1000*'Frequency Domain Analysis'!R$65*0.000000001*'Frequency Domain Analysis'!R$66*0.000000001))),IMSUM(B165,1/('Frequency Domain Analysis'!R$62*1000*'Frequency Domain Analysis'!R$64*0.000000001)))))))</f>
        <v>-0.559185436134944+2.70431305634266i</v>
      </c>
      <c r="D165" s="4">
        <f t="shared" si="10"/>
        <v>8.8229665621214206</v>
      </c>
      <c r="E165" s="4">
        <f t="shared" si="11"/>
        <v>-78.3172870751376</v>
      </c>
    </row>
    <row r="166" spans="1:5">
      <c r="A166">
        <f t="shared" si="8"/>
        <v>730</v>
      </c>
      <c r="B166" s="4" t="str">
        <f t="shared" si="9"/>
        <v>4586.7252742411i</v>
      </c>
      <c r="C166" s="4" t="str">
        <f>IMSUB(0,IMPRODUCT(20,IMPRODUCT($B$9,IMDIV(IMPRODUCT(IMSUM(B166,1/('Frequency Domain Analysis'!R$63*1000*'Frequency Domain Analysis'!R$65*0.000000001)),IMSUM(B166,1/(('Frequency Domain Analysis'!R$61*1000+'Frequency Domain Analysis'!R$62*1000)*'Frequency Domain Analysis'!R$64*0.000000001))),IMPRODUCT(IMPRODUCT(B166,IMSUM(B166,('Frequency Domain Analysis'!R$65*0.000000001+'Frequency Domain Analysis'!R$66*0.000000001)/('Frequency Domain Analysis'!R$63*1000*'Frequency Domain Analysis'!R$65*0.000000001*'Frequency Domain Analysis'!R$66*0.000000001))),IMSUM(B166,1/('Frequency Domain Analysis'!R$62*1000*'Frequency Domain Analysis'!R$64*0.000000001)))))))</f>
        <v>-0.55918776598309+2.66662732269902i</v>
      </c>
      <c r="D166" s="4">
        <f t="shared" si="10"/>
        <v>8.7061410887220205</v>
      </c>
      <c r="E166" s="4">
        <f t="shared" si="11"/>
        <v>-78.156766586575614</v>
      </c>
    </row>
    <row r="167" spans="1:5">
      <c r="A167">
        <f t="shared" si="8"/>
        <v>740</v>
      </c>
      <c r="B167" s="4" t="str">
        <f t="shared" si="9"/>
        <v>4649.55712731289i</v>
      </c>
      <c r="C167" s="4" t="str">
        <f>IMSUB(0,IMPRODUCT(20,IMPRODUCT($B$9,IMDIV(IMPRODUCT(IMSUM(B167,1/('Frequency Domain Analysis'!R$63*1000*'Frequency Domain Analysis'!R$65*0.000000001)),IMSUM(B167,1/(('Frequency Domain Analysis'!R$61*1000+'Frequency Domain Analysis'!R$62*1000)*'Frequency Domain Analysis'!R$64*0.000000001))),IMPRODUCT(IMPRODUCT(B167,IMSUM(B167,('Frequency Domain Analysis'!R$65*0.000000001+'Frequency Domain Analysis'!R$66*0.000000001)/('Frequency Domain Analysis'!R$63*1000*'Frequency Domain Analysis'!R$65*0.000000001*'Frequency Domain Analysis'!R$66*0.000000001))),IMSUM(B167,1/('Frequency Domain Analysis'!R$62*1000*'Frequency Domain Analysis'!R$64*0.000000001)))))))</f>
        <v>-0.559190127966156+2.62995140970438i</v>
      </c>
      <c r="D167" s="4">
        <f t="shared" si="10"/>
        <v>8.5909853119617399</v>
      </c>
      <c r="E167" s="4">
        <f t="shared" si="11"/>
        <v>-77.996316914889178</v>
      </c>
    </row>
    <row r="168" spans="1:5">
      <c r="A168">
        <f t="shared" si="8"/>
        <v>750</v>
      </c>
      <c r="B168" s="4" t="str">
        <f t="shared" si="9"/>
        <v>4712.38898038469i</v>
      </c>
      <c r="C168" s="4" t="str">
        <f>IMSUB(0,IMPRODUCT(20,IMPRODUCT($B$9,IMDIV(IMPRODUCT(IMSUM(B168,1/('Frequency Domain Analysis'!R$63*1000*'Frequency Domain Analysis'!R$65*0.000000001)),IMSUM(B168,1/(('Frequency Domain Analysis'!R$61*1000+'Frequency Domain Analysis'!R$62*1000)*'Frequency Domain Analysis'!R$64*0.000000001))),IMPRODUCT(IMPRODUCT(B168,IMSUM(B168,('Frequency Domain Analysis'!R$65*0.000000001+'Frequency Domain Analysis'!R$66*0.000000001)/('Frequency Domain Analysis'!R$63*1000*'Frequency Domain Analysis'!R$65*0.000000001*'Frequency Domain Analysis'!R$66*0.000000001))),IMSUM(B168,1/('Frequency Domain Analysis'!R$62*1000*'Frequency Domain Analysis'!R$64*0.000000001)))))))</f>
        <v>-0.559192522084118+2.5942449245472i</v>
      </c>
      <c r="D168" s="4">
        <f t="shared" si="10"/>
        <v>8.4774554088268808</v>
      </c>
      <c r="E168" s="4">
        <f t="shared" si="11"/>
        <v>-77.835938952281253</v>
      </c>
    </row>
    <row r="169" spans="1:5">
      <c r="A169">
        <f t="shared" ref="A169:A193" si="12">A168+10</f>
        <v>760</v>
      </c>
      <c r="B169" s="4" t="str">
        <f t="shared" si="9"/>
        <v>4775.22083345649i</v>
      </c>
      <c r="C169" s="4" t="str">
        <f>IMSUB(0,IMPRODUCT(20,IMPRODUCT($B$9,IMDIV(IMPRODUCT(IMSUM(B169,1/('Frequency Domain Analysis'!R$63*1000*'Frequency Domain Analysis'!R$65*0.000000001)),IMSUM(B169,1/(('Frequency Domain Analysis'!R$61*1000+'Frequency Domain Analysis'!R$62*1000)*'Frequency Domain Analysis'!R$64*0.000000001))),IMPRODUCT(IMPRODUCT(B169,IMSUM(B169,('Frequency Domain Analysis'!R$65*0.000000001+'Frequency Domain Analysis'!R$66*0.000000001)/('Frequency Domain Analysis'!R$63*1000*'Frequency Domain Analysis'!R$65*0.000000001*'Frequency Domain Analysis'!R$66*0.000000001))),IMSUM(B169,1/('Frequency Domain Analysis'!R$62*1000*'Frequency Domain Analysis'!R$64*0.000000001)))))))</f>
        <v>-0.559194948336924+2.55946960035352i</v>
      </c>
      <c r="D169" s="4">
        <f t="shared" si="10"/>
        <v>8.3655092946113392</v>
      </c>
      <c r="E169" s="4">
        <f t="shared" si="11"/>
        <v>-77.675633587914078</v>
      </c>
    </row>
    <row r="170" spans="1:5">
      <c r="A170">
        <f t="shared" si="12"/>
        <v>770</v>
      </c>
      <c r="B170" s="4" t="str">
        <f t="shared" si="9"/>
        <v>4838.05268652828i</v>
      </c>
      <c r="C170" s="4" t="str">
        <f>IMSUB(0,IMPRODUCT(20,IMPRODUCT($B$9,IMDIV(IMPRODUCT(IMSUM(B170,1/('Frequency Domain Analysis'!R$63*1000*'Frequency Domain Analysis'!R$65*0.000000001)),IMSUM(B170,1/(('Frequency Domain Analysis'!R$61*1000+'Frequency Domain Analysis'!R$62*1000)*'Frequency Domain Analysis'!R$64*0.000000001))),IMPRODUCT(IMPRODUCT(B170,IMSUM(B170,('Frequency Domain Analysis'!R$65*0.000000001+'Frequency Domain Analysis'!R$66*0.000000001)/('Frequency Domain Analysis'!R$63*1000*'Frequency Domain Analysis'!R$65*0.000000001*'Frequency Domain Analysis'!R$66*0.000000001))),IMSUM(B170,1/('Frequency Domain Analysis'!R$62*1000*'Frequency Domain Analysis'!R$64*0.000000001)))))))</f>
        <v>-0.55919740672455+2.5255891581392i</v>
      </c>
      <c r="D170" s="4">
        <f t="shared" si="10"/>
        <v>8.2551065319859589</v>
      </c>
      <c r="E170" s="4">
        <f t="shared" si="11"/>
        <v>-77.515401707876649</v>
      </c>
    </row>
    <row r="171" spans="1:5">
      <c r="A171">
        <f t="shared" si="12"/>
        <v>780</v>
      </c>
      <c r="B171" s="4" t="str">
        <f t="shared" si="9"/>
        <v>4900.88453960008i</v>
      </c>
      <c r="C171" s="4" t="str">
        <f>IMSUB(0,IMPRODUCT(20,IMPRODUCT($B$9,IMDIV(IMPRODUCT(IMSUM(B171,1/('Frequency Domain Analysis'!R$63*1000*'Frequency Domain Analysis'!R$65*0.000000001)),IMSUM(B171,1/(('Frequency Domain Analysis'!R$61*1000+'Frequency Domain Analysis'!R$62*1000)*'Frequency Domain Analysis'!R$64*0.000000001))),IMPRODUCT(IMPRODUCT(B171,IMSUM(B171,('Frequency Domain Analysis'!R$65*0.000000001+'Frequency Domain Analysis'!R$66*0.000000001)/('Frequency Domain Analysis'!R$63*1000*'Frequency Domain Analysis'!R$65*0.000000001*'Frequency Domain Analysis'!R$66*0.000000001))),IMSUM(B171,1/('Frequency Domain Analysis'!R$62*1000*'Frequency Domain Analysis'!R$64*0.000000001)))))))</f>
        <v>-0.559199897246942+2.49256917938094i</v>
      </c>
      <c r="D171" s="4">
        <f t="shared" si="10"/>
        <v>8.1462082459342398</v>
      </c>
      <c r="E171" s="4">
        <f t="shared" si="11"/>
        <v>-77.355244195153375</v>
      </c>
    </row>
    <row r="172" spans="1:5">
      <c r="A172">
        <f t="shared" si="12"/>
        <v>790</v>
      </c>
      <c r="B172" s="4" t="str">
        <f t="shared" si="9"/>
        <v>4963.71639267187i</v>
      </c>
      <c r="C172" s="4" t="str">
        <f>IMSUB(0,IMPRODUCT(20,IMPRODUCT($B$9,IMDIV(IMPRODUCT(IMSUM(B172,1/('Frequency Domain Analysis'!R$63*1000*'Frequency Domain Analysis'!R$65*0.000000001)),IMSUM(B172,1/(('Frequency Domain Analysis'!R$61*1000+'Frequency Domain Analysis'!R$62*1000)*'Frequency Domain Analysis'!R$64*0.000000001))),IMPRODUCT(IMPRODUCT(B172,IMSUM(B172,('Frequency Domain Analysis'!R$65*0.000000001+'Frequency Domain Analysis'!R$66*0.000000001)/('Frequency Domain Analysis'!R$63*1000*'Frequency Domain Analysis'!R$65*0.000000001*'Frequency Domain Analysis'!R$66*0.000000001))),IMSUM(B172,1/('Frequency Domain Analysis'!R$62*1000*'Frequency Domain Analysis'!R$64*0.000000001)))))))</f>
        <v>-0.559202419904066+2.46037698826568i</v>
      </c>
      <c r="D172" s="4">
        <f t="shared" si="10"/>
        <v>8.0387770441078601</v>
      </c>
      <c r="E172" s="4">
        <f t="shared" si="11"/>
        <v>-77.195161929592103</v>
      </c>
    </row>
    <row r="173" spans="1:5">
      <c r="A173">
        <f t="shared" si="12"/>
        <v>800</v>
      </c>
      <c r="B173" s="4" t="str">
        <f t="shared" si="9"/>
        <v>5026.54824574367i</v>
      </c>
      <c r="C173" s="4" t="str">
        <f>IMSUB(0,IMPRODUCT(20,IMPRODUCT($B$9,IMDIV(IMPRODUCT(IMSUM(B173,1/('Frequency Domain Analysis'!R$63*1000*'Frequency Domain Analysis'!R$65*0.000000001)),IMSUM(B173,1/(('Frequency Domain Analysis'!R$61*1000+'Frequency Domain Analysis'!R$62*1000)*'Frequency Domain Analysis'!R$64*0.000000001))),IMPRODUCT(IMPRODUCT(B173,IMSUM(B173,('Frequency Domain Analysis'!R$65*0.000000001+'Frequency Domain Analysis'!R$66*0.000000001)/('Frequency Domain Analysis'!R$63*1000*'Frequency Domain Analysis'!R$65*0.000000001*'Frequency Domain Analysis'!R$66*0.000000001))),IMSUM(B173,1/('Frequency Domain Analysis'!R$62*1000*'Frequency Domain Analysis'!R$64*0.000000001)))))))</f>
        <v>-0.559204974695884+2.42898154277122i</v>
      </c>
      <c r="D173" s="4">
        <f t="shared" si="10"/>
        <v>7.9327769421916203</v>
      </c>
      <c r="E173" s="4">
        <f t="shared" si="11"/>
        <v>-77.035155787873549</v>
      </c>
    </row>
    <row r="174" spans="1:5">
      <c r="A174">
        <f t="shared" si="12"/>
        <v>810</v>
      </c>
      <c r="B174" s="4" t="str">
        <f t="shared" si="9"/>
        <v>5089.38009881546i</v>
      </c>
      <c r="C174" s="4" t="str">
        <f>IMSUB(0,IMPRODUCT(20,IMPRODUCT($B$9,IMDIV(IMPRODUCT(IMSUM(B174,1/('Frequency Domain Analysis'!R$63*1000*'Frequency Domain Analysis'!R$65*0.000000001)),IMSUM(B174,1/(('Frequency Domain Analysis'!R$61*1000+'Frequency Domain Analysis'!R$62*1000)*'Frequency Domain Analysis'!R$64*0.000000001))),IMPRODUCT(IMPRODUCT(B174,IMSUM(B174,('Frequency Domain Analysis'!R$65*0.000000001+'Frequency Domain Analysis'!R$66*0.000000001)/('Frequency Domain Analysis'!R$63*1000*'Frequency Domain Analysis'!R$65*0.000000001*'Frequency Domain Analysis'!R$66*0.000000001))),IMSUM(B174,1/('Frequency Domain Analysis'!R$62*1000*'Frequency Domain Analysis'!R$64*0.000000001)))))))</f>
        <v>-0.559207561622352+2.3983533338149i</v>
      </c>
      <c r="D174" s="4">
        <f t="shared" si="10"/>
        <v>7.8281732939046202</v>
      </c>
      <c r="E174" s="4">
        <f t="shared" si="11"/>
        <v>-76.875226643480474</v>
      </c>
    </row>
    <row r="175" spans="1:5">
      <c r="A175">
        <f t="shared" si="12"/>
        <v>820</v>
      </c>
      <c r="B175" s="4" t="str">
        <f t="shared" si="9"/>
        <v>5152.21195188726i</v>
      </c>
      <c r="C175" s="4" t="str">
        <f>IMSUB(0,IMPRODUCT(20,IMPRODUCT($B$9,IMDIV(IMPRODUCT(IMSUM(B175,1/('Frequency Domain Analysis'!R$63*1000*'Frequency Domain Analysis'!R$65*0.000000001)),IMSUM(B175,1/(('Frequency Domain Analysis'!R$61*1000+'Frequency Domain Analysis'!R$62*1000)*'Frequency Domain Analysis'!R$64*0.000000001))),IMPRODUCT(IMPRODUCT(B175,IMSUM(B175,('Frequency Domain Analysis'!R$65*0.000000001+'Frequency Domain Analysis'!R$66*0.000000001)/('Frequency Domain Analysis'!R$63*1000*'Frequency Domain Analysis'!R$65*0.000000001*'Frequency Domain Analysis'!R$66*0.000000001))),IMSUM(B175,1/('Frequency Domain Analysis'!R$62*1000*'Frequency Domain Analysis'!R$64*0.000000001)))))))</f>
        <v>-0.559210180683434+2.3684642917817i</v>
      </c>
      <c r="D175" s="4">
        <f t="shared" si="10"/>
        <v>7.7249327252968598</v>
      </c>
      <c r="E175" s="4">
        <f t="shared" si="11"/>
        <v>-76.715375366667004</v>
      </c>
    </row>
    <row r="176" spans="1:5">
      <c r="A176">
        <f t="shared" si="12"/>
        <v>830</v>
      </c>
      <c r="B176" s="4" t="str">
        <f t="shared" si="9"/>
        <v>5215.04380495906i</v>
      </c>
      <c r="C176" s="4" t="str">
        <f>IMSUB(0,IMPRODUCT(20,IMPRODUCT($B$9,IMDIV(IMPRODUCT(IMSUM(B176,1/('Frequency Domain Analysis'!R$63*1000*'Frequency Domain Analysis'!R$65*0.000000001)),IMSUM(B176,1/(('Frequency Domain Analysis'!R$61*1000+'Frequency Domain Analysis'!R$62*1000)*'Frequency Domain Analysis'!R$64*0.000000001))),IMPRODUCT(IMPRODUCT(B176,IMSUM(B176,('Frequency Domain Analysis'!R$65*0.000000001+'Frequency Domain Analysis'!R$66*0.000000001)/('Frequency Domain Analysis'!R$63*1000*'Frequency Domain Analysis'!R$65*0.000000001*'Frequency Domain Analysis'!R$66*0.000000001))),IMSUM(B176,1/('Frequency Domain Analysis'!R$62*1000*'Frequency Domain Analysis'!R$64*0.000000001)))))))</f>
        <v>-0.559212831879088+2.3392876998093i</v>
      </c>
      <c r="D176" s="4">
        <f t="shared" si="10"/>
        <v>7.6230230730281603</v>
      </c>
      <c r="E176" s="4">
        <f t="shared" si="11"/>
        <v>-76.555602824428888</v>
      </c>
    </row>
    <row r="177" spans="1:5">
      <c r="A177">
        <f t="shared" si="12"/>
        <v>840</v>
      </c>
      <c r="B177" s="4" t="str">
        <f t="shared" si="9"/>
        <v>5277.87565803085i</v>
      </c>
      <c r="C177" s="4" t="str">
        <f>IMSUB(0,IMPRODUCT(20,IMPRODUCT($B$9,IMDIV(IMPRODUCT(IMSUM(B177,1/('Frequency Domain Analysis'!R$63*1000*'Frequency Domain Analysis'!R$65*0.000000001)),IMSUM(B177,1/(('Frequency Domain Analysis'!R$61*1000+'Frequency Domain Analysis'!R$62*1000)*'Frequency Domain Analysis'!R$64*0.000000001))),IMPRODUCT(IMPRODUCT(B177,IMSUM(B177,('Frequency Domain Analysis'!R$65*0.000000001+'Frequency Domain Analysis'!R$66*0.000000001)/('Frequency Domain Analysis'!R$63*1000*'Frequency Domain Analysis'!R$65*0.000000001*'Frequency Domain Analysis'!R$66*0.000000001))),IMSUM(B177,1/('Frequency Domain Analysis'!R$62*1000*'Frequency Domain Analysis'!R$64*0.000000001)))))))</f>
        <v>-0.559215515209268+2.31079811326704i</v>
      </c>
      <c r="D177" s="4">
        <f t="shared" si="10"/>
        <v>7.52241332634354</v>
      </c>
      <c r="E177" s="4">
        <f t="shared" si="11"/>
        <v>-76.395909880473354</v>
      </c>
    </row>
    <row r="178" spans="1:5">
      <c r="A178">
        <f t="shared" si="12"/>
        <v>850</v>
      </c>
      <c r="B178" s="4" t="str">
        <f t="shared" si="9"/>
        <v>5340.70751110265i</v>
      </c>
      <c r="C178" s="4" t="str">
        <f>IMSUB(0,IMPRODUCT(20,IMPRODUCT($B$9,IMDIV(IMPRODUCT(IMSUM(B178,1/('Frequency Domain Analysis'!R$63*1000*'Frequency Domain Analysis'!R$65*0.000000001)),IMSUM(B178,1/(('Frequency Domain Analysis'!R$61*1000+'Frequency Domain Analysis'!R$62*1000)*'Frequency Domain Analysis'!R$64*0.000000001))),IMPRODUCT(IMPRODUCT(B178,IMSUM(B178,('Frequency Domain Analysis'!R$65*0.000000001+'Frequency Domain Analysis'!R$66*0.000000001)/('Frequency Domain Analysis'!R$63*1000*'Frequency Domain Analysis'!R$65*0.000000001*'Frequency Domain Analysis'!R$66*0.000000001))),IMSUM(B178,1/('Frequency Domain Analysis'!R$62*1000*'Frequency Domain Analysis'!R$64*0.000000001)))))))</f>
        <v>-0.559218230673934+2.28297128491892i</v>
      </c>
      <c r="D178" s="4">
        <f t="shared" si="10"/>
        <v>7.4230735724832595</v>
      </c>
      <c r="E178" s="4">
        <f t="shared" si="11"/>
        <v>-76.236297395190547</v>
      </c>
    </row>
    <row r="179" spans="1:5">
      <c r="A179">
        <f t="shared" si="12"/>
        <v>860</v>
      </c>
      <c r="B179" s="4" t="str">
        <f t="shared" si="9"/>
        <v>5403.53936417444i</v>
      </c>
      <c r="C179" s="4" t="str">
        <f>IMSUB(0,IMPRODUCT(20,IMPRODUCT($B$9,IMDIV(IMPRODUCT(IMSUM(B179,1/('Frequency Domain Analysis'!R$63*1000*'Frequency Domain Analysis'!R$65*0.000000001)),IMSUM(B179,1/(('Frequency Domain Analysis'!R$61*1000+'Frequency Domain Analysis'!R$62*1000)*'Frequency Domain Analysis'!R$64*0.000000001))),IMPRODUCT(IMPRODUCT(B179,IMSUM(B179,('Frequency Domain Analysis'!R$65*0.000000001+'Frequency Domain Analysis'!R$66*0.000000001)/('Frequency Domain Analysis'!R$63*1000*'Frequency Domain Analysis'!R$65*0.000000001*'Frequency Domain Analysis'!R$66*0.000000001))),IMSUM(B179,1/('Frequency Domain Analysis'!R$62*1000*'Frequency Domain Analysis'!R$64*0.000000001)))))))</f>
        <v>-0.55922097827304+2.25578409530744i</v>
      </c>
      <c r="D179" s="4">
        <f t="shared" si="10"/>
        <v>7.3249749452845005</v>
      </c>
      <c r="E179" s="4">
        <f t="shared" si="11"/>
        <v>-76.07676622562353</v>
      </c>
    </row>
    <row r="180" spans="1:5">
      <c r="A180">
        <f t="shared" si="12"/>
        <v>870</v>
      </c>
      <c r="B180" s="4" t="str">
        <f t="shared" si="9"/>
        <v>5466.37121724624i</v>
      </c>
      <c r="C180" s="4" t="str">
        <f>IMSUB(0,IMPRODUCT(20,IMPRODUCT($B$9,IMDIV(IMPRODUCT(IMSUM(B180,1/('Frequency Domain Analysis'!R$63*1000*'Frequency Domain Analysis'!R$65*0.000000001)),IMSUM(B180,1/(('Frequency Domain Analysis'!R$61*1000+'Frequency Domain Analysis'!R$62*1000)*'Frequency Domain Analysis'!R$64*0.000000001))),IMPRODUCT(IMPRODUCT(B180,IMSUM(B180,('Frequency Domain Analysis'!R$65*0.000000001+'Frequency Domain Analysis'!R$66*0.000000001)/('Frequency Domain Analysis'!R$63*1000*'Frequency Domain Analysis'!R$65*0.000000001*'Frequency Domain Analysis'!R$66*0.000000001))),IMSUM(B180,1/('Frequency Domain Analysis'!R$62*1000*'Frequency Domain Analysis'!R$64*0.000000001)))))))</f>
        <v>-0.559223758006546+2.22921448793888i</v>
      </c>
      <c r="D180" s="4">
        <f t="shared" si="10"/>
        <v>7.2280895767558793</v>
      </c>
      <c r="E180" s="4">
        <f t="shared" si="11"/>
        <v>-75.917317225440243</v>
      </c>
    </row>
    <row r="181" spans="1:5">
      <c r="A181">
        <f t="shared" si="12"/>
        <v>880</v>
      </c>
      <c r="B181" s="4" t="str">
        <f t="shared" si="9"/>
        <v>5529.20307031804i</v>
      </c>
      <c r="C181" s="4" t="str">
        <f>IMSUB(0,IMPRODUCT(20,IMPRODUCT($B$9,IMDIV(IMPRODUCT(IMSUM(B181,1/('Frequency Domain Analysis'!R$63*1000*'Frequency Domain Analysis'!R$65*0.000000001)),IMSUM(B181,1/(('Frequency Domain Analysis'!R$61*1000+'Frequency Domain Analysis'!R$62*1000)*'Frequency Domain Analysis'!R$64*0.000000001))),IMPRODUCT(IMPRODUCT(B181,IMSUM(B181,('Frequency Domain Analysis'!R$65*0.000000001+'Frequency Domain Analysis'!R$66*0.000000001)/('Frequency Domain Analysis'!R$63*1000*'Frequency Domain Analysis'!R$65*0.000000001*'Frequency Domain Analysis'!R$66*0.000000001))),IMSUM(B181,1/('Frequency Domain Analysis'!R$62*1000*'Frequency Domain Analysis'!R$64*0.000000001)))))))</f>
        <v>-0.559226569874406+2.20324140888754i</v>
      </c>
      <c r="D181" s="4">
        <f t="shared" si="10"/>
        <v>7.1323905514186601</v>
      </c>
      <c r="E181" s="4">
        <f t="shared" si="11"/>
        <v>-75.757951244904916</v>
      </c>
    </row>
    <row r="182" spans="1:5">
      <c r="A182">
        <f t="shared" si="12"/>
        <v>890</v>
      </c>
      <c r="B182" s="4" t="str">
        <f t="shared" si="9"/>
        <v>5592.03492338983i</v>
      </c>
      <c r="C182" s="4" t="str">
        <f>IMSUB(0,IMPRODUCT(20,IMPRODUCT($B$9,IMDIV(IMPRODUCT(IMSUM(B182,1/('Frequency Domain Analysis'!R$63*1000*'Frequency Domain Analysis'!R$65*0.000000001)),IMSUM(B182,1/(('Frequency Domain Analysis'!R$61*1000+'Frequency Domain Analysis'!R$62*1000)*'Frequency Domain Analysis'!R$64*0.000000001))),IMPRODUCT(IMPRODUCT(B182,IMSUM(B182,('Frequency Domain Analysis'!R$65*0.000000001+'Frequency Domain Analysis'!R$66*0.000000001)/('Frequency Domain Analysis'!R$63*1000*'Frequency Domain Analysis'!R$65*0.000000001*'Frequency Domain Analysis'!R$66*0.000000001))),IMSUM(B182,1/('Frequency Domain Analysis'!R$62*1000*'Frequency Domain Analysis'!R$64*0.000000001)))))))</f>
        <v>-0.55922941387658+2.17784475047182i</v>
      </c>
      <c r="D182" s="4">
        <f t="shared" si="10"/>
        <v>7.0378518632288802</v>
      </c>
      <c r="E182" s="4">
        <f t="shared" si="11"/>
        <v>-75.598669130850553</v>
      </c>
    </row>
    <row r="183" spans="1:5">
      <c r="A183">
        <f t="shared" si="12"/>
        <v>900</v>
      </c>
      <c r="B183" s="4" t="str">
        <f t="shared" si="9"/>
        <v>5654.86677646163i</v>
      </c>
      <c r="C183" s="4" t="str">
        <f>IMSUB(0,IMPRODUCT(20,IMPRODUCT($B$9,IMDIV(IMPRODUCT(IMSUM(B183,1/('Frequency Domain Analysis'!R$63*1000*'Frequency Domain Analysis'!R$65*0.000000001)),IMSUM(B183,1/(('Frequency Domain Analysis'!R$61*1000+'Frequency Domain Analysis'!R$62*1000)*'Frequency Domain Analysis'!R$64*0.000000001))),IMPRODUCT(IMPRODUCT(B183,IMSUM(B183,('Frequency Domain Analysis'!R$65*0.000000001+'Frequency Domain Analysis'!R$66*0.000000001)/('Frequency Domain Analysis'!R$63*1000*'Frequency Domain Analysis'!R$65*0.000000001*'Frequency Domain Analysis'!R$66*0.000000001))),IMSUM(B183,1/('Frequency Domain Analysis'!R$62*1000*'Frequency Domain Analysis'!R$64*0.000000001)))))))</f>
        <v>-0.559232290013012+2.15300529868492i</v>
      </c>
      <c r="D183" s="4">
        <f t="shared" si="10"/>
        <v>6.94444837490538</v>
      </c>
      <c r="E183" s="4">
        <f t="shared" si="11"/>
        <v>-75.43947172665078</v>
      </c>
    </row>
    <row r="184" spans="1:5">
      <c r="A184">
        <f t="shared" si="12"/>
        <v>910</v>
      </c>
      <c r="B184" s="4" t="str">
        <f t="shared" si="9"/>
        <v>5717.69862953342i</v>
      </c>
      <c r="C184" s="4" t="str">
        <f>IMSUB(0,IMPRODUCT(20,IMPRODUCT($B$9,IMDIV(IMPRODUCT(IMSUM(B184,1/('Frequency Domain Analysis'!R$63*1000*'Frequency Domain Analysis'!R$65*0.000000001)),IMSUM(B184,1/(('Frequency Domain Analysis'!R$61*1000+'Frequency Domain Analysis'!R$62*1000)*'Frequency Domain Analysis'!R$64*0.000000001))),IMPRODUCT(IMPRODUCT(B184,IMSUM(B184,('Frequency Domain Analysis'!R$65*0.000000001+'Frequency Domain Analysis'!R$66*0.000000001)/('Frequency Domain Analysis'!R$63*1000*'Frequency Domain Analysis'!R$65*0.000000001*'Frequency Domain Analysis'!R$66*0.000000001))),IMSUM(B184,1/('Frequency Domain Analysis'!R$62*1000*'Frequency Domain Analysis'!R$64*0.000000001)))))))</f>
        <v>-0.559235198283668+2.12870468409198i</v>
      </c>
      <c r="D184" s="4">
        <f t="shared" si="10"/>
        <v>6.8521557795066403</v>
      </c>
      <c r="E184" s="4">
        <f t="shared" si="11"/>
        <v>-75.280359872192619</v>
      </c>
    </row>
    <row r="185" spans="1:5">
      <c r="A185">
        <f t="shared" si="12"/>
        <v>920</v>
      </c>
      <c r="B185" s="4" t="str">
        <f t="shared" si="9"/>
        <v>5780.53048260522i</v>
      </c>
      <c r="C185" s="4" t="str">
        <f>IMSUB(0,IMPRODUCT(20,IMPRODUCT($B$9,IMDIV(IMPRODUCT(IMSUM(B185,1/('Frequency Domain Analysis'!R$63*1000*'Frequency Domain Analysis'!R$65*0.000000001)),IMSUM(B185,1/(('Frequency Domain Analysis'!R$61*1000+'Frequency Domain Analysis'!R$62*1000)*'Frequency Domain Analysis'!R$64*0.000000001))),IMPRODUCT(IMPRODUCT(B185,IMSUM(B185,('Frequency Domain Analysis'!R$65*0.000000001+'Frequency Domain Analysis'!R$66*0.000000001)/('Frequency Domain Analysis'!R$63*1000*'Frequency Domain Analysis'!R$65*0.000000001*'Frequency Domain Analysis'!R$66*0.000000001))),IMSUM(B185,1/('Frequency Domain Analysis'!R$62*1000*'Frequency Domain Analysis'!R$64*0.000000001)))))))</f>
        <v>-0.559238138688498+2.1049253359294i</v>
      </c>
      <c r="D185" s="4">
        <f t="shared" si="10"/>
        <v>6.7609505641068202</v>
      </c>
      <c r="E185" s="4">
        <f t="shared" si="11"/>
        <v>-75.121334403850355</v>
      </c>
    </row>
    <row r="186" spans="1:5">
      <c r="A186">
        <f t="shared" si="12"/>
        <v>930</v>
      </c>
      <c r="B186" s="4" t="str">
        <f t="shared" si="9"/>
        <v>5843.36233567701i</v>
      </c>
      <c r="C186" s="4" t="str">
        <f>IMSUB(0,IMPRODUCT(20,IMPRODUCT($B$9,IMDIV(IMPRODUCT(IMSUM(B186,1/('Frequency Domain Analysis'!R$63*1000*'Frequency Domain Analysis'!R$65*0.000000001)),IMSUM(B186,1/(('Frequency Domain Analysis'!R$61*1000+'Frequency Domain Analysis'!R$62*1000)*'Frequency Domain Analysis'!R$64*0.000000001))),IMPRODUCT(IMPRODUCT(B186,IMSUM(B186,('Frequency Domain Analysis'!R$65*0.000000001+'Frequency Domain Analysis'!R$66*0.000000001)/('Frequency Domain Analysis'!R$63*1000*'Frequency Domain Analysis'!R$65*0.000000001*'Frequency Domain Analysis'!R$66*0.000000001))),IMSUM(B186,1/('Frequency Domain Analysis'!R$62*1000*'Frequency Domain Analysis'!R$64*0.000000001)))))))</f>
        <v>-0.55924111122745+2.08165043916546i</v>
      </c>
      <c r="D186" s="4">
        <f t="shared" si="10"/>
        <v>6.6708099754357599</v>
      </c>
      <c r="E186" s="4">
        <f t="shared" si="11"/>
        <v>-74.962396154458219</v>
      </c>
    </row>
    <row r="187" spans="1:5">
      <c r="A187">
        <f t="shared" si="12"/>
        <v>940</v>
      </c>
      <c r="B187" s="4" t="str">
        <f t="shared" si="9"/>
        <v>5906.19418874881i</v>
      </c>
      <c r="C187" s="4" t="str">
        <f>IMSUB(0,IMPRODUCT(20,IMPRODUCT($B$9,IMDIV(IMPRODUCT(IMSUM(B187,1/('Frequency Domain Analysis'!R$63*1000*'Frequency Domain Analysis'!R$65*0.000000001)),IMSUM(B187,1/(('Frequency Domain Analysis'!R$61*1000+'Frequency Domain Analysis'!R$62*1000)*'Frequency Domain Analysis'!R$64*0.000000001))),IMPRODUCT(IMPRODUCT(B187,IMSUM(B187,('Frequency Domain Analysis'!R$65*0.000000001+'Frequency Domain Analysis'!R$66*0.000000001)/('Frequency Domain Analysis'!R$63*1000*'Frequency Domain Analysis'!R$65*0.000000001*'Frequency Domain Analysis'!R$66*0.000000001))),IMSUM(B187,1/('Frequency Domain Analysis'!R$62*1000*'Frequency Domain Analysis'!R$64*0.000000001)))))))</f>
        <v>-0.559244115900486+2.05886389430188i</v>
      </c>
      <c r="D187" s="4">
        <f t="shared" si="10"/>
        <v>6.5817119873572008</v>
      </c>
      <c r="E187" s="4">
        <f t="shared" si="11"/>
        <v>-74.803545953284313</v>
      </c>
    </row>
    <row r="188" spans="1:5">
      <c r="A188">
        <f t="shared" si="12"/>
        <v>950</v>
      </c>
      <c r="B188" s="4" t="str">
        <f t="shared" si="9"/>
        <v>5969.02604182061i</v>
      </c>
      <c r="C188" s="4" t="str">
        <f>IMSUB(0,IMPRODUCT(20,IMPRODUCT($B$9,IMDIV(IMPRODUCT(IMSUM(B188,1/('Frequency Domain Analysis'!R$63*1000*'Frequency Domain Analysis'!R$65*0.000000001)),IMSUM(B188,1/(('Frequency Domain Analysis'!R$61*1000+'Frequency Domain Analysis'!R$62*1000)*'Frequency Domain Analysis'!R$64*0.000000001))),IMPRODUCT(IMPRODUCT(B188,IMSUM(B188,('Frequency Domain Analysis'!R$65*0.000000001+'Frequency Domain Analysis'!R$66*0.000000001)/('Frequency Domain Analysis'!R$63*1000*'Frequency Domain Analysis'!R$65*0.000000001*'Frequency Domain Analysis'!R$66*0.000000001))),IMSUM(B188,1/('Frequency Domain Analysis'!R$62*1000*'Frequency Domain Analysis'!R$64*0.000000001)))))))</f>
        <v>-0.559247152707548+2.03655027971416i</v>
      </c>
      <c r="D188" s="4">
        <f t="shared" si="10"/>
        <v>6.4936352700678199</v>
      </c>
      <c r="E188" s="4">
        <f t="shared" si="11"/>
        <v>-74.644784626005574</v>
      </c>
    </row>
    <row r="189" spans="1:5">
      <c r="A189">
        <f t="shared" si="12"/>
        <v>960</v>
      </c>
      <c r="B189" s="4" t="str">
        <f t="shared" si="9"/>
        <v>6031.8578948924i</v>
      </c>
      <c r="C189" s="4" t="str">
        <f>IMSUB(0,IMPRODUCT(20,IMPRODUCT($B$9,IMDIV(IMPRODUCT(IMSUM(B189,1/('Frequency Domain Analysis'!R$63*1000*'Frequency Domain Analysis'!R$65*0.000000001)),IMSUM(B189,1/(('Frequency Domain Analysis'!R$61*1000+'Frequency Domain Analysis'!R$62*1000)*'Frequency Domain Analysis'!R$64*0.000000001))),IMPRODUCT(IMPRODUCT(B189,IMSUM(B189,('Frequency Domain Analysis'!R$65*0.000000001+'Frequency Domain Analysis'!R$66*0.000000001)/('Frequency Domain Analysis'!R$63*1000*'Frequency Domain Analysis'!R$65*0.000000001*'Frequency Domain Analysis'!R$66*0.000000001))),IMSUM(B189,1/('Frequency Domain Analysis'!R$62*1000*'Frequency Domain Analysis'!R$64*0.000000001)))))))</f>
        <v>-0.559250221648604+2.01469481634562i</v>
      </c>
      <c r="D189" s="4">
        <f t="shared" si="10"/>
        <v>6.4065591609092003</v>
      </c>
      <c r="E189" s="4">
        <f t="shared" si="11"/>
        <v>-74.486112994681051</v>
      </c>
    </row>
    <row r="190" spans="1:5">
      <c r="A190">
        <f t="shared" si="12"/>
        <v>970</v>
      </c>
      <c r="B190" s="4" t="str">
        <f t="shared" si="9"/>
        <v>6094.6897479642i</v>
      </c>
      <c r="C190" s="4" t="str">
        <f>IMSUB(0,IMPRODUCT(20,IMPRODUCT($B$9,IMDIV(IMPRODUCT(IMSUM(B190,1/('Frequency Domain Analysis'!R$63*1000*'Frequency Domain Analysis'!R$65*0.000000001)),IMSUM(B190,1/(('Frequency Domain Analysis'!R$61*1000+'Frequency Domain Analysis'!R$62*1000)*'Frequency Domain Analysis'!R$64*0.000000001))),IMPRODUCT(IMPRODUCT(B190,IMSUM(B190,('Frequency Domain Analysis'!R$65*0.000000001+'Frequency Domain Analysis'!R$66*0.000000001)/('Frequency Domain Analysis'!R$63*1000*'Frequency Domain Analysis'!R$65*0.000000001*'Frequency Domain Analysis'!R$66*0.000000001))),IMSUM(B190,1/('Frequency Domain Analysis'!R$62*1000*'Frequency Domain Analysis'!R$64*0.000000001)))))))</f>
        <v>-0.559253322723584+1.99328333458536i</v>
      </c>
      <c r="D190" s="4">
        <f t="shared" si="10"/>
        <v>6.3204636366927405</v>
      </c>
      <c r="E190" s="4">
        <f t="shared" si="11"/>
        <v>-74.327531877728504</v>
      </c>
    </row>
    <row r="191" spans="1:5">
      <c r="A191">
        <f t="shared" si="12"/>
        <v>980</v>
      </c>
      <c r="B191" s="4" t="str">
        <f t="shared" si="9"/>
        <v>6157.52160103599i</v>
      </c>
      <c r="C191" s="4" t="str">
        <f>IMSUB(0,IMPRODUCT(20,IMPRODUCT($B$9,IMDIV(IMPRODUCT(IMSUM(B191,1/('Frequency Domain Analysis'!R$63*1000*'Frequency Domain Analysis'!R$65*0.000000001)),IMSUM(B191,1/(('Frequency Domain Analysis'!R$61*1000+'Frequency Domain Analysis'!R$62*1000)*'Frequency Domain Analysis'!R$64*0.000000001))),IMPRODUCT(IMPRODUCT(B191,IMSUM(B191,('Frequency Domain Analysis'!R$65*0.000000001+'Frequency Domain Analysis'!R$66*0.000000001)/('Frequency Domain Analysis'!R$63*1000*'Frequency Domain Analysis'!R$65*0.000000001*'Frequency Domain Analysis'!R$66*0.000000001))),IMSUM(B191,1/('Frequency Domain Analysis'!R$62*1000*'Frequency Domain Analysis'!R$64*0.000000001)))))))</f>
        <v>-0.559256455932454+1.97230224317415i</v>
      </c>
      <c r="D191" s="4">
        <f t="shared" si="10"/>
        <v>6.2353292874442996</v>
      </c>
      <c r="E191" s="4">
        <f t="shared" si="11"/>
        <v>-74.16904208989834</v>
      </c>
    </row>
    <row r="192" spans="1:5">
      <c r="A192">
        <f t="shared" si="12"/>
        <v>990</v>
      </c>
      <c r="B192" s="4" t="str">
        <f t="shared" si="9"/>
        <v>6220.35345410779i</v>
      </c>
      <c r="C192" s="4" t="str">
        <f>IMSUB(0,IMPRODUCT(20,IMPRODUCT($B$9,IMDIV(IMPRODUCT(IMSUM(B192,1/('Frequency Domain Analysis'!R$63*1000*'Frequency Domain Analysis'!R$65*0.000000001)),IMSUM(B192,1/(('Frequency Domain Analysis'!R$61*1000+'Frequency Domain Analysis'!R$62*1000)*'Frequency Domain Analysis'!R$64*0.000000001))),IMPRODUCT(IMPRODUCT(B192,IMSUM(B192,('Frequency Domain Analysis'!R$65*0.000000001+'Frequency Domain Analysis'!R$66*0.000000001)/('Frequency Domain Analysis'!R$63*1000*'Frequency Domain Analysis'!R$65*0.000000001*'Frequency Domain Analysis'!R$66*0.000000001))),IMSUM(B192,1/('Frequency Domain Analysis'!R$62*1000*'Frequency Domain Analysis'!R$64*0.000000001)))))))</f>
        <v>-0.559259621275162+1.95173849999462i</v>
      </c>
      <c r="D192" s="4">
        <f t="shared" si="10"/>
        <v>6.15113729148114</v>
      </c>
      <c r="E192" s="4">
        <f t="shared" si="11"/>
        <v>-74.010644442249614</v>
      </c>
    </row>
    <row r="193" spans="1:5">
      <c r="A193">
        <f t="shared" si="12"/>
        <v>1000</v>
      </c>
      <c r="B193" s="4" t="str">
        <f t="shared" si="9"/>
        <v>6283.18530717959i</v>
      </c>
      <c r="C193" s="4" t="str">
        <f>IMSUB(0,IMPRODUCT(20,IMPRODUCT($B$9,IMDIV(IMPRODUCT(IMSUM(B193,1/('Frequency Domain Analysis'!R$63*1000*'Frequency Domain Analysis'!R$65*0.000000001)),IMSUM(B193,1/(('Frequency Domain Analysis'!R$61*1000+'Frequency Domain Analysis'!R$62*1000)*'Frequency Domain Analysis'!R$64*0.000000001))),IMPRODUCT(IMPRODUCT(B193,IMSUM(B193,('Frequency Domain Analysis'!R$65*0.000000001+'Frequency Domain Analysis'!R$66*0.000000001)/('Frequency Domain Analysis'!R$63*1000*'Frequency Domain Analysis'!R$65*0.000000001*'Frequency Domain Analysis'!R$66*0.000000001))),IMSUM(B193,1/('Frequency Domain Analysis'!R$62*1000*'Frequency Domain Analysis'!R$64*0.000000001)))))))</f>
        <v>-0.559262818751656+1.93157958461429i</v>
      </c>
      <c r="D193" s="4">
        <f t="shared" si="10"/>
        <v>6.0678693917427591</v>
      </c>
      <c r="E193" s="4">
        <f t="shared" si="11"/>
        <v>-73.852339742126773</v>
      </c>
    </row>
    <row r="194" spans="1:5">
      <c r="A194">
        <f>A193+100</f>
        <v>1100</v>
      </c>
      <c r="B194" s="4" t="str">
        <f t="shared" si="9"/>
        <v>6911.50383789755i</v>
      </c>
      <c r="C194" s="4" t="str">
        <f>IMSUB(0,IMPRODUCT(20,IMPRODUCT($B$9,IMDIV(IMPRODUCT(IMSUM(B194,1/('Frequency Domain Analysis'!R$63*1000*'Frequency Domain Analysis'!R$65*0.000000001)),IMSUM(B194,1/(('Frequency Domain Analysis'!R$61*1000+'Frequency Domain Analysis'!R$62*1000)*'Frequency Domain Analysis'!R$64*0.000000001))),IMPRODUCT(IMPRODUCT(B194,IMSUM(B194,('Frequency Domain Analysis'!R$65*0.000000001+'Frequency Domain Analysis'!R$66*0.000000001)/('Frequency Domain Analysis'!R$63*1000*'Frequency Domain Analysis'!R$65*0.000000001*'Frequency Domain Analysis'!R$66*0.000000001))),IMSUM(B194,1/('Frequency Domain Analysis'!R$62*1000*'Frequency Domain Analysis'!R$64*0.000000001)))))))</f>
        <v>-0.55929656086341+1.74982699595897i</v>
      </c>
      <c r="D194" s="4">
        <f t="shared" si="10"/>
        <v>5.2823609276894405</v>
      </c>
      <c r="E194" s="4">
        <f t="shared" si="11"/>
        <v>-72.27457976821303</v>
      </c>
    </row>
    <row r="195" spans="1:5">
      <c r="A195">
        <f t="shared" ref="A195:A258" si="13">A194+100</f>
        <v>1200</v>
      </c>
      <c r="B195" s="4" t="str">
        <f t="shared" si="9"/>
        <v>7539.8223686155i</v>
      </c>
      <c r="C195" s="4" t="str">
        <f>IMSUB(0,IMPRODUCT(20,IMPRODUCT($B$9,IMDIV(IMPRODUCT(IMSUM(B195,1/('Frequency Domain Analysis'!R$63*1000*'Frequency Domain Analysis'!R$65*0.000000001)),IMSUM(B195,1/(('Frequency Domain Analysis'!R$61*1000+'Frequency Domain Analysis'!R$62*1000)*'Frequency Domain Analysis'!R$64*0.000000001))),IMPRODUCT(IMPRODUCT(B195,IMSUM(B195,('Frequency Domain Analysis'!R$65*0.000000001+'Frequency Domain Analysis'!R$66*0.000000001)/('Frequency Domain Analysis'!R$63*1000*'Frequency Domain Analysis'!R$65*0.000000001*'Frequency Domain Analysis'!R$66*0.000000001))),IMSUM(B195,1/('Frequency Domain Analysis'!R$62*1000*'Frequency Domain Analysis'!R$64*0.000000001)))))))</f>
        <v>-0.55933351629478+1.59782926420832i</v>
      </c>
      <c r="D195" s="4">
        <f t="shared" si="10"/>
        <v>4.5726290244944403</v>
      </c>
      <c r="E195" s="4">
        <f t="shared" si="11"/>
        <v>-70.706974182093134</v>
      </c>
    </row>
    <row r="196" spans="1:5">
      <c r="A196">
        <f t="shared" si="13"/>
        <v>1300</v>
      </c>
      <c r="B196" s="4" t="str">
        <f t="shared" si="9"/>
        <v>8168.14089933346i</v>
      </c>
      <c r="C196" s="4" t="str">
        <f>IMSUB(0,IMPRODUCT(20,IMPRODUCT($B$9,IMDIV(IMPRODUCT(IMSUM(B196,1/('Frequency Domain Analysis'!R$63*1000*'Frequency Domain Analysis'!R$65*0.000000001)),IMSUM(B196,1/(('Frequency Domain Analysis'!R$61*1000+'Frequency Domain Analysis'!R$62*1000)*'Frequency Domain Analysis'!R$64*0.000000001))),IMPRODUCT(IMPRODUCT(B196,IMSUM(B196,('Frequency Domain Analysis'!R$65*0.000000001+'Frequency Domain Analysis'!R$66*0.000000001)/('Frequency Domain Analysis'!R$63*1000*'Frequency Domain Analysis'!R$65*0.000000001*'Frequency Domain Analysis'!R$66*0.000000001))),IMSUM(B196,1/('Frequency Domain Analysis'!R$62*1000*'Frequency Domain Analysis'!R$64*0.000000001)))))))</f>
        <v>-0.559373684987172+1.46871989690704i</v>
      </c>
      <c r="D196" s="4">
        <f t="shared" si="10"/>
        <v>3.9270346851186599</v>
      </c>
      <c r="E196" s="4">
        <f t="shared" si="11"/>
        <v>-69.150265693380604</v>
      </c>
    </row>
    <row r="197" spans="1:5">
      <c r="A197">
        <f t="shared" si="13"/>
        <v>1400</v>
      </c>
      <c r="B197" s="4" t="str">
        <f t="shared" si="9"/>
        <v>8796.45943005142i</v>
      </c>
      <c r="C197" s="4" t="str">
        <f>IMSUB(0,IMPRODUCT(20,IMPRODUCT($B$9,IMDIV(IMPRODUCT(IMSUM(B197,1/('Frequency Domain Analysis'!R$63*1000*'Frequency Domain Analysis'!R$65*0.000000001)),IMSUM(B197,1/(('Frequency Domain Analysis'!R$61*1000+'Frequency Domain Analysis'!R$62*1000)*'Frequency Domain Analysis'!R$64*0.000000001))),IMPRODUCT(IMPRODUCT(B197,IMSUM(B197,('Frequency Domain Analysis'!R$65*0.000000001+'Frequency Domain Analysis'!R$66*0.000000001)/('Frequency Domain Analysis'!R$63*1000*'Frequency Domain Analysis'!R$65*0.000000001*'Frequency Domain Analysis'!R$66*0.000000001))),IMSUM(B197,1/('Frequency Domain Analysis'!R$62*1000*'Frequency Domain Analysis'!R$64*0.000000001)))))))</f>
        <v>-0.55941706687691+1.35759425763529i</v>
      </c>
      <c r="D197" s="4">
        <f t="shared" si="10"/>
        <v>3.33650694937762</v>
      </c>
      <c r="E197" s="4">
        <f t="shared" si="11"/>
        <v>-67.60515561194822</v>
      </c>
    </row>
    <row r="198" spans="1:5">
      <c r="A198">
        <f t="shared" si="13"/>
        <v>1500</v>
      </c>
      <c r="B198" s="4" t="str">
        <f t="shared" si="9"/>
        <v>9424.77796076938i</v>
      </c>
      <c r="C198" s="4" t="str">
        <f>IMSUB(0,IMPRODUCT(20,IMPRODUCT($B$9,IMDIV(IMPRODUCT(IMSUM(B198,1/('Frequency Domain Analysis'!R$63*1000*'Frequency Domain Analysis'!R$65*0.000000001)),IMSUM(B198,1/(('Frequency Domain Analysis'!R$61*1000+'Frequency Domain Analysis'!R$62*1000)*'Frequency Domain Analysis'!R$64*0.000000001))),IMPRODUCT(IMPRODUCT(B198,IMSUM(B198,('Frequency Domain Analysis'!R$65*0.000000001+'Frequency Domain Analysis'!R$66*0.000000001)/('Frequency Domain Analysis'!R$63*1000*'Frequency Domain Analysis'!R$65*0.000000001*'Frequency Domain Analysis'!R$66*0.000000001))),IMSUM(B198,1/('Frequency Domain Analysis'!R$62*1000*'Frequency Domain Analysis'!R$64*0.000000001)))))))</f>
        <v>-0.55946366189521+1.26085561399677i</v>
      </c>
      <c r="D198" s="4">
        <f t="shared" si="10"/>
        <v>2.7938320697897803</v>
      </c>
      <c r="E198" s="4">
        <f t="shared" si="11"/>
        <v>-66.072302493835565</v>
      </c>
    </row>
    <row r="199" spans="1:5">
      <c r="A199">
        <f t="shared" si="13"/>
        <v>1600</v>
      </c>
      <c r="B199" s="4" t="str">
        <f t="shared" si="9"/>
        <v>10053.0964914873i</v>
      </c>
      <c r="C199" s="4" t="str">
        <f>IMSUB(0,IMPRODUCT(20,IMPRODUCT($B$9,IMDIV(IMPRODUCT(IMSUM(B199,1/('Frequency Domain Analysis'!R$63*1000*'Frequency Domain Analysis'!R$65*0.000000001)),IMSUM(B199,1/(('Frequency Domain Analysis'!R$61*1000+'Frequency Domain Analysis'!R$62*1000)*'Frequency Domain Analysis'!R$64*0.000000001))),IMPRODUCT(IMPRODUCT(B199,IMSUM(B199,('Frequency Domain Analysis'!R$65*0.000000001+'Frequency Domain Analysis'!R$66*0.000000001)/('Frequency Domain Analysis'!R$63*1000*'Frequency Domain Analysis'!R$65*0.000000001*'Frequency Domain Analysis'!R$66*0.000000001))),IMSUM(B199,1/('Frequency Domain Analysis'!R$62*1000*'Frequency Domain Analysis'!R$64*0.000000001)))))))</f>
        <v>-0.559513469968206+1.17580641761144i</v>
      </c>
      <c r="D199" s="4">
        <f t="shared" si="10"/>
        <v>2.2931727475524797</v>
      </c>
      <c r="E199" s="4">
        <f t="shared" si="11"/>
        <v>-64.552321158860607</v>
      </c>
    </row>
    <row r="200" spans="1:5">
      <c r="A200">
        <f t="shared" si="13"/>
        <v>1700</v>
      </c>
      <c r="B200" s="4" t="str">
        <f t="shared" si="9"/>
        <v>10681.4150222053i</v>
      </c>
      <c r="C200" s="4" t="str">
        <f>IMSUB(0,IMPRODUCT(20,IMPRODUCT($B$9,IMDIV(IMPRODUCT(IMSUM(B200,1/('Frequency Domain Analysis'!R$63*1000*'Frequency Domain Analysis'!R$65*0.000000001)),IMSUM(B200,1/(('Frequency Domain Analysis'!R$61*1000+'Frequency Domain Analysis'!R$62*1000)*'Frequency Domain Analysis'!R$64*0.000000001))),IMPRODUCT(IMPRODUCT(B200,IMSUM(B200,('Frequency Domain Analysis'!R$65*0.000000001+'Frequency Domain Analysis'!R$66*0.000000001)/('Frequency Domain Analysis'!R$63*1000*'Frequency Domain Analysis'!R$65*0.000000001*'Frequency Domain Analysis'!R$66*0.000000001))),IMSUM(B200,1/('Frequency Domain Analysis'!R$62*1000*'Frequency Domain Analysis'!R$64*0.000000001)))))))</f>
        <v>-0.559566491016924+1.10038383822824i</v>
      </c>
      <c r="D200" s="4">
        <f t="shared" si="10"/>
        <v>1.829733541167714</v>
      </c>
      <c r="E200" s="4">
        <f t="shared" si="11"/>
        <v>-63.045782068334248</v>
      </c>
    </row>
    <row r="201" spans="1:5">
      <c r="A201">
        <f t="shared" si="13"/>
        <v>1800</v>
      </c>
      <c r="B201" s="4" t="str">
        <f t="shared" si="9"/>
        <v>11309.7335529233i</v>
      </c>
      <c r="C201" s="4" t="str">
        <f>IMSUB(0,IMPRODUCT(20,IMPRODUCT($B$9,IMDIV(IMPRODUCT(IMSUM(B201,1/('Frequency Domain Analysis'!R$63*1000*'Frequency Domain Analysis'!R$65*0.000000001)),IMSUM(B201,1/(('Frequency Domain Analysis'!R$61*1000+'Frequency Domain Analysis'!R$62*1000)*'Frequency Domain Analysis'!R$64*0.000000001))),IMPRODUCT(IMPRODUCT(B201,IMSUM(B201,('Frequency Domain Analysis'!R$65*0.000000001+'Frequency Domain Analysis'!R$66*0.000000001)/('Frequency Domain Analysis'!R$63*1000*'Frequency Domain Analysis'!R$65*0.000000001*'Frequency Domain Analysis'!R$66*0.000000001))),IMSUM(B201,1/('Frequency Domain Analysis'!R$62*1000*'Frequency Domain Analysis'!R$64*0.000000001)))))))</f>
        <v>-0.559622724957316+1.03298345313371i</v>
      </c>
      <c r="D201" s="4">
        <f t="shared" si="10"/>
        <v>1.3995222070095119</v>
      </c>
      <c r="E201" s="4">
        <f t="shared" si="11"/>
        <v>-61.553211046697911</v>
      </c>
    </row>
    <row r="202" spans="1:5">
      <c r="A202">
        <f t="shared" si="13"/>
        <v>1900</v>
      </c>
      <c r="B202" s="4" t="str">
        <f t="shared" si="9"/>
        <v>11938.0520836412i</v>
      </c>
      <c r="C202" s="4" t="str">
        <f>IMSUB(0,IMPRODUCT(20,IMPRODUCT($B$9,IMDIV(IMPRODUCT(IMSUM(B202,1/('Frequency Domain Analysis'!R$63*1000*'Frequency Domain Analysis'!R$65*0.000000001)),IMSUM(B202,1/(('Frequency Domain Analysis'!R$61*1000+'Frequency Domain Analysis'!R$62*1000)*'Frequency Domain Analysis'!R$64*0.000000001))),IMPRODUCT(IMPRODUCT(B202,IMSUM(B202,('Frequency Domain Analysis'!R$65*0.000000001+'Frequency Domain Analysis'!R$66*0.000000001)/('Frequency Domain Analysis'!R$63*1000*'Frequency Domain Analysis'!R$65*0.000000001*'Frequency Domain Analysis'!R$66*0.000000001))),IMSUM(B202,1/('Frequency Domain Analysis'!R$62*1000*'Frequency Domain Analysis'!R$64*0.000000001)))))))</f>
        <v>-0.559682171700224+0.972338613589436i</v>
      </c>
      <c r="D202" s="4">
        <f t="shared" si="10"/>
        <v>0.999175786260872</v>
      </c>
      <c r="E202" s="4">
        <f t="shared" si="11"/>
        <v>-60.075089327018375</v>
      </c>
    </row>
    <row r="203" spans="1:5">
      <c r="A203">
        <f t="shared" si="13"/>
        <v>2000</v>
      </c>
      <c r="B203" s="4" t="str">
        <f t="shared" si="9"/>
        <v>12566.3706143592i</v>
      </c>
      <c r="C203" s="4" t="str">
        <f>IMSUB(0,IMPRODUCT(20,IMPRODUCT($B$9,IMDIV(IMPRODUCT(IMSUM(B203,1/('Frequency Domain Analysis'!R$63*1000*'Frequency Domain Analysis'!R$65*0.000000001)),IMSUM(B203,1/(('Frequency Domain Analysis'!R$61*1000+'Frequency Domain Analysis'!R$62*1000)*'Frequency Domain Analysis'!R$64*0.000000001))),IMPRODUCT(IMPRODUCT(B203,IMSUM(B203,('Frequency Domain Analysis'!R$65*0.000000001+'Frequency Domain Analysis'!R$66*0.000000001)/('Frequency Domain Analysis'!R$63*1000*'Frequency Domain Analysis'!R$65*0.000000001*'Frequency Domain Analysis'!R$66*0.000000001))),IMSUM(B203,1/('Frequency Domain Analysis'!R$62*1000*'Frequency Domain Analysis'!R$64*0.000000001)))))))</f>
        <v>-0.55974483115141+0.917436001338178i</v>
      </c>
      <c r="D203" s="4">
        <f t="shared" si="10"/>
        <v>0.6258314706497401</v>
      </c>
      <c r="E203" s="4">
        <f t="shared" si="11"/>
        <v>-58.611853897111473</v>
      </c>
    </row>
    <row r="204" spans="1:5">
      <c r="A204">
        <f t="shared" si="13"/>
        <v>2100</v>
      </c>
      <c r="B204" s="4" t="str">
        <f t="shared" si="9"/>
        <v>13194.6891450771i</v>
      </c>
      <c r="C204" s="4" t="str">
        <f>IMSUB(0,IMPRODUCT(20,IMPRODUCT($B$9,IMDIV(IMPRODUCT(IMSUM(B204,1/('Frequency Domain Analysis'!R$63*1000*'Frequency Domain Analysis'!R$65*0.000000001)),IMSUM(B204,1/(('Frequency Domain Analysis'!R$61*1000+'Frequency Domain Analysis'!R$62*1000)*'Frequency Domain Analysis'!R$64*0.000000001))),IMPRODUCT(IMPRODUCT(B204,IMSUM(B204,('Frequency Domain Analysis'!R$65*0.000000001+'Frequency Domain Analysis'!R$66*0.000000001)/('Frequency Domain Analysis'!R$63*1000*'Frequency Domain Analysis'!R$65*0.000000001*'Frequency Domain Analysis'!R$66*0.000000001))),IMSUM(B204,1/('Frequency Domain Analysis'!R$62*1000*'Frequency Domain Analysis'!R$64*0.000000001)))))))</f>
        <v>-0.55981070321154+0.867455311822676i</v>
      </c>
      <c r="D204" s="4">
        <f t="shared" si="10"/>
        <v>0.27702910999105002</v>
      </c>
      <c r="E204" s="4">
        <f t="shared" si="11"/>
        <v>-57.163898120666559</v>
      </c>
    </row>
    <row r="205" spans="1:5">
      <c r="A205">
        <f t="shared" si="13"/>
        <v>2200</v>
      </c>
      <c r="B205" s="4" t="str">
        <f t="shared" ref="B205:B268" si="14">COMPLEX(0,2*PI()*A205)</f>
        <v>13823.0076757951i</v>
      </c>
      <c r="C205" s="4" t="str">
        <f>IMSUB(0,IMPRODUCT(20,IMPRODUCT($B$9,IMDIV(IMPRODUCT(IMSUM(B205,1/('Frequency Domain Analysis'!R$63*1000*'Frequency Domain Analysis'!R$65*0.000000001)),IMSUM(B205,1/(('Frequency Domain Analysis'!R$61*1000+'Frequency Domain Analysis'!R$62*1000)*'Frequency Domain Analysis'!R$64*0.000000001))),IMPRODUCT(IMPRODUCT(B205,IMSUM(B205,('Frequency Domain Analysis'!R$65*0.000000001+'Frequency Domain Analysis'!R$66*0.000000001)/('Frequency Domain Analysis'!R$63*1000*'Frequency Domain Analysis'!R$65*0.000000001*'Frequency Domain Analysis'!R$66*0.000000001))),IMSUM(B205,1/('Frequency Domain Analysis'!R$62*1000*'Frequency Domain Analysis'!R$64*0.000000001)))))))</f>
        <v>-0.559879787776186+0.821725387435536i</v>
      </c>
      <c r="D205" s="4">
        <f t="shared" ref="D205:D268" si="15">20*(IMREAL(IMLOG10(C205)))</f>
        <v>-4.9363491416678403E-2</v>
      </c>
      <c r="E205" s="4">
        <f t="shared" ref="E205:E268" si="16">IF((180/PI())*IMARGUMENT(C205)&lt;0,180+(180/PI())*IMARGUMENT(C205),-180+(180/PI())*IMARGUMENT(C205))</f>
        <v>-55.731572606023377</v>
      </c>
    </row>
    <row r="206" spans="1:5">
      <c r="A206">
        <f t="shared" si="13"/>
        <v>2300</v>
      </c>
      <c r="B206" s="4" t="str">
        <f t="shared" si="14"/>
        <v>14451.326206513i</v>
      </c>
      <c r="C206" s="4" t="str">
        <f>IMSUB(0,IMPRODUCT(20,IMPRODUCT($B$9,IMDIV(IMPRODUCT(IMSUM(B206,1/('Frequency Domain Analysis'!R$63*1000*'Frequency Domain Analysis'!R$65*0.000000001)),IMSUM(B206,1/(('Frequency Domain Analysis'!R$61*1000+'Frequency Domain Analysis'!R$62*1000)*'Frequency Domain Analysis'!R$64*0.000000001))),IMPRODUCT(IMPRODUCT(B206,IMSUM(B206,('Frequency Domain Analysis'!R$65*0.000000001+'Frequency Domain Analysis'!R$66*0.000000001)/('Frequency Domain Analysis'!R$63*1000*'Frequency Domain Analysis'!R$65*0.000000001*'Frequency Domain Analysis'!R$66*0.000000001))),IMSUM(B206,1/('Frequency Domain Analysis'!R$62*1000*'Frequency Domain Analysis'!R$64*0.000000001)))))))</f>
        <v>-0.559952084735826+0.779691794269272i</v>
      </c>
      <c r="D206" s="4">
        <f t="shared" si="15"/>
        <v>-0.35520858422624402</v>
      </c>
      <c r="E206" s="4">
        <f t="shared" si="16"/>
        <v>-54.315186294257217</v>
      </c>
    </row>
    <row r="207" spans="1:5">
      <c r="A207">
        <f t="shared" si="13"/>
        <v>2400</v>
      </c>
      <c r="B207" s="4" t="str">
        <f t="shared" si="14"/>
        <v>15079.644737231i</v>
      </c>
      <c r="C207" s="4" t="str">
        <f>IMSUB(0,IMPRODUCT(20,IMPRODUCT($B$9,IMDIV(IMPRODUCT(IMSUM(B207,1/('Frequency Domain Analysis'!R$63*1000*'Frequency Domain Analysis'!R$65*0.000000001)),IMSUM(B207,1/(('Frequency Domain Analysis'!R$61*1000+'Frequency Domain Analysis'!R$62*1000)*'Frequency Domain Analysis'!R$64*0.000000001))),IMPRODUCT(IMPRODUCT(B207,IMSUM(B207,('Frequency Domain Analysis'!R$65*0.000000001+'Frequency Domain Analysis'!R$66*0.000000001)/('Frequency Domain Analysis'!R$63*1000*'Frequency Domain Analysis'!R$65*0.000000001*'Frequency Domain Analysis'!R$66*0.000000001))),IMSUM(B207,1/('Frequency Domain Analysis'!R$62*1000*'Frequency Domain Analysis'!R$64*0.000000001)))))))</f>
        <v>-0.560027593975854+0.740892504678726i</v>
      </c>
      <c r="D207" s="4">
        <f t="shared" si="15"/>
        <v>-0.64214406607999197</v>
      </c>
      <c r="E207" s="4">
        <f t="shared" si="16"/>
        <v>-52.91500773782181</v>
      </c>
    </row>
    <row r="208" spans="1:5">
      <c r="A208">
        <f t="shared" si="13"/>
        <v>2500</v>
      </c>
      <c r="B208" s="4" t="str">
        <f t="shared" si="14"/>
        <v>15707.963267949i</v>
      </c>
      <c r="C208" s="4" t="str">
        <f>IMSUB(0,IMPRODUCT(20,IMPRODUCT($B$9,IMDIV(IMPRODUCT(IMSUM(B208,1/('Frequency Domain Analysis'!R$63*1000*'Frequency Domain Analysis'!R$65*0.000000001)),IMSUM(B208,1/(('Frequency Domain Analysis'!R$61*1000+'Frequency Domain Analysis'!R$62*1000)*'Frequency Domain Analysis'!R$64*0.000000001))),IMPRODUCT(IMPRODUCT(B208,IMSUM(B208,('Frequency Domain Analysis'!R$65*0.000000001+'Frequency Domain Analysis'!R$66*0.000000001)/('Frequency Domain Analysis'!R$63*1000*'Frequency Domain Analysis'!R$65*0.000000001*'Frequency Domain Analysis'!R$66*0.000000001))),IMSUM(B208,1/('Frequency Domain Analysis'!R$62*1000*'Frequency Domain Analysis'!R$64*0.000000001)))))))</f>
        <v>-0.560106315376574+0.704939416028608i</v>
      </c>
      <c r="D208" s="4">
        <f t="shared" si="15"/>
        <v>-0.91161970943373594</v>
      </c>
      <c r="E208" s="4">
        <f t="shared" si="16"/>
        <v>-51.53126654119356</v>
      </c>
    </row>
    <row r="209" spans="1:5">
      <c r="A209">
        <f t="shared" si="13"/>
        <v>2600</v>
      </c>
      <c r="B209" s="4" t="str">
        <f t="shared" si="14"/>
        <v>16336.2817986669i</v>
      </c>
      <c r="C209" s="4" t="str">
        <f>IMSUB(0,IMPRODUCT(20,IMPRODUCT($B$9,IMDIV(IMPRODUCT(IMSUM(B209,1/('Frequency Domain Analysis'!R$63*1000*'Frequency Domain Analysis'!R$65*0.000000001)),IMSUM(B209,1/(('Frequency Domain Analysis'!R$61*1000+'Frequency Domain Analysis'!R$62*1000)*'Frequency Domain Analysis'!R$64*0.000000001))),IMPRODUCT(IMPRODUCT(B209,IMSUM(B209,('Frequency Domain Analysis'!R$65*0.000000001+'Frequency Domain Analysis'!R$66*0.000000001)/('Frequency Domain Analysis'!R$63*1000*'Frequency Domain Analysis'!R$65*0.000000001*'Frequency Domain Analysis'!R$66*0.000000001))),IMSUM(B209,1/('Frequency Domain Analysis'!R$62*1000*'Frequency Domain Analysis'!R$64*0.000000001)))))))</f>
        <v>-0.560188248813188+0.671504134345362i</v>
      </c>
      <c r="D209" s="4">
        <f t="shared" si="15"/>
        <v>-1.16492623902244</v>
      </c>
      <c r="E209" s="4">
        <f t="shared" si="16"/>
        <v>-50.164154935611805</v>
      </c>
    </row>
    <row r="210" spans="1:5">
      <c r="A210">
        <f t="shared" si="13"/>
        <v>2700</v>
      </c>
      <c r="B210" s="4" t="str">
        <f t="shared" si="14"/>
        <v>16964.6003293849i</v>
      </c>
      <c r="C210" s="4" t="str">
        <f>IMSUB(0,IMPRODUCT(20,IMPRODUCT($B$9,IMDIV(IMPRODUCT(IMSUM(B210,1/('Frequency Domain Analysis'!R$63*1000*'Frequency Domain Analysis'!R$65*0.000000001)),IMSUM(B210,1/(('Frequency Domain Analysis'!R$61*1000+'Frequency Domain Analysis'!R$62*1000)*'Frequency Domain Analysis'!R$64*0.000000001))),IMPRODUCT(IMPRODUCT(B210,IMSUM(B210,('Frequency Domain Analysis'!R$65*0.000000001+'Frequency Domain Analysis'!R$66*0.000000001)/('Frequency Domain Analysis'!R$63*1000*'Frequency Domain Analysis'!R$65*0.000000001*'Frequency Domain Analysis'!R$66*0.000000001))),IMSUM(B210,1/('Frequency Domain Analysis'!R$62*1000*'Frequency Domain Analysis'!R$64*0.000000001)))))))</f>
        <v>-0.560273394155818+0.640306917157554i</v>
      </c>
      <c r="D210" s="4">
        <f t="shared" si="15"/>
        <v>-1.4032188870781481</v>
      </c>
      <c r="E210" s="4">
        <f t="shared" si="16"/>
        <v>-48.81382946110449</v>
      </c>
    </row>
    <row r="211" spans="1:5">
      <c r="A211">
        <f t="shared" si="13"/>
        <v>2800</v>
      </c>
      <c r="B211" s="4" t="str">
        <f t="shared" si="14"/>
        <v>17592.9188601028i</v>
      </c>
      <c r="C211" s="4" t="str">
        <f>IMSUB(0,IMPRODUCT(20,IMPRODUCT($B$9,IMDIV(IMPRODUCT(IMSUM(B211,1/('Frequency Domain Analysis'!R$63*1000*'Frequency Domain Analysis'!R$65*0.000000001)),IMSUM(B211,1/(('Frequency Domain Analysis'!R$61*1000+'Frequency Domain Analysis'!R$62*1000)*'Frequency Domain Analysis'!R$64*0.000000001))),IMPRODUCT(IMPRODUCT(B211,IMSUM(B211,('Frequency Domain Analysis'!R$65*0.000000001+'Frequency Domain Analysis'!R$66*0.000000001)/('Frequency Domain Analysis'!R$63*1000*'Frequency Domain Analysis'!R$65*0.000000001*'Frequency Domain Analysis'!R$66*0.000000001))),IMSUM(B211,1/('Frequency Domain Analysis'!R$62*1000*'Frequency Domain Analysis'!R$64*0.000000001)))))))</f>
        <v>-0.560361751269496+0.611107985727594i</v>
      </c>
      <c r="D211" s="4">
        <f t="shared" si="15"/>
        <v>-1.6275366391753401</v>
      </c>
      <c r="E211" s="4">
        <f t="shared" si="16"/>
        <v>-47.48041273040684</v>
      </c>
    </row>
    <row r="212" spans="1:5">
      <c r="A212">
        <f t="shared" si="13"/>
        <v>2900</v>
      </c>
      <c r="B212" s="4" t="str">
        <f t="shared" si="14"/>
        <v>18221.2373908208i</v>
      </c>
      <c r="C212" s="4" t="str">
        <f>IMSUB(0,IMPRODUCT(20,IMPRODUCT($B$9,IMDIV(IMPRODUCT(IMSUM(B212,1/('Frequency Domain Analysis'!R$63*1000*'Frequency Domain Analysis'!R$65*0.000000001)),IMSUM(B212,1/(('Frequency Domain Analysis'!R$61*1000+'Frequency Domain Analysis'!R$62*1000)*'Frequency Domain Analysis'!R$64*0.000000001))),IMPRODUCT(IMPRODUCT(B212,IMSUM(B212,('Frequency Domain Analysis'!R$65*0.000000001+'Frequency Domain Analysis'!R$66*0.000000001)/('Frequency Domain Analysis'!R$63*1000*'Frequency Domain Analysis'!R$65*0.000000001*'Frequency Domain Analysis'!R$66*0.000000001))),IMSUM(B212,1/('Frequency Domain Analysis'!R$62*1000*'Frequency Domain Analysis'!R$64*0.000000001)))))))</f>
        <v>-0.560453320014162+0.583700634752728i</v>
      </c>
      <c r="D212" s="4">
        <f t="shared" si="15"/>
        <v>-1.838818084955018</v>
      </c>
      <c r="E212" s="4">
        <f t="shared" si="16"/>
        <v>-46.163995251060697</v>
      </c>
    </row>
    <row r="213" spans="1:5">
      <c r="A213">
        <f t="shared" si="13"/>
        <v>3000</v>
      </c>
      <c r="B213" s="4" t="str">
        <f t="shared" si="14"/>
        <v>18849.5559215388i</v>
      </c>
      <c r="C213" s="4" t="str">
        <f>IMSUB(0,IMPRODUCT(20,IMPRODUCT($B$9,IMDIV(IMPRODUCT(IMSUM(B213,1/('Frequency Domain Analysis'!R$63*1000*'Frequency Domain Analysis'!R$65*0.000000001)),IMSUM(B213,1/(('Frequency Domain Analysis'!R$61*1000+'Frequency Domain Analysis'!R$62*1000)*'Frequency Domain Analysis'!R$64*0.000000001))),IMPRODUCT(IMPRODUCT(B213,IMSUM(B213,('Frequency Domain Analysis'!R$65*0.000000001+'Frequency Domain Analysis'!R$66*0.000000001)/('Frequency Domain Analysis'!R$63*1000*'Frequency Domain Analysis'!R$65*0.000000001*'Frequency Domain Analysis'!R$66*0.000000001))),IMSUM(B213,1/('Frequency Domain Analysis'!R$62*1000*'Frequency Domain Analysis'!R$64*0.000000001)))))))</f>
        <v>-0.560548100244662+0.557905720125882i</v>
      </c>
      <c r="D213" s="4">
        <f t="shared" si="15"/>
        <v>-2.0379145703705799</v>
      </c>
      <c r="E213" s="4">
        <f t="shared" si="16"/>
        <v>-44.86463728386272</v>
      </c>
    </row>
    <row r="214" spans="1:5">
      <c r="A214">
        <f t="shared" si="13"/>
        <v>3100</v>
      </c>
      <c r="B214" s="4" t="str">
        <f t="shared" si="14"/>
        <v>19477.8744522567i</v>
      </c>
      <c r="C214" s="4" t="str">
        <f>IMSUB(0,IMPRODUCT(20,IMPRODUCT($B$9,IMDIV(IMPRODUCT(IMSUM(B214,1/('Frequency Domain Analysis'!R$63*1000*'Frequency Domain Analysis'!R$65*0.000000001)),IMSUM(B214,1/(('Frequency Domain Analysis'!R$61*1000+'Frequency Domain Analysis'!R$62*1000)*'Frequency Domain Analysis'!R$64*0.000000001))),IMPRODUCT(IMPRODUCT(B214,IMSUM(B214,('Frequency Domain Analysis'!R$65*0.000000001+'Frequency Domain Analysis'!R$66*0.000000001)/('Frequency Domain Analysis'!R$63*1000*'Frequency Domain Analysis'!R$65*0.000000001*'Frequency Domain Analysis'!R$66*0.000000001))),IMSUM(B214,1/('Frequency Domain Analysis'!R$62*1000*'Frequency Domain Analysis'!R$64*0.000000001)))))))</f>
        <v>-0.560646091810776+0.533567213581464i</v>
      </c>
      <c r="D214" s="4">
        <f t="shared" si="15"/>
        <v>-2.2256011875916801</v>
      </c>
      <c r="E214" s="4">
        <f t="shared" si="16"/>
        <v>-43.582370717819686</v>
      </c>
    </row>
    <row r="215" spans="1:5">
      <c r="A215">
        <f t="shared" si="13"/>
        <v>3200</v>
      </c>
      <c r="B215" s="4" t="str">
        <f t="shared" si="14"/>
        <v>20106.1929829747i</v>
      </c>
      <c r="C215" s="4" t="str">
        <f>IMSUB(0,IMPRODUCT(20,IMPRODUCT($B$9,IMDIV(IMPRODUCT(IMSUM(B215,1/('Frequency Domain Analysis'!R$63*1000*'Frequency Domain Analysis'!R$65*0.000000001)),IMSUM(B215,1/(('Frequency Domain Analysis'!R$61*1000+'Frequency Domain Analysis'!R$62*1000)*'Frequency Domain Analysis'!R$64*0.000000001))),IMPRODUCT(IMPRODUCT(B215,IMSUM(B215,('Frequency Domain Analysis'!R$65*0.000000001+'Frequency Domain Analysis'!R$66*0.000000001)/('Frequency Domain Analysis'!R$63*1000*'Frequency Domain Analysis'!R$65*0.000000001*'Frequency Domain Analysis'!R$66*0.000000001))),IMSUM(B215,1/('Frequency Domain Analysis'!R$62*1000*'Frequency Domain Analysis'!R$64*0.000000001)))))))</f>
        <v>-0.560747294557164+0.510548590845066i</v>
      </c>
      <c r="D215" s="4">
        <f t="shared" si="15"/>
        <v>-2.4025860189781003</v>
      </c>
      <c r="E215" s="4">
        <f t="shared" si="16"/>
        <v>-42.317200943844881</v>
      </c>
    </row>
    <row r="216" spans="1:5">
      <c r="A216">
        <f t="shared" si="13"/>
        <v>3300</v>
      </c>
      <c r="B216" s="4" t="str">
        <f t="shared" si="14"/>
        <v>20734.5115136926i</v>
      </c>
      <c r="C216" s="4" t="str">
        <f>IMSUB(0,IMPRODUCT(20,IMPRODUCT($B$9,IMDIV(IMPRODUCT(IMSUM(B216,1/('Frequency Domain Analysis'!R$63*1000*'Frequency Domain Analysis'!R$65*0.000000001)),IMSUM(B216,1/(('Frequency Domain Analysis'!R$61*1000+'Frequency Domain Analysis'!R$62*1000)*'Frequency Domain Analysis'!R$64*0.000000001))),IMPRODUCT(IMPRODUCT(B216,IMSUM(B216,('Frequency Domain Analysis'!R$65*0.000000001+'Frequency Domain Analysis'!R$66*0.000000001)/('Frequency Domain Analysis'!R$63*1000*'Frequency Domain Analysis'!R$65*0.000000001*'Frequency Domain Analysis'!R$66*0.000000001))),IMSUM(B216,1/('Frequency Domain Analysis'!R$62*1000*'Frequency Domain Analysis'!R$64*0.000000001)))))))</f>
        <v>-0.560851708323422+0.488729876483258i</v>
      </c>
      <c r="D216" s="4">
        <f t="shared" si="15"/>
        <v>-2.5695179612999404</v>
      </c>
      <c r="E216" s="4">
        <f t="shared" si="16"/>
        <v>-41.069108711496369</v>
      </c>
    </row>
    <row r="217" spans="1:5">
      <c r="A217">
        <f t="shared" si="13"/>
        <v>3400</v>
      </c>
      <c r="B217" s="4" t="str">
        <f t="shared" si="14"/>
        <v>21362.8300444106i</v>
      </c>
      <c r="C217" s="4" t="str">
        <f>IMSUB(0,IMPRODUCT(20,IMPRODUCT($B$9,IMDIV(IMPRODUCT(IMSUM(B217,1/('Frequency Domain Analysis'!R$63*1000*'Frequency Domain Analysis'!R$65*0.000000001)),IMSUM(B217,1/(('Frequency Domain Analysis'!R$61*1000+'Frequency Domain Analysis'!R$62*1000)*'Frequency Domain Analysis'!R$64*0.000000001))),IMPRODUCT(IMPRODUCT(B217,IMSUM(B217,('Frequency Domain Analysis'!R$65*0.000000001+'Frequency Domain Analysis'!R$66*0.000000001)/('Frequency Domain Analysis'!R$63*1000*'Frequency Domain Analysis'!R$65*0.000000001*'Frequency Domain Analysis'!R$66*0.000000001))),IMSUM(B217,1/('Frequency Domain Analysis'!R$62*1000*'Frequency Domain Analysis'!R$64*0.000000001)))))))</f>
        <v>-0.560959332944056+0.468005210250454i</v>
      </c>
      <c r="D217" s="4">
        <f t="shared" si="15"/>
        <v>-2.72699338772264</v>
      </c>
      <c r="E217" s="4">
        <f t="shared" si="16"/>
        <v>-39.838051955119482</v>
      </c>
    </row>
    <row r="218" spans="1:5">
      <c r="A218">
        <f t="shared" si="13"/>
        <v>3500</v>
      </c>
      <c r="B218" s="4" t="str">
        <f t="shared" si="14"/>
        <v>21991.1485751286i</v>
      </c>
      <c r="C218" s="4" t="str">
        <f>IMSUB(0,IMPRODUCT(20,IMPRODUCT($B$9,IMDIV(IMPRODUCT(IMSUM(B218,1/('Frequency Domain Analysis'!R$63*1000*'Frequency Domain Analysis'!R$65*0.000000001)),IMSUM(B218,1/(('Frequency Domain Analysis'!R$61*1000+'Frequency Domain Analysis'!R$62*1000)*'Frequency Domain Analysis'!R$64*0.000000001))),IMPRODUCT(IMPRODUCT(B218,IMSUM(B218,('Frequency Domain Analysis'!R$65*0.000000001+'Frequency Domain Analysis'!R$66*0.000000001)/('Frequency Domain Analysis'!R$63*1000*'Frequency Domain Analysis'!R$65*0.000000001*'Frequency Domain Analysis'!R$66*0.000000001))),IMSUM(B218,1/('Frequency Domain Analysis'!R$62*1000*'Frequency Domain Analysis'!R$64*0.000000001)))))))</f>
        <v>-0.561070168248476+0.448280830633442i</v>
      </c>
      <c r="D218" s="4">
        <f t="shared" si="15"/>
        <v>-2.8755618523574</v>
      </c>
      <c r="E218" s="4">
        <f t="shared" si="16"/>
        <v>-38.623967577729076</v>
      </c>
    </row>
    <row r="219" spans="1:5">
      <c r="A219">
        <f t="shared" si="13"/>
        <v>3600</v>
      </c>
      <c r="B219" s="4" t="str">
        <f t="shared" si="14"/>
        <v>22619.4671058465i</v>
      </c>
      <c r="C219" s="4" t="str">
        <f>IMSUB(0,IMPRODUCT(20,IMPRODUCT($B$9,IMDIV(IMPRODUCT(IMSUM(B219,1/('Frequency Domain Analysis'!R$63*1000*'Frequency Domain Analysis'!R$65*0.000000001)),IMSUM(B219,1/(('Frequency Domain Analysis'!R$61*1000+'Frequency Domain Analysis'!R$62*1000)*'Frequency Domain Analysis'!R$64*0.000000001))),IMPRODUCT(IMPRODUCT(B219,IMSUM(B219,('Frequency Domain Analysis'!R$65*0.000000001+'Frequency Domain Analysis'!R$66*0.000000001)/('Frequency Domain Analysis'!R$63*1000*'Frequency Domain Analysis'!R$65*0.000000001*'Frequency Domain Analysis'!R$66*0.000000001))),IMSUM(B219,1/('Frequency Domain Analysis'!R$62*1000*'Frequency Domain Analysis'!R$64*0.000000001)))))))</f>
        <v>-0.56118421406102+0.429473394471884i</v>
      </c>
      <c r="D219" s="4">
        <f t="shared" si="15"/>
        <v>-3.0157310013706402</v>
      </c>
      <c r="E219" s="4">
        <f t="shared" si="16"/>
        <v>-37.426773182865816</v>
      </c>
    </row>
    <row r="220" spans="1:5">
      <c r="A220">
        <f t="shared" si="13"/>
        <v>3700</v>
      </c>
      <c r="B220" s="4" t="str">
        <f t="shared" si="14"/>
        <v>23247.7856365645i</v>
      </c>
      <c r="C220" s="4" t="str">
        <f>IMSUB(0,IMPRODUCT(20,IMPRODUCT($B$9,IMDIV(IMPRODUCT(IMSUM(B220,1/('Frequency Domain Analysis'!R$63*1000*'Frequency Domain Analysis'!R$65*0.000000001)),IMSUM(B220,1/(('Frequency Domain Analysis'!R$61*1000+'Frequency Domain Analysis'!R$62*1000)*'Frequency Domain Analysis'!R$64*0.000000001))),IMPRODUCT(IMPRODUCT(B220,IMSUM(B220,('Frequency Domain Analysis'!R$65*0.000000001+'Frequency Domain Analysis'!R$66*0.000000001)/('Frequency Domain Analysis'!R$63*1000*'Frequency Domain Analysis'!R$65*0.000000001*'Frequency Domain Analysis'!R$66*0.000000001))),IMSUM(B220,1/('Frequency Domain Analysis'!R$62*1000*'Frequency Domain Analysis'!R$64*0.000000001)))))))</f>
        <v>-0.561301470200928+0.411508569072676i</v>
      </c>
      <c r="D220" s="4">
        <f t="shared" si="15"/>
        <v>-3.1479708228148602</v>
      </c>
      <c r="E220" s="4">
        <f t="shared" si="16"/>
        <v>-36.24636874642465</v>
      </c>
    </row>
    <row r="221" spans="1:5">
      <c r="A221">
        <f t="shared" si="13"/>
        <v>3800</v>
      </c>
      <c r="B221" s="4" t="str">
        <f t="shared" si="14"/>
        <v>23876.1041672824i</v>
      </c>
      <c r="C221" s="4" t="str">
        <f>IMSUB(0,IMPRODUCT(20,IMPRODUCT($B$9,IMDIV(IMPRODUCT(IMSUM(B221,1/('Frequency Domain Analysis'!R$63*1000*'Frequency Domain Analysis'!R$65*0.000000001)),IMSUM(B221,1/(('Frequency Domain Analysis'!R$61*1000+'Frequency Domain Analysis'!R$62*1000)*'Frequency Domain Analysis'!R$64*0.000000001))),IMPRODUCT(IMPRODUCT(B221,IMSUM(B221,('Frequency Domain Analysis'!R$65*0.000000001+'Frequency Domain Analysis'!R$66*0.000000001)/('Frequency Domain Analysis'!R$63*1000*'Frequency Domain Analysis'!R$65*0.000000001*'Frequency Domain Analysis'!R$66*0.000000001))),IMSUM(B221,1/('Frequency Domain Analysis'!R$62*1000*'Frequency Domain Analysis'!R$64*0.000000001)))))))</f>
        <v>-0.561421936482364+0.394319846622174i</v>
      </c>
      <c r="D221" s="4">
        <f t="shared" si="15"/>
        <v>-3.2727173423257598</v>
      </c>
      <c r="E221" s="4">
        <f t="shared" si="16"/>
        <v>-35.082638222115179</v>
      </c>
    </row>
    <row r="222" spans="1:5">
      <c r="A222">
        <f t="shared" si="13"/>
        <v>3900</v>
      </c>
      <c r="B222" s="4" t="str">
        <f t="shared" si="14"/>
        <v>24504.4226980004i</v>
      </c>
      <c r="C222" s="4" t="str">
        <f>IMSUB(0,IMPRODUCT(20,IMPRODUCT($B$9,IMDIV(IMPRODUCT(IMSUM(B222,1/('Frequency Domain Analysis'!R$63*1000*'Frequency Domain Analysis'!R$65*0.000000001)),IMSUM(B222,1/(('Frequency Domain Analysis'!R$61*1000+'Frequency Domain Analysis'!R$62*1000)*'Frequency Domain Analysis'!R$64*0.000000001))),IMPRODUCT(IMPRODUCT(B222,IMSUM(B222,('Frequency Domain Analysis'!R$65*0.000000001+'Frequency Domain Analysis'!R$66*0.000000001)/('Frequency Domain Analysis'!R$63*1000*'Frequency Domain Analysis'!R$65*0.000000001*'Frequency Domain Analysis'!R$66*0.000000001))),IMSUM(B222,1/('Frequency Domain Analysis'!R$62*1000*'Frequency Domain Analysis'!R$64*0.000000001)))))))</f>
        <v>-0.561545612714408+0.377847540996418i</v>
      </c>
      <c r="D222" s="4">
        <f t="shared" si="15"/>
        <v>-3.3903758520518998</v>
      </c>
      <c r="E222" s="4">
        <f t="shared" si="16"/>
        <v>-33.935451075692185</v>
      </c>
    </row>
    <row r="223" spans="1:5">
      <c r="A223">
        <f t="shared" si="13"/>
        <v>4000</v>
      </c>
      <c r="B223" s="4" t="str">
        <f t="shared" si="14"/>
        <v>25132.7412287183i</v>
      </c>
      <c r="C223" s="4" t="str">
        <f>IMSUB(0,IMPRODUCT(20,IMPRODUCT($B$9,IMDIV(IMPRODUCT(IMSUM(B223,1/('Frequency Domain Analysis'!R$63*1000*'Frequency Domain Analysis'!R$65*0.000000001)),IMSUM(B223,1/(('Frequency Domain Analysis'!R$61*1000+'Frequency Domain Analysis'!R$62*1000)*'Frequency Domain Analysis'!R$64*0.000000001))),IMPRODUCT(IMPRODUCT(B223,IMSUM(B223,('Frequency Domain Analysis'!R$65*0.000000001+'Frequency Domain Analysis'!R$66*0.000000001)/('Frequency Domain Analysis'!R$63*1000*'Frequency Domain Analysis'!R$65*0.000000001*'Frequency Domain Analysis'!R$66*0.000000001))),IMSUM(B223,1/('Frequency Domain Analysis'!R$62*1000*'Frequency Domain Analysis'!R$64*0.000000001)))))))</f>
        <v>-0.561672498701054+0.36203793504992i</v>
      </c>
      <c r="D223" s="4">
        <f t="shared" si="15"/>
        <v>-3.5013237444299401</v>
      </c>
      <c r="E223" s="4">
        <f t="shared" si="16"/>
        <v>-32.804663744479569</v>
      </c>
    </row>
    <row r="224" spans="1:5">
      <c r="A224">
        <f t="shared" si="13"/>
        <v>4100</v>
      </c>
      <c r="B224" s="4" t="str">
        <f t="shared" si="14"/>
        <v>25761.0597594363i</v>
      </c>
      <c r="C224" s="4" t="str">
        <f>IMSUB(0,IMPRODUCT(20,IMPRODUCT($B$9,IMDIV(IMPRODUCT(IMSUM(B224,1/('Frequency Domain Analysis'!R$63*1000*'Frequency Domain Analysis'!R$65*0.000000001)),IMSUM(B224,1/(('Frequency Domain Analysis'!R$61*1000+'Frequency Domain Analysis'!R$62*1000)*'Frequency Domain Analysis'!R$64*0.000000001))),IMPRODUCT(IMPRODUCT(B224,IMSUM(B224,('Frequency Domain Analysis'!R$65*0.000000001+'Frequency Domain Analysis'!R$66*0.000000001)/('Frequency Domain Analysis'!R$63*1000*'Frequency Domain Analysis'!R$65*0.000000001*'Frequency Domain Analysis'!R$66*0.000000001))),IMSUM(B224,1/('Frequency Domain Analysis'!R$62*1000*'Frequency Domain Analysis'!R$64*0.000000001)))))))</f>
        <v>-0.561802594241214+0.346842552691378i</v>
      </c>
      <c r="D224" s="4">
        <f t="shared" si="15"/>
        <v>-3.6059130098143601</v>
      </c>
      <c r="E224" s="4">
        <f t="shared" si="16"/>
        <v>-31.69012101989594</v>
      </c>
    </row>
    <row r="225" spans="1:5">
      <c r="A225">
        <f t="shared" si="13"/>
        <v>4200</v>
      </c>
      <c r="B225" s="4" t="str">
        <f t="shared" si="14"/>
        <v>26389.3782901543i</v>
      </c>
      <c r="C225" s="4" t="str">
        <f>IMSUB(0,IMPRODUCT(20,IMPRODUCT($B$9,IMDIV(IMPRODUCT(IMSUM(B225,1/('Frequency Domain Analysis'!R$63*1000*'Frequency Domain Analysis'!R$65*0.000000001)),IMSUM(B225,1/(('Frequency Domain Analysis'!R$61*1000+'Frequency Domain Analysis'!R$62*1000)*'Frequency Domain Analysis'!R$64*0.000000001))),IMPRODUCT(IMPRODUCT(B225,IMSUM(B225,('Frequency Domain Analysis'!R$65*0.000000001+'Frequency Domain Analysis'!R$66*0.000000001)/('Frequency Domain Analysis'!R$63*1000*'Frequency Domain Analysis'!R$65*0.000000001*'Frequency Domain Analysis'!R$66*0.000000001))),IMSUM(B225,1/('Frequency Domain Analysis'!R$62*1000*'Frequency Domain Analysis'!R$64*0.000000001)))))))</f>
        <v>-0.561935899128718+0.332217534948622i</v>
      </c>
      <c r="D225" s="4">
        <f t="shared" si="15"/>
        <v>-3.70447244681682</v>
      </c>
      <c r="E225" s="4">
        <f t="shared" si="16"/>
        <v>-30.591657351780952</v>
      </c>
    </row>
    <row r="226" spans="1:5">
      <c r="A226">
        <f t="shared" si="13"/>
        <v>4300</v>
      </c>
      <c r="B226" s="4" t="str">
        <f t="shared" si="14"/>
        <v>27017.6968208722i</v>
      </c>
      <c r="C226" s="4" t="str">
        <f>IMSUB(0,IMPRODUCT(20,IMPRODUCT($B$9,IMDIV(IMPRODUCT(IMSUM(B226,1/('Frequency Domain Analysis'!R$63*1000*'Frequency Domain Analysis'!R$65*0.000000001)),IMSUM(B226,1/(('Frequency Domain Analysis'!R$61*1000+'Frequency Domain Analysis'!R$62*1000)*'Frequency Domain Analysis'!R$64*0.000000001))),IMPRODUCT(IMPRODUCT(B226,IMSUM(B226,('Frequency Domain Analysis'!R$65*0.000000001+'Frequency Domain Analysis'!R$66*0.000000001)/('Frequency Domain Analysis'!R$63*1000*'Frequency Domain Analysis'!R$65*0.000000001*'Frequency Domain Analysis'!R$66*0.000000001))),IMSUM(B226,1/('Frequency Domain Analysis'!R$62*1000*'Frequency Domain Analysis'!R$64*0.000000001)))))))</f>
        <v>-0.562072413152314+0.318123103094246i</v>
      </c>
      <c r="D226" s="4">
        <f t="shared" si="15"/>
        <v>-3.7973096259978001</v>
      </c>
      <c r="E226" s="4">
        <f t="shared" si="16"/>
        <v>-29.509098074234828</v>
      </c>
    </row>
    <row r="227" spans="1:5">
      <c r="A227">
        <f t="shared" si="13"/>
        <v>4400</v>
      </c>
      <c r="B227" s="4" t="str">
        <f t="shared" si="14"/>
        <v>27646.0153515902i</v>
      </c>
      <c r="C227" s="4" t="str">
        <f>IMSUB(0,IMPRODUCT(20,IMPRODUCT($B$9,IMDIV(IMPRODUCT(IMSUM(B227,1/('Frequency Domain Analysis'!R$63*1000*'Frequency Domain Analysis'!R$65*0.000000001)),IMSUM(B227,1/(('Frequency Domain Analysis'!R$61*1000+'Frequency Domain Analysis'!R$62*1000)*'Frequency Domain Analysis'!R$64*0.000000001))),IMPRODUCT(IMPRODUCT(B227,IMSUM(B227,('Frequency Domain Analysis'!R$65*0.000000001+'Frequency Domain Analysis'!R$66*0.000000001)/('Frequency Domain Analysis'!R$63*1000*'Frequency Domain Analysis'!R$65*0.000000001*'Frequency Domain Analysis'!R$66*0.000000001))),IMSUM(B227,1/('Frequency Domain Analysis'!R$62*1000*'Frequency Domain Analysis'!R$64*0.000000001)))))))</f>
        <v>-0.562212136095678+0.30452309498138i</v>
      </c>
      <c r="D227" s="4">
        <f t="shared" si="15"/>
        <v>-3.88471264087178</v>
      </c>
      <c r="E227" s="4">
        <f t="shared" si="16"/>
        <v>-28.442260553486904</v>
      </c>
    </row>
    <row r="228" spans="1:5">
      <c r="A228">
        <f t="shared" si="13"/>
        <v>4500</v>
      </c>
      <c r="B228" s="4" t="str">
        <f t="shared" si="14"/>
        <v>28274.333882308i</v>
      </c>
      <c r="C228" s="4" t="str">
        <f>IMSUB(0,IMPRODUCT(20,IMPRODUCT($B$9,IMDIV(IMPRODUCT(IMSUM(B228,1/('Frequency Domain Analysis'!R$63*1000*'Frequency Domain Analysis'!R$65*0.000000001)),IMSUM(B228,1/(('Frequency Domain Analysis'!R$61*1000+'Frequency Domain Analysis'!R$62*1000)*'Frequency Domain Analysis'!R$64*0.000000001))),IMPRODUCT(IMPRODUCT(B228,IMSUM(B228,('Frequency Domain Analysis'!R$65*0.000000001+'Frequency Domain Analysis'!R$66*0.000000001)/('Frequency Domain Analysis'!R$63*1000*'Frequency Domain Analysis'!R$65*0.000000001*'Frequency Domain Analysis'!R$66*0.000000001))),IMSUM(B228,1/('Frequency Domain Analysis'!R$62*1000*'Frequency Domain Analysis'!R$64*0.000000001)))))))</f>
        <v>-0.56235506773739+0.291384563201366i</v>
      </c>
      <c r="D228" s="4">
        <f t="shared" si="15"/>
        <v>-3.96695167473026</v>
      </c>
      <c r="E228" s="4">
        <f t="shared" si="16"/>
        <v>-27.390955258984746</v>
      </c>
    </row>
    <row r="229" spans="1:5">
      <c r="A229">
        <f t="shared" si="13"/>
        <v>4600</v>
      </c>
      <c r="B229" s="4" t="str">
        <f t="shared" si="14"/>
        <v>28902.6524130261i</v>
      </c>
      <c r="C229" s="4" t="str">
        <f>IMSUB(0,IMPRODUCT(20,IMPRODUCT($B$9,IMDIV(IMPRODUCT(IMSUM(B229,1/('Frequency Domain Analysis'!R$63*1000*'Frequency Domain Analysis'!R$65*0.000000001)),IMSUM(B229,1/(('Frequency Domain Analysis'!R$61*1000+'Frequency Domain Analysis'!R$62*1000)*'Frequency Domain Analysis'!R$64*0.000000001))),IMPRODUCT(IMPRODUCT(B229,IMSUM(B229,('Frequency Domain Analysis'!R$65*0.000000001+'Frequency Domain Analysis'!R$66*0.000000001)/('Frequency Domain Analysis'!R$63*1000*'Frequency Domain Analysis'!R$65*0.000000001*'Frequency Domain Analysis'!R$66*0.000000001))),IMSUM(B229,1/('Frequency Domain Analysis'!R$62*1000*'Frequency Domain Analysis'!R$64*0.000000001)))))))</f>
        <v>-0.562501207850966+0.278677425655624i</v>
      </c>
      <c r="D229" s="4">
        <f t="shared" si="15"/>
        <v>-4.0442804073057399</v>
      </c>
      <c r="E229" s="4">
        <f t="shared" si="16"/>
        <v>-26.354986759445467</v>
      </c>
    </row>
    <row r="230" spans="1:5">
      <c r="A230">
        <f t="shared" si="13"/>
        <v>4700</v>
      </c>
      <c r="B230" s="4" t="str">
        <f t="shared" si="14"/>
        <v>29530.9709437441i</v>
      </c>
      <c r="C230" s="4" t="str">
        <f>IMSUB(0,IMPRODUCT(20,IMPRODUCT($B$9,IMDIV(IMPRODUCT(IMSUM(B230,1/('Frequency Domain Analysis'!R$63*1000*'Frequency Domain Analysis'!R$65*0.000000001)),IMSUM(B230,1/(('Frequency Domain Analysis'!R$61*1000+'Frequency Domain Analysis'!R$62*1000)*'Frequency Domain Analysis'!R$64*0.000000001))),IMPRODUCT(IMPRODUCT(B230,IMSUM(B230,('Frequency Domain Analysis'!R$65*0.000000001+'Frequency Domain Analysis'!R$66*0.000000001)/('Frequency Domain Analysis'!R$63*1000*'Frequency Domain Analysis'!R$65*0.000000001*'Frequency Domain Analysis'!R$66*0.000000001))),IMSUM(B230,1/('Frequency Domain Analysis'!R$62*1000*'Frequency Domain Analysis'!R$64*0.000000001)))))))</f>
        <v>-0.56265055620484+0.266374160735418i</v>
      </c>
      <c r="D230" s="4">
        <f t="shared" si="15"/>
        <v>-4.1169372816106602</v>
      </c>
      <c r="E230" s="4">
        <f t="shared" si="16"/>
        <v>-25.334154646084698</v>
      </c>
    </row>
    <row r="231" spans="1:5">
      <c r="A231">
        <f t="shared" si="13"/>
        <v>4800</v>
      </c>
      <c r="B231" s="4" t="str">
        <f t="shared" si="14"/>
        <v>30159.289474462i</v>
      </c>
      <c r="C231" s="4" t="str">
        <f>IMSUB(0,IMPRODUCT(20,IMPRODUCT($B$9,IMDIV(IMPRODUCT(IMSUM(B231,1/('Frequency Domain Analysis'!R$63*1000*'Frequency Domain Analysis'!R$65*0.000000001)),IMSUM(B231,1/(('Frequency Domain Analysis'!R$61*1000+'Frequency Domain Analysis'!R$62*1000)*'Frequency Domain Analysis'!R$64*0.000000001))),IMPRODUCT(IMPRODUCT(B231,IMSUM(B231,('Frequency Domain Analysis'!R$65*0.000000001+'Frequency Domain Analysis'!R$66*0.000000001)/('Frequency Domain Analysis'!R$63*1000*'Frequency Domain Analysis'!R$65*0.000000001*'Frequency Domain Analysis'!R$66*0.000000001))),IMSUM(B231,1/('Frequency Domain Analysis'!R$62*1000*'Frequency Domain Analysis'!R$64*0.000000001)))))))</f>
        <v>-0.562803112562356+0.254449540604082i</v>
      </c>
      <c r="D231" s="4">
        <f t="shared" si="15"/>
        <v>-4.1851466482295603</v>
      </c>
      <c r="E231" s="4">
        <f t="shared" si="16"/>
        <v>-24.328254385576088</v>
      </c>
    </row>
    <row r="232" spans="1:5">
      <c r="A232">
        <f t="shared" si="13"/>
        <v>4900</v>
      </c>
      <c r="B232" s="4" t="str">
        <f t="shared" si="14"/>
        <v>30787.60800518i</v>
      </c>
      <c r="C232" s="4" t="str">
        <f>IMSUB(0,IMPRODUCT(20,IMPRODUCT($B$9,IMDIV(IMPRODUCT(IMSUM(B232,1/('Frequency Domain Analysis'!R$63*1000*'Frequency Domain Analysis'!R$65*0.000000001)),IMSUM(B232,1/(('Frequency Domain Analysis'!R$61*1000+'Frequency Domain Analysis'!R$62*1000)*'Frequency Domain Analysis'!R$64*0.000000001))),IMPRODUCT(IMPRODUCT(B232,IMSUM(B232,('Frequency Domain Analysis'!R$65*0.000000001+'Frequency Domain Analysis'!R$66*0.000000001)/('Frequency Domain Analysis'!R$63*1000*'Frequency Domain Analysis'!R$65*0.000000001*'Frequency Domain Analysis'!R$66*0.000000001))),IMSUM(B232,1/('Frequency Domain Analysis'!R$62*1000*'Frequency Domain Analysis'!R$64*0.000000001)))))))</f>
        <v>-0.562958876681802+0.242880397138616i</v>
      </c>
      <c r="D232" s="4">
        <f t="shared" si="15"/>
        <v>-4.2491198018036602</v>
      </c>
      <c r="E232" s="4">
        <f t="shared" si="16"/>
        <v>-23.337078105593918</v>
      </c>
    </row>
    <row r="233" spans="1:5">
      <c r="A233">
        <f t="shared" si="13"/>
        <v>5000</v>
      </c>
      <c r="B233" s="4" t="str">
        <f t="shared" si="14"/>
        <v>31415.9265358979i</v>
      </c>
      <c r="C233" s="4" t="str">
        <f>IMSUB(0,IMPRODUCT(20,IMPRODUCT($B$9,IMDIV(IMPRODUCT(IMSUM(B233,1/('Frequency Domain Analysis'!R$63*1000*'Frequency Domain Analysis'!R$65*0.000000001)),IMSUM(B233,1/(('Frequency Domain Analysis'!R$61*1000+'Frequency Domain Analysis'!R$62*1000)*'Frequency Domain Analysis'!R$64*0.000000001))),IMPRODUCT(IMPRODUCT(B233,IMSUM(B233,('Frequency Domain Analysis'!R$65*0.000000001+'Frequency Domain Analysis'!R$66*0.000000001)/('Frequency Domain Analysis'!R$63*1000*'Frequency Domain Analysis'!R$65*0.000000001*'Frequency Domain Analysis'!R$66*0.000000001))),IMSUM(B233,1/('Frequency Domain Analysis'!R$62*1000*'Frequency Domain Analysis'!R$64*0.000000001)))))))</f>
        <v>-0.563117848316368+0.231645415958264i</v>
      </c>
      <c r="D233" s="4">
        <f t="shared" si="15"/>
        <v>-4.3090559223346601</v>
      </c>
      <c r="E233" s="4">
        <f t="shared" si="16"/>
        <v>-22.360415315984199</v>
      </c>
    </row>
    <row r="234" spans="1:5">
      <c r="A234">
        <f t="shared" si="13"/>
        <v>5100</v>
      </c>
      <c r="B234" s="4" t="str">
        <f t="shared" si="14"/>
        <v>32044.2450666159i</v>
      </c>
      <c r="C234" s="4" t="str">
        <f>IMSUB(0,IMPRODUCT(20,IMPRODUCT($B$9,IMDIV(IMPRODUCT(IMSUM(B234,1/('Frequency Domain Analysis'!R$63*1000*'Frequency Domain Analysis'!R$65*0.000000001)),IMSUM(B234,1/(('Frequency Domain Analysis'!R$61*1000+'Frequency Domain Analysis'!R$62*1000)*'Frequency Domain Analysis'!R$64*0.000000001))),IMPRODUCT(IMPRODUCT(B234,IMSUM(B234,('Frequency Domain Analysis'!R$65*0.000000001+'Frequency Domain Analysis'!R$66*0.000000001)/('Frequency Domain Analysis'!R$63*1000*'Frequency Domain Analysis'!R$65*0.000000001*'Frequency Domain Analysis'!R$66*0.000000001))),IMSUM(B234,1/('Frequency Domain Analysis'!R$62*1000*'Frequency Domain Analysis'!R$64*0.000000001)))))))</f>
        <v>-0.563280027214194+0.220724954685032i</v>
      </c>
      <c r="D234" s="4">
        <f t="shared" si="15"/>
        <v>-4.3651429321581796</v>
      </c>
      <c r="E234" s="4">
        <f t="shared" si="16"/>
        <v>-21.398053568746775</v>
      </c>
    </row>
    <row r="235" spans="1:5">
      <c r="A235">
        <f t="shared" si="13"/>
        <v>5200</v>
      </c>
      <c r="B235" s="4" t="str">
        <f t="shared" si="14"/>
        <v>32672.5635973338i</v>
      </c>
      <c r="C235" s="4" t="str">
        <f>IMSUB(0,IMPRODUCT(20,IMPRODUCT($B$9,IMDIV(IMPRODUCT(IMSUM(B235,1/('Frequency Domain Analysis'!R$63*1000*'Frequency Domain Analysis'!R$65*0.000000001)),IMSUM(B235,1/(('Frequency Domain Analysis'!R$61*1000+'Frequency Domain Analysis'!R$62*1000)*'Frequency Domain Analysis'!R$64*0.000000001))),IMPRODUCT(IMPRODUCT(B235,IMSUM(B235,('Frequency Domain Analysis'!R$65*0.000000001+'Frequency Domain Analysis'!R$66*0.000000001)/('Frequency Domain Analysis'!R$63*1000*'Frequency Domain Analysis'!R$65*0.000000001*'Frequency Domain Analysis'!R$66*0.000000001))),IMSUM(B235,1/('Frequency Domain Analysis'!R$62*1000*'Frequency Domain Analysis'!R$64*0.000000001)))))))</f>
        <v>-0.56344541311833+0.210100882174146i</v>
      </c>
      <c r="D235" s="4">
        <f t="shared" si="15"/>
        <v>-4.4175582779550995</v>
      </c>
      <c r="E235" s="4">
        <f t="shared" si="16"/>
        <v>-20.449779060103594</v>
      </c>
    </row>
    <row r="236" spans="1:5">
      <c r="A236">
        <f t="shared" si="13"/>
        <v>5300</v>
      </c>
      <c r="B236" s="4" t="str">
        <f t="shared" si="14"/>
        <v>33300.8821280518i</v>
      </c>
      <c r="C236" s="4" t="str">
        <f>IMSUB(0,IMPRODUCT(20,IMPRODUCT($B$9,IMDIV(IMPRODUCT(IMSUM(B236,1/('Frequency Domain Analysis'!R$63*1000*'Frequency Domain Analysis'!R$65*0.000000001)),IMSUM(B236,1/(('Frequency Domain Analysis'!R$61*1000+'Frequency Domain Analysis'!R$62*1000)*'Frequency Domain Analysis'!R$64*0.000000001))),IMPRODUCT(IMPRODUCT(B236,IMSUM(B236,('Frequency Domain Analysis'!R$65*0.000000001+'Frequency Domain Analysis'!R$66*0.000000001)/('Frequency Domain Analysis'!R$63*1000*'Frequency Domain Analysis'!R$65*0.000000001*'Frequency Domain Analysis'!R$66*0.000000001))),IMSUM(B236,1/('Frequency Domain Analysis'!R$62*1000*'Frequency Domain Analysis'!R$64*0.000000001)))))))</f>
        <v>-0.563614005766746+0.199756435944819i</v>
      </c>
      <c r="D236" s="4">
        <f t="shared" si="15"/>
        <v>-4.4664696459100401</v>
      </c>
      <c r="E236" s="4">
        <f t="shared" si="16"/>
        <v>-19.515377177949972</v>
      </c>
    </row>
    <row r="237" spans="1:5">
      <c r="A237">
        <f t="shared" si="13"/>
        <v>5400</v>
      </c>
      <c r="B237" s="4" t="str">
        <f t="shared" si="14"/>
        <v>33929.2006587698i</v>
      </c>
      <c r="C237" s="4" t="str">
        <f>IMSUB(0,IMPRODUCT(20,IMPRODUCT($B$9,IMDIV(IMPRODUCT(IMSUM(B237,1/('Frequency Domain Analysis'!R$63*1000*'Frequency Domain Analysis'!R$65*0.000000001)),IMSUM(B237,1/(('Frequency Domain Analysis'!R$61*1000+'Frequency Domain Analysis'!R$62*1000)*'Frequency Domain Analysis'!R$64*0.000000001))),IMPRODUCT(IMPRODUCT(B237,IMSUM(B237,('Frequency Domain Analysis'!R$65*0.000000001+'Frequency Domain Analysis'!R$66*0.000000001)/('Frequency Domain Analysis'!R$63*1000*'Frequency Domain Analysis'!R$65*0.000000001*'Frequency Domain Analysis'!R$66*0.000000001))),IMSUM(B237,1/('Frequency Domain Analysis'!R$62*1000*'Frequency Domain Analysis'!R$64*0.000000001)))))))</f>
        <v>-0.563785804892354+0.189676095452074i</v>
      </c>
      <c r="D237" s="4">
        <f t="shared" si="15"/>
        <v>-4.5120356170672995</v>
      </c>
      <c r="E237" s="4">
        <f t="shared" si="16"/>
        <v>-18.594632997993301</v>
      </c>
    </row>
    <row r="238" spans="1:5">
      <c r="A238">
        <f t="shared" si="13"/>
        <v>5500</v>
      </c>
      <c r="B238" s="4" t="str">
        <f t="shared" si="14"/>
        <v>34557.5191894877i</v>
      </c>
      <c r="C238" s="4" t="str">
        <f>IMSUB(0,IMPRODUCT(20,IMPRODUCT($B$9,IMDIV(IMPRODUCT(IMSUM(B238,1/('Frequency Domain Analysis'!R$63*1000*'Frequency Domain Analysis'!R$65*0.000000001)),IMSUM(B238,1/(('Frequency Domain Analysis'!R$61*1000+'Frequency Domain Analysis'!R$62*1000)*'Frequency Domain Analysis'!R$64*0.000000001))),IMPRODUCT(IMPRODUCT(B238,IMSUM(B238,('Frequency Domain Analysis'!R$65*0.000000001+'Frequency Domain Analysis'!R$66*0.000000001)/('Frequency Domain Analysis'!R$63*1000*'Frequency Domain Analysis'!R$65*0.000000001*'Frequency Domain Analysis'!R$66*0.000000001))),IMSUM(B238,1/('Frequency Domain Analysis'!R$62*1000*'Frequency Domain Analysis'!R$64*0.000000001)))))))</f>
        <v>-0.56396081022298+0.179845469183434i</v>
      </c>
      <c r="D238" s="4">
        <f t="shared" si="15"/>
        <v>-4.5544062690355407</v>
      </c>
      <c r="E238" s="4">
        <f t="shared" si="16"/>
        <v>-17.687331731835059</v>
      </c>
    </row>
    <row r="239" spans="1:5">
      <c r="A239">
        <f t="shared" si="13"/>
        <v>5600</v>
      </c>
      <c r="B239" s="4" t="str">
        <f t="shared" si="14"/>
        <v>35185.8377202057i</v>
      </c>
      <c r="C239" s="4" t="str">
        <f>IMSUB(0,IMPRODUCT(20,IMPRODUCT($B$9,IMDIV(IMPRODUCT(IMSUM(B239,1/('Frequency Domain Analysis'!R$63*1000*'Frequency Domain Analysis'!R$65*0.000000001)),IMSUM(B239,1/(('Frequency Domain Analysis'!R$61*1000+'Frequency Domain Analysis'!R$62*1000)*'Frequency Domain Analysis'!R$64*0.000000001))),IMPRODUCT(IMPRODUCT(B239,IMSUM(B239,('Frequency Domain Analysis'!R$65*0.000000001+'Frequency Domain Analysis'!R$66*0.000000001)/('Frequency Domain Analysis'!R$63*1000*'Frequency Domain Analysis'!R$65*0.000000001*'Frequency Domain Analysis'!R$66*0.000000001))),IMSUM(B239,1/('Frequency Domain Analysis'!R$62*1000*'Frequency Domain Analysis'!R$64*0.000000001)))))))</f>
        <v>-0.564139021481398+0.170251193852389i</v>
      </c>
      <c r="D239" s="4">
        <f t="shared" si="15"/>
        <v>-4.5937237294216997</v>
      </c>
      <c r="E239" s="4">
        <f t="shared" si="16"/>
        <v>-16.793259130187124</v>
      </c>
    </row>
    <row r="240" spans="1:5">
      <c r="A240">
        <f t="shared" si="13"/>
        <v>5700</v>
      </c>
      <c r="B240" s="4" t="str">
        <f t="shared" si="14"/>
        <v>35814.1562509236i</v>
      </c>
      <c r="C240" s="4" t="str">
        <f>IMSUB(0,IMPRODUCT(20,IMPRODUCT($B$9,IMDIV(IMPRODUCT(IMSUM(B240,1/('Frequency Domain Analysis'!R$63*1000*'Frequency Domain Analysis'!R$65*0.000000001)),IMSUM(B240,1/(('Frequency Domain Analysis'!R$61*1000+'Frequency Domain Analysis'!R$62*1000)*'Frequency Domain Analysis'!R$64*0.000000001))),IMPRODUCT(IMPRODUCT(B240,IMSUM(B240,('Frequency Domain Analysis'!R$65*0.000000001+'Frequency Domain Analysis'!R$66*0.000000001)/('Frequency Domain Analysis'!R$63*1000*'Frequency Domain Analysis'!R$65*0.000000001*'Frequency Domain Analysis'!R$66*0.000000001))),IMSUM(B240,1/('Frequency Domain Analysis'!R$62*1000*'Frequency Domain Analysis'!R$64*0.000000001)))))))</f>
        <v>-0.564320438385296+0.160880844203102i</v>
      </c>
      <c r="D240" s="4">
        <f t="shared" si="15"/>
        <v>-4.6301226857232001</v>
      </c>
      <c r="E240" s="4">
        <f t="shared" si="16"/>
        <v>-15.91220184433331</v>
      </c>
    </row>
    <row r="241" spans="1:5">
      <c r="A241">
        <f t="shared" si="13"/>
        <v>5800</v>
      </c>
      <c r="B241" s="4" t="str">
        <f t="shared" si="14"/>
        <v>36442.4747816416i</v>
      </c>
      <c r="C241" s="4" t="str">
        <f>IMSUB(0,IMPRODUCT(20,IMPRODUCT($B$9,IMDIV(IMPRODUCT(IMSUM(B241,1/('Frequency Domain Analysis'!R$63*1000*'Frequency Domain Analysis'!R$65*0.000000001)),IMSUM(B241,1/(('Frequency Domain Analysis'!R$61*1000+'Frequency Domain Analysis'!R$62*1000)*'Frequency Domain Analysis'!R$64*0.000000001))),IMPRODUCT(IMPRODUCT(B241,IMSUM(B241,('Frequency Domain Analysis'!R$65*0.000000001+'Frequency Domain Analysis'!R$66*0.000000001)/('Frequency Domain Analysis'!R$63*1000*'Frequency Domain Analysis'!R$65*0.000000001*'Frequency Domain Analysis'!R$66*0.000000001))),IMSUM(B241,1/('Frequency Domain Analysis'!R$62*1000*'Frequency Domain Analysis'!R$64*0.000000001)))))))</f>
        <v>-0.5645050606473+0.151722852145637i</v>
      </c>
      <c r="D241" s="4">
        <f t="shared" si="15"/>
        <v>-4.6637308558421395</v>
      </c>
      <c r="E241" s="4">
        <f t="shared" si="16"/>
        <v>-15.043947748825019</v>
      </c>
    </row>
    <row r="242" spans="1:5">
      <c r="A242">
        <f t="shared" si="13"/>
        <v>5900</v>
      </c>
      <c r="B242" s="4" t="str">
        <f t="shared" si="14"/>
        <v>37070.7933123596i</v>
      </c>
      <c r="C242" s="4" t="str">
        <f>IMSUB(0,IMPRODUCT(20,IMPRODUCT($B$9,IMDIV(IMPRODUCT(IMSUM(B242,1/('Frequency Domain Analysis'!R$63*1000*'Frequency Domain Analysis'!R$65*0.000000001)),IMSUM(B242,1/(('Frequency Domain Analysis'!R$61*1000+'Frequency Domain Analysis'!R$62*1000)*'Frequency Domain Analysis'!R$64*0.000000001))),IMPRODUCT(IMPRODUCT(B242,IMSUM(B242,('Frequency Domain Analysis'!R$65*0.000000001+'Frequency Domain Analysis'!R$66*0.000000001)/('Frequency Domain Analysis'!R$63*1000*'Frequency Domain Analysis'!R$65*0.000000001*'Frequency Domain Analysis'!R$66*0.000000001))),IMSUM(B242,1/('Frequency Domain Analysis'!R$62*1000*'Frequency Domain Analysis'!R$64*0.000000001)))))))</f>
        <v>-0.564692887974968+0.142766434114741i</v>
      </c>
      <c r="D242" s="4">
        <f t="shared" si="15"/>
        <v>-4.6946694229037602</v>
      </c>
      <c r="E242" s="4">
        <f t="shared" si="16"/>
        <v>-14.188286228297386</v>
      </c>
    </row>
    <row r="243" spans="1:5">
      <c r="A243">
        <f t="shared" si="13"/>
        <v>6000</v>
      </c>
      <c r="B243" s="4" t="str">
        <f t="shared" si="14"/>
        <v>37699.1118430775i</v>
      </c>
      <c r="C243" s="4" t="str">
        <f>IMSUB(0,IMPRODUCT(20,IMPRODUCT($B$9,IMDIV(IMPRODUCT(IMSUM(B243,1/('Frequency Domain Analysis'!R$63*1000*'Frequency Domain Analysis'!R$65*0.000000001)),IMSUM(B243,1/(('Frequency Domain Analysis'!R$61*1000+'Frequency Domain Analysis'!R$62*1000)*'Frequency Domain Analysis'!R$64*0.000000001))),IMPRODUCT(IMPRODUCT(B243,IMSUM(B243,('Frequency Domain Analysis'!R$65*0.000000001+'Frequency Domain Analysis'!R$66*0.000000001)/('Frequency Domain Analysis'!R$63*1000*'Frequency Domain Analysis'!R$65*0.000000001*'Frequency Domain Analysis'!R$66*0.000000001))),IMSUM(B243,1/('Frequency Domain Analysis'!R$62*1000*'Frequency Domain Analysis'!R$64*0.000000001)))))))</f>
        <v>-0.564883920070786+0.134001525692732i</v>
      </c>
      <c r="D243" s="4">
        <f t="shared" si="15"/>
        <v>-4.7230534376437197</v>
      </c>
      <c r="E243" s="4">
        <f t="shared" si="16"/>
        <v>-13.345008431150944</v>
      </c>
    </row>
    <row r="244" spans="1:5">
      <c r="A244">
        <f t="shared" si="13"/>
        <v>6100</v>
      </c>
      <c r="B244" s="4" t="str">
        <f t="shared" si="14"/>
        <v>38327.4303737955i</v>
      </c>
      <c r="C244" s="4" t="str">
        <f>IMSUB(0,IMPRODUCT(20,IMPRODUCT($B$9,IMDIV(IMPRODUCT(IMSUM(B244,1/('Frequency Domain Analysis'!R$63*1000*'Frequency Domain Analysis'!R$65*0.000000001)),IMSUM(B244,1/(('Frequency Domain Analysis'!R$61*1000+'Frequency Domain Analysis'!R$62*1000)*'Frequency Domain Analysis'!R$64*0.000000001))),IMPRODUCT(IMPRODUCT(B244,IMSUM(B244,('Frequency Domain Analysis'!R$65*0.000000001+'Frequency Domain Analysis'!R$66*0.000000001)/('Frequency Domain Analysis'!R$63*1000*'Frequency Domain Analysis'!R$65*0.000000001*'Frequency Domain Analysis'!R$66*0.000000001))),IMSUM(B244,1/('Frequency Domain Analysis'!R$62*1000*'Frequency Domain Analysis'!R$64*0.000000001)))))))</f>
        <v>-0.565078156632174+0.125418722662925i</v>
      </c>
      <c r="D244" s="4">
        <f t="shared" si="15"/>
        <v>-4.7489921912664599</v>
      </c>
      <c r="E244" s="4">
        <f t="shared" si="16"/>
        <v>-12.513907492716669</v>
      </c>
    </row>
    <row r="245" spans="1:5">
      <c r="A245">
        <f t="shared" si="13"/>
        <v>6200</v>
      </c>
      <c r="B245" s="4" t="str">
        <f t="shared" si="14"/>
        <v>38955.7489045134i</v>
      </c>
      <c r="C245" s="4" t="str">
        <f>IMSUB(0,IMPRODUCT(20,IMPRODUCT($B$9,IMDIV(IMPRODUCT(IMSUM(B245,1/('Frequency Domain Analysis'!R$63*1000*'Frequency Domain Analysis'!R$65*0.000000001)),IMSUM(B245,1/(('Frequency Domain Analysis'!R$61*1000+'Frequency Domain Analysis'!R$62*1000)*'Frequency Domain Analysis'!R$64*0.000000001))),IMPRODUCT(IMPRODUCT(B245,IMSUM(B245,('Frequency Domain Analysis'!R$65*0.000000001+'Frequency Domain Analysis'!R$66*0.000000001)/('Frequency Domain Analysis'!R$63*1000*'Frequency Domain Analysis'!R$65*0.000000001*'Frequency Domain Analysis'!R$66*0.000000001))),IMSUM(B245,1/('Frequency Domain Analysis'!R$62*1000*'Frequency Domain Analysis'!R$64*0.000000001)))))))</f>
        <v>-0.565275597351488+0.11700922776758i</v>
      </c>
      <c r="D245" s="4">
        <f t="shared" si="15"/>
        <v>-4.7725895613645601</v>
      </c>
      <c r="E245" s="4">
        <f t="shared" si="16"/>
        <v>-11.694778730381302</v>
      </c>
    </row>
    <row r="246" spans="1:5">
      <c r="A246">
        <f t="shared" si="13"/>
        <v>6300</v>
      </c>
      <c r="B246" s="4" t="str">
        <f t="shared" si="14"/>
        <v>39584.0674352314i</v>
      </c>
      <c r="C246" s="4" t="str">
        <f>IMSUB(0,IMPRODUCT(20,IMPRODUCT($B$9,IMDIV(IMPRODUCT(IMSUM(B246,1/('Frequency Domain Analysis'!R$63*1000*'Frequency Domain Analysis'!R$65*0.000000001)),IMSUM(B246,1/(('Frequency Domain Analysis'!R$61*1000+'Frequency Domain Analysis'!R$62*1000)*'Frequency Domain Analysis'!R$64*0.000000001))),IMPRODUCT(IMPRODUCT(B246,IMSUM(B246,('Frequency Domain Analysis'!R$65*0.000000001+'Frequency Domain Analysis'!R$66*0.000000001)/('Frequency Domain Analysis'!R$63*1000*'Frequency Domain Analysis'!R$65*0.000000001*'Frequency Domain Analysis'!R$66*0.000000001))),IMSUM(B246,1/('Frequency Domain Analysis'!R$62*1000*'Frequency Domain Analysis'!R$64*0.000000001)))))))</f>
        <v>-0.565476241916034+0.108764802536493i</v>
      </c>
      <c r="D246" s="4">
        <f t="shared" si="15"/>
        <v>-4.7939443332140801</v>
      </c>
      <c r="E246" s="4">
        <f t="shared" si="16"/>
        <v>-10.887419813005664</v>
      </c>
    </row>
    <row r="247" spans="1:5">
      <c r="A247">
        <f t="shared" si="13"/>
        <v>6400</v>
      </c>
      <c r="B247" s="4" t="str">
        <f t="shared" si="14"/>
        <v>40212.3859659494i</v>
      </c>
      <c r="C247" s="4" t="str">
        <f>IMSUB(0,IMPRODUCT(20,IMPRODUCT($B$9,IMDIV(IMPRODUCT(IMSUM(B247,1/('Frequency Domain Analysis'!R$63*1000*'Frequency Domain Analysis'!R$65*0.000000001)),IMSUM(B247,1/(('Frequency Domain Analysis'!R$61*1000+'Frequency Domain Analysis'!R$62*1000)*'Frequency Domain Analysis'!R$64*0.000000001))),IMPRODUCT(IMPRODUCT(B247,IMSUM(B247,('Frequency Domain Analysis'!R$65*0.000000001+'Frequency Domain Analysis'!R$66*0.000000001)/('Frequency Domain Analysis'!R$63*1000*'Frequency Domain Analysis'!R$65*0.000000001*'Frequency Domain Analysis'!R$66*0.000000001))),IMSUM(B247,1/('Frequency Domain Analysis'!R$62*1000*'Frequency Domain Analysis'!R$64*0.000000001)))))))</f>
        <v>-0.565680090008026+0.100677723631685i</v>
      </c>
      <c r="D247" s="4">
        <f t="shared" si="15"/>
        <v>-4.81315049852358</v>
      </c>
      <c r="E247" s="4">
        <f t="shared" si="16"/>
        <v>-10.091630906837622</v>
      </c>
    </row>
    <row r="248" spans="1:5">
      <c r="A248">
        <f t="shared" si="13"/>
        <v>6500</v>
      </c>
      <c r="B248" s="4" t="str">
        <f t="shared" si="14"/>
        <v>40840.7044966673i</v>
      </c>
      <c r="C248" s="4" t="str">
        <f>IMSUB(0,IMPRODUCT(20,IMPRODUCT($B$9,IMDIV(IMPRODUCT(IMSUM(B248,1/('Frequency Domain Analysis'!R$63*1000*'Frequency Domain Analysis'!R$65*0.000000001)),IMSUM(B248,1/(('Frequency Domain Analysis'!R$61*1000+'Frequency Domain Analysis'!R$62*1000)*'Frequency Domain Analysis'!R$64*0.000000001))),IMPRODUCT(IMPRODUCT(B248,IMSUM(B248,('Frequency Domain Analysis'!R$65*0.000000001+'Frequency Domain Analysis'!R$66*0.000000001)/('Frequency Domain Analysis'!R$63*1000*'Frequency Domain Analysis'!R$65*0.000000001*'Frequency Domain Analysis'!R$66*0.000000001))),IMSUM(B248,1/('Frequency Domain Analysis'!R$62*1000*'Frequency Domain Analysis'!R$64*0.000000001)))))))</f>
        <v>-0.565887141304642+0.0927407432217888i</v>
      </c>
      <c r="D248" s="4">
        <f t="shared" si="15"/>
        <v>-4.8302975335015006</v>
      </c>
      <c r="E248" s="4">
        <f t="shared" si="16"/>
        <v>-9.3072147999707227</v>
      </c>
    </row>
    <row r="249" spans="1:5">
      <c r="A249">
        <f t="shared" si="13"/>
        <v>6600</v>
      </c>
      <c r="B249" s="4" t="str">
        <f t="shared" si="14"/>
        <v>41469.0230273853i</v>
      </c>
      <c r="C249" s="4" t="str">
        <f>IMSUB(0,IMPRODUCT(20,IMPRODUCT($B$9,IMDIV(IMPRODUCT(IMSUM(B249,1/('Frequency Domain Analysis'!R$63*1000*'Frequency Domain Analysis'!R$65*0.000000001)),IMSUM(B249,1/(('Frequency Domain Analysis'!R$61*1000+'Frequency Domain Analysis'!R$62*1000)*'Frequency Domain Analysis'!R$64*0.000000001))),IMPRODUCT(IMPRODUCT(B249,IMSUM(B249,('Frequency Domain Analysis'!R$65*0.000000001+'Frequency Domain Analysis'!R$66*0.000000001)/('Frequency Domain Analysis'!R$63*1000*'Frequency Domain Analysis'!R$65*0.000000001*'Frequency Domain Analysis'!R$66*0.000000001))),IMSUM(B249,1/('Frequency Domain Analysis'!R$62*1000*'Frequency Domain Analysis'!R$64*0.000000001)))))))</f>
        <v>-0.566097395477986+0.0849470529587706i</v>
      </c>
      <c r="D249" s="4">
        <f t="shared" si="15"/>
        <v>-4.84547065792722</v>
      </c>
      <c r="E249" s="4">
        <f t="shared" si="16"/>
        <v>-8.5339770072766896</v>
      </c>
    </row>
    <row r="250" spans="1:5">
      <c r="A250">
        <f t="shared" si="13"/>
        <v>6700</v>
      </c>
      <c r="B250" s="4" t="str">
        <f t="shared" si="14"/>
        <v>42097.3415581032i</v>
      </c>
      <c r="C250" s="4" t="str">
        <f>IMSUB(0,IMPRODUCT(20,IMPRODUCT($B$9,IMDIV(IMPRODUCT(IMSUM(B250,1/('Frequency Domain Analysis'!R$63*1000*'Frequency Domain Analysis'!R$65*0.000000001)),IMSUM(B250,1/(('Frequency Domain Analysis'!R$61*1000+'Frequency Domain Analysis'!R$62*1000)*'Frequency Domain Analysis'!R$64*0.000000001))),IMPRODUCT(IMPRODUCT(B250,IMSUM(B250,('Frequency Domain Analysis'!R$65*0.000000001+'Frequency Domain Analysis'!R$66*0.000000001)/('Frequency Domain Analysis'!R$63*1000*'Frequency Domain Analysis'!R$65*0.000000001*'Frequency Domain Analysis'!R$66*0.000000001))),IMSUM(B250,1/('Frequency Domain Analysis'!R$62*1000*'Frequency Domain Analysis'!R$64*0.000000001)))))))</f>
        <v>-0.566310852195106+0.0772902511806272i</v>
      </c>
      <c r="D250" s="4">
        <f t="shared" si="15"/>
        <v>-4.8587510767431406</v>
      </c>
      <c r="E250" s="4">
        <f t="shared" si="16"/>
        <v>-7.7717258576010408</v>
      </c>
    </row>
    <row r="251" spans="1:5">
      <c r="A251">
        <f t="shared" si="13"/>
        <v>6800</v>
      </c>
      <c r="B251" s="4" t="str">
        <f t="shared" si="14"/>
        <v>42725.6600888212i</v>
      </c>
      <c r="C251" s="4" t="str">
        <f>IMSUB(0,IMPRODUCT(20,IMPRODUCT($B$9,IMDIV(IMPRODUCT(IMSUM(B251,1/('Frequency Domain Analysis'!R$63*1000*'Frequency Domain Analysis'!R$65*0.000000001)),IMSUM(B251,1/(('Frequency Domain Analysis'!R$61*1000+'Frequency Domain Analysis'!R$62*1000)*'Frequency Domain Analysis'!R$64*0.000000001))),IMPRODUCT(IMPRODUCT(B251,IMSUM(B251,('Frequency Domain Analysis'!R$65*0.000000001+'Frequency Domain Analysis'!R$66*0.000000001)/('Frequency Domain Analysis'!R$63*1000*'Frequency Domain Analysis'!R$65*0.000000001*'Frequency Domain Analysis'!R$66*0.000000001))),IMSUM(B251,1/('Frequency Domain Analysis'!R$62*1000*'Frequency Domain Analysis'!R$64*0.000000001)))))))</f>
        <v>-0.566527511117984+0.0697643130079412i</v>
      </c>
      <c r="D251" s="4">
        <f t="shared" si="15"/>
        <v>-4.8702162055454004</v>
      </c>
      <c r="E251" s="4">
        <f t="shared" si="16"/>
        <v>-7.0202725648849764</v>
      </c>
    </row>
    <row r="252" spans="1:5">
      <c r="A252">
        <f t="shared" si="13"/>
        <v>6900</v>
      </c>
      <c r="B252" s="4" t="str">
        <f t="shared" si="14"/>
        <v>43353.9786195391i</v>
      </c>
      <c r="C252" s="4" t="str">
        <f>IMSUB(0,IMPRODUCT(20,IMPRODUCT($B$9,IMDIV(IMPRODUCT(IMSUM(B252,1/('Frequency Domain Analysis'!R$63*1000*'Frequency Domain Analysis'!R$65*0.000000001)),IMSUM(B252,1/(('Frequency Domain Analysis'!R$61*1000+'Frequency Domain Analysis'!R$62*1000)*'Frequency Domain Analysis'!R$64*0.000000001))),IMPRODUCT(IMPRODUCT(B252,IMSUM(B252,('Frequency Domain Analysis'!R$65*0.000000001+'Frequency Domain Analysis'!R$66*0.000000001)/('Frequency Domain Analysis'!R$63*1000*'Frequency Domain Analysis'!R$65*0.000000001*'Frequency Domain Analysis'!R$66*0.000000001))),IMSUM(B252,1/('Frequency Domain Analysis'!R$62*1000*'Frequency Domain Analysis'!R$64*0.000000001)))))))</f>
        <v>-0.566747371903556+0.0623635630407546i</v>
      </c>
      <c r="D252" s="4">
        <f t="shared" si="15"/>
        <v>-4.8799398812202401</v>
      </c>
      <c r="E252" s="4">
        <f t="shared" si="16"/>
        <v>-6.2794312847589993</v>
      </c>
    </row>
    <row r="253" spans="1:5">
      <c r="A253">
        <f t="shared" si="13"/>
        <v>7000</v>
      </c>
      <c r="B253" s="4" t="str">
        <f t="shared" si="14"/>
        <v>43982.2971502571i</v>
      </c>
      <c r="C253" s="4" t="str">
        <f>IMSUB(0,IMPRODUCT(20,IMPRODUCT($B$9,IMDIV(IMPRODUCT(IMSUM(B253,1/('Frequency Domain Analysis'!R$63*1000*'Frequency Domain Analysis'!R$65*0.000000001)),IMSUM(B253,1/(('Frequency Domain Analysis'!R$61*1000+'Frequency Domain Analysis'!R$62*1000)*'Frequency Domain Analysis'!R$64*0.000000001))),IMPRODUCT(IMPRODUCT(B253,IMSUM(B253,('Frequency Domain Analysis'!R$65*0.000000001+'Frequency Domain Analysis'!R$66*0.000000001)/('Frequency Domain Analysis'!R$63*1000*'Frequency Domain Analysis'!R$65*0.000000001*'Frequency Domain Analysis'!R$66*0.000000001))),IMSUM(B253,1/('Frequency Domain Analysis'!R$62*1000*'Frequency Domain Analysis'!R$64*0.000000001)))))))</f>
        <v>-0.566970434203696+0.055082650395695i</v>
      </c>
      <c r="D253" s="4">
        <f t="shared" si="15"/>
        <v>-4.88799255886192</v>
      </c>
      <c r="E253" s="4">
        <f t="shared" si="16"/>
        <v>-5.5490191580340991</v>
      </c>
    </row>
    <row r="254" spans="1:5">
      <c r="A254">
        <f t="shared" si="13"/>
        <v>7100</v>
      </c>
      <c r="B254" s="4" t="str">
        <f t="shared" si="14"/>
        <v>44610.6156809751i</v>
      </c>
      <c r="C254" s="4" t="str">
        <f>IMSUB(0,IMPRODUCT(20,IMPRODUCT($B$9,IMDIV(IMPRODUCT(IMSUM(B254,1/('Frequency Domain Analysis'!R$63*1000*'Frequency Domain Analysis'!R$65*0.000000001)),IMSUM(B254,1/(('Frequency Domain Analysis'!R$61*1000+'Frequency Domain Analysis'!R$62*1000)*'Frequency Domain Analysis'!R$64*0.000000001))),IMPRODUCT(IMPRODUCT(B254,IMSUM(B254,('Frequency Domain Analysis'!R$65*0.000000001+'Frequency Domain Analysis'!R$66*0.000000001)/('Frequency Domain Analysis'!R$63*1000*'Frequency Domain Analysis'!R$65*0.000000001*'Frequency Domain Analysis'!R$66*0.000000001))),IMSUM(B254,1/('Frequency Domain Analysis'!R$62*1000*'Frequency Domain Analysis'!R$64*0.000000001)))))))</f>
        <v>-0.567196697665218+0.047916525852652i</v>
      </c>
      <c r="D254" s="4">
        <f t="shared" si="15"/>
        <v>-4.8944414960046796</v>
      </c>
      <c r="E254" s="4">
        <f t="shared" si="16"/>
        <v>-4.8288563424090114</v>
      </c>
    </row>
    <row r="255" spans="1:5">
      <c r="A255">
        <f t="shared" si="13"/>
        <v>7200</v>
      </c>
      <c r="B255" s="4" t="str">
        <f t="shared" si="14"/>
        <v>45238.934211693i</v>
      </c>
      <c r="C255" s="4" t="str">
        <f>IMSUB(0,IMPRODUCT(20,IMPRODUCT($B$9,IMDIV(IMPRODUCT(IMSUM(B255,1/('Frequency Domain Analysis'!R$63*1000*'Frequency Domain Analysis'!R$65*0.000000001)),IMSUM(B255,1/(('Frequency Domain Analysis'!R$61*1000+'Frequency Domain Analysis'!R$62*1000)*'Frequency Domain Analysis'!R$64*0.000000001))),IMPRODUCT(IMPRODUCT(B255,IMSUM(B255,('Frequency Domain Analysis'!R$65*0.000000001+'Frequency Domain Analysis'!R$66*0.000000001)/('Frequency Domain Analysis'!R$63*1000*'Frequency Domain Analysis'!R$65*0.000000001*'Frequency Domain Analysis'!R$66*0.000000001))),IMSUM(B255,1/('Frequency Domain Analysis'!R$62*1000*'Frequency Domain Analysis'!R$64*0.000000001)))))))</f>
        <v>-0.56742616192989+0.0408604209058876i</v>
      </c>
      <c r="D255" s="4">
        <f t="shared" si="15"/>
        <v>-4.8993509251114196</v>
      </c>
      <c r="E255" s="4">
        <f t="shared" si="16"/>
        <v>-4.1187660336053398</v>
      </c>
    </row>
    <row r="256" spans="1:5">
      <c r="A256">
        <f t="shared" si="13"/>
        <v>7300</v>
      </c>
      <c r="B256" s="4" t="str">
        <f t="shared" si="14"/>
        <v>45867.252742411i</v>
      </c>
      <c r="C256" s="4" t="str">
        <f>IMSUB(0,IMPRODUCT(20,IMPRODUCT($B$9,IMDIV(IMPRODUCT(IMSUM(B256,1/('Frequency Domain Analysis'!R$63*1000*'Frequency Domain Analysis'!R$65*0.000000001)),IMSUM(B256,1/(('Frequency Domain Analysis'!R$61*1000+'Frequency Domain Analysis'!R$62*1000)*'Frequency Domain Analysis'!R$64*0.000000001))),IMPRODUCT(IMPRODUCT(B256,IMSUM(B256,('Frequency Domain Analysis'!R$65*0.000000001+'Frequency Domain Analysis'!R$66*0.000000001)/('Frequency Domain Analysis'!R$63*1000*'Frequency Domain Analysis'!R$65*0.000000001*'Frequency Domain Analysis'!R$66*0.000000001))),IMSUM(B256,1/('Frequency Domain Analysis'!R$62*1000*'Frequency Domain Analysis'!R$64*0.000000001)))))))</f>
        <v>-0.567658826634414+0.033909828536972i</v>
      </c>
      <c r="D256" s="4">
        <f t="shared" si="15"/>
        <v>-4.9027822151817606</v>
      </c>
      <c r="E256" s="4">
        <f t="shared" si="16"/>
        <v>-3.4185744770466897</v>
      </c>
    </row>
    <row r="257" spans="1:5">
      <c r="A257">
        <f t="shared" si="13"/>
        <v>7400</v>
      </c>
      <c r="B257" s="4" t="str">
        <f t="shared" si="14"/>
        <v>46495.5712731289i</v>
      </c>
      <c r="C257" s="4" t="str">
        <f>IMSUB(0,IMPRODUCT(20,IMPRODUCT($B$9,IMDIV(IMPRODUCT(IMSUM(B257,1/('Frequency Domain Analysis'!R$63*1000*'Frequency Domain Analysis'!R$65*0.000000001)),IMSUM(B257,1/(('Frequency Domain Analysis'!R$61*1000+'Frequency Domain Analysis'!R$62*1000)*'Frequency Domain Analysis'!R$64*0.000000001))),IMPRODUCT(IMPRODUCT(B257,IMSUM(B257,('Frequency Domain Analysis'!R$65*0.000000001+'Frequency Domain Analysis'!R$66*0.000000001)/('Frequency Domain Analysis'!R$63*1000*'Frequency Domain Analysis'!R$65*0.000000001*'Frequency Domain Analysis'!R$66*0.000000001))),IMSUM(B257,1/('Frequency Domain Analysis'!R$62*1000*'Frequency Domain Analysis'!R$64*0.000000001)))))))</f>
        <v>-0.567894691410456+0.027060485546681i</v>
      </c>
      <c r="D257" s="4">
        <f t="shared" si="15"/>
        <v>-4.9047940232662599</v>
      </c>
      <c r="E257" s="4">
        <f t="shared" si="16"/>
        <v>-2.7281109711059912</v>
      </c>
    </row>
    <row r="258" spans="1:5">
      <c r="A258">
        <f t="shared" si="13"/>
        <v>7500</v>
      </c>
      <c r="B258" s="4" t="str">
        <f t="shared" si="14"/>
        <v>47123.8898038469i</v>
      </c>
      <c r="C258" s="4" t="str">
        <f>IMSUB(0,IMPRODUCT(20,IMPRODUCT($B$9,IMDIV(IMPRODUCT(IMSUM(B258,1/('Frequency Domain Analysis'!R$63*1000*'Frequency Domain Analysis'!R$65*0.000000001)),IMSUM(B258,1/(('Frequency Domain Analysis'!R$61*1000+'Frequency Domain Analysis'!R$62*1000)*'Frequency Domain Analysis'!R$64*0.000000001))),IMPRODUCT(IMPRODUCT(B258,IMSUM(B258,('Frequency Domain Analysis'!R$65*0.000000001+'Frequency Domain Analysis'!R$66*0.000000001)/('Frequency Domain Analysis'!R$63*1000*'Frequency Domain Analysis'!R$65*0.000000001*'Frequency Domain Analysis'!R$66*0.000000001))),IMSUM(B258,1/('Frequency Domain Analysis'!R$62*1000*'Frequency Domain Analysis'!R$64*0.000000001)))))))</f>
        <v>-0.568133755884618+0.0203083563003252i</v>
      </c>
      <c r="D258" s="4">
        <f t="shared" si="15"/>
        <v>-4.9054424366116596</v>
      </c>
      <c r="E258" s="4">
        <f t="shared" si="16"/>
        <v>-2.0472078628554016</v>
      </c>
    </row>
    <row r="259" spans="1:5">
      <c r="A259">
        <f t="shared" ref="A259:A283" si="17">A258+100</f>
        <v>7600</v>
      </c>
      <c r="B259" s="4" t="str">
        <f t="shared" si="14"/>
        <v>47752.2083345649i</v>
      </c>
      <c r="C259" s="4" t="str">
        <f>IMSUB(0,IMPRODUCT(20,IMPRODUCT($B$9,IMDIV(IMPRODUCT(IMSUM(B259,1/('Frequency Domain Analysis'!R$63*1000*'Frequency Domain Analysis'!R$65*0.000000001)),IMSUM(B259,1/(('Frequency Domain Analysis'!R$61*1000+'Frequency Domain Analysis'!R$62*1000)*'Frequency Domain Analysis'!R$64*0.000000001))),IMPRODUCT(IMPRODUCT(B259,IMSUM(B259,('Frequency Domain Analysis'!R$65*0.000000001+'Frequency Domain Analysis'!R$66*0.000000001)/('Frequency Domain Analysis'!R$63*1000*'Frequency Domain Analysis'!R$65*0.000000001*'Frequency Domain Analysis'!R$66*0.000000001))),IMSUM(B259,1/('Frequency Domain Analysis'!R$62*1000*'Frequency Domain Analysis'!R$64*0.000000001)))))))</f>
        <v>-0.568376019678458+0.0136496177563566i</v>
      </c>
      <c r="D259" s="4">
        <f t="shared" si="15"/>
        <v>-4.9047811060989197</v>
      </c>
      <c r="E259" s="4">
        <f t="shared" si="16"/>
        <v>-1.3757005371787159</v>
      </c>
    </row>
    <row r="260" spans="1:5">
      <c r="A260">
        <f t="shared" si="17"/>
        <v>7700</v>
      </c>
      <c r="B260" s="4" t="str">
        <f t="shared" si="14"/>
        <v>48380.5268652828i</v>
      </c>
      <c r="C260" s="4" t="str">
        <f>IMSUB(0,IMPRODUCT(20,IMPRODUCT($B$9,IMDIV(IMPRODUCT(IMSUM(B260,1/('Frequency Domain Analysis'!R$63*1000*'Frequency Domain Analysis'!R$65*0.000000001)),IMSUM(B260,1/(('Frequency Domain Analysis'!R$61*1000+'Frequency Domain Analysis'!R$62*1000)*'Frequency Domain Analysis'!R$64*0.000000001))),IMPRODUCT(IMPRODUCT(B260,IMSUM(B260,('Frequency Domain Analysis'!R$65*0.000000001+'Frequency Domain Analysis'!R$66*0.000000001)/('Frequency Domain Analysis'!R$63*1000*'Frequency Domain Analysis'!R$65*0.000000001*'Frequency Domain Analysis'!R$66*0.000000001))),IMSUM(B260,1/('Frequency Domain Analysis'!R$62*1000*'Frequency Domain Analysis'!R$64*0.000000001)))))))</f>
        <v>-0.568621482408488+0.00708064566156738i</v>
      </c>
      <c r="D260" s="4">
        <f t="shared" si="15"/>
        <v>-4.9028613715846596</v>
      </c>
      <c r="E260" s="4">
        <f t="shared" si="16"/>
        <v>-0.71342740002478422</v>
      </c>
    </row>
    <row r="261" spans="1:5">
      <c r="A261">
        <f t="shared" si="17"/>
        <v>7800</v>
      </c>
      <c r="B261" s="4" t="str">
        <f t="shared" si="14"/>
        <v>49008.8453960008i</v>
      </c>
      <c r="C261" s="4" t="str">
        <f>IMSUB(0,IMPRODUCT(20,IMPRODUCT($B$9,IMDIV(IMPRODUCT(IMSUM(B261,1/('Frequency Domain Analysis'!R$63*1000*'Frequency Domain Analysis'!R$65*0.000000001)),IMSUM(B261,1/(('Frequency Domain Analysis'!R$61*1000+'Frequency Domain Analysis'!R$62*1000)*'Frequency Domain Analysis'!R$64*0.000000001))),IMPRODUCT(IMPRODUCT(B261,IMSUM(B261,('Frequency Domain Analysis'!R$65*0.000000001+'Frequency Domain Analysis'!R$66*0.000000001)/('Frequency Domain Analysis'!R$63*1000*'Frequency Domain Analysis'!R$65*0.000000001*'Frequency Domain Analysis'!R$66*0.000000001))),IMSUM(B261,1/('Frequency Domain Analysis'!R$62*1000*'Frequency Domain Analysis'!R$64*0.000000001)))))))</f>
        <v>-0.568870143686168+0.000598001808195434i</v>
      </c>
      <c r="D261" s="4">
        <f t="shared" si="15"/>
        <v>-4.8997323797075198</v>
      </c>
      <c r="E261" s="4">
        <f t="shared" si="16"/>
        <v>-6.0229856515434221E-2</v>
      </c>
    </row>
    <row r="262" spans="1:5">
      <c r="A262">
        <f t="shared" si="17"/>
        <v>7900</v>
      </c>
      <c r="B262" s="4" t="str">
        <f t="shared" si="14"/>
        <v>49637.1639267187i</v>
      </c>
      <c r="C262" s="4" t="str">
        <f>IMSUB(0,IMPRODUCT(20,IMPRODUCT($B$9,IMDIV(IMPRODUCT(IMSUM(B262,1/('Frequency Domain Analysis'!R$63*1000*'Frequency Domain Analysis'!R$65*0.000000001)),IMSUM(B262,1/(('Frequency Domain Analysis'!R$61*1000+'Frequency Domain Analysis'!R$62*1000)*'Frequency Domain Analysis'!R$64*0.000000001))),IMPRODUCT(IMPRODUCT(B262,IMSUM(B262,('Frequency Domain Analysis'!R$65*0.000000001+'Frequency Domain Analysis'!R$66*0.000000001)/('Frequency Domain Analysis'!R$63*1000*'Frequency Domain Analysis'!R$65*0.000000001*'Frequency Domain Analysis'!R$66*0.000000001))),IMSUM(B262,1/('Frequency Domain Analysis'!R$62*1000*'Frequency Domain Analysis'!R$64*0.000000001)))))))</f>
        <v>-0.56912200311791-0.0058015777411457i</v>
      </c>
      <c r="D262" s="4">
        <f t="shared" si="15"/>
        <v>-4.8954411946756595</v>
      </c>
      <c r="E262" s="4">
        <f t="shared" si="16"/>
        <v>0.58404771544354617</v>
      </c>
    </row>
    <row r="263" spans="1:5">
      <c r="A263">
        <f t="shared" si="17"/>
        <v>8000</v>
      </c>
      <c r="B263" s="4" t="str">
        <f t="shared" si="14"/>
        <v>50265.4824574367i</v>
      </c>
      <c r="C263" s="4" t="str">
        <f>IMSUB(0,IMPRODUCT(20,IMPRODUCT($B$9,IMDIV(IMPRODUCT(IMSUM(B263,1/('Frequency Domain Analysis'!R$63*1000*'Frequency Domain Analysis'!R$65*0.000000001)),IMSUM(B263,1/(('Frequency Domain Analysis'!R$61*1000+'Frequency Domain Analysis'!R$62*1000)*'Frequency Domain Analysis'!R$64*0.000000001))),IMPRODUCT(IMPRODUCT(B263,IMSUM(B263,('Frequency Domain Analysis'!R$65*0.000000001+'Frequency Domain Analysis'!R$66*0.000000001)/('Frequency Domain Analysis'!R$63*1000*'Frequency Domain Analysis'!R$65*0.000000001*'Frequency Domain Analysis'!R$66*0.000000001))),IMSUM(B263,1/('Frequency Domain Analysis'!R$62*1000*'Frequency Domain Analysis'!R$64*0.000000001)))))))</f>
        <v>-0.569377060305096-0.0121211935454229i</v>
      </c>
      <c r="D263" s="4">
        <f t="shared" si="15"/>
        <v>-4.8900329025125195</v>
      </c>
      <c r="E263" s="4">
        <f t="shared" si="16"/>
        <v>1.2195579954637878</v>
      </c>
    </row>
    <row r="264" spans="1:5">
      <c r="A264">
        <f t="shared" si="17"/>
        <v>8100</v>
      </c>
      <c r="B264" s="4" t="str">
        <f t="shared" si="14"/>
        <v>50893.8009881546i</v>
      </c>
      <c r="C264" s="4" t="str">
        <f>IMSUB(0,IMPRODUCT(20,IMPRODUCT($B$9,IMDIV(IMPRODUCT(IMSUM(B264,1/('Frequency Domain Analysis'!R$63*1000*'Frequency Domain Analysis'!R$65*0.000000001)),IMSUM(B264,1/(('Frequency Domain Analysis'!R$61*1000+'Frequency Domain Analysis'!R$62*1000)*'Frequency Domain Analysis'!R$64*0.000000001))),IMPRODUCT(IMPRODUCT(B264,IMSUM(B264,('Frequency Domain Analysis'!R$65*0.000000001+'Frequency Domain Analysis'!R$66*0.000000001)/('Frequency Domain Analysis'!R$63*1000*'Frequency Domain Analysis'!R$65*0.000000001*'Frequency Domain Analysis'!R$66*0.000000001))),IMSUM(B264,1/('Frequency Domain Analysis'!R$62*1000*'Frequency Domain Analysis'!R$64*0.000000001)))))))</f>
        <v>-0.569635314844042-0.0183637928703115i</v>
      </c>
      <c r="D264" s="4">
        <f t="shared" si="15"/>
        <v>-4.8835507092022601</v>
      </c>
      <c r="E264" s="4">
        <f t="shared" si="16"/>
        <v>1.8464507543515651</v>
      </c>
    </row>
    <row r="265" spans="1:5">
      <c r="A265">
        <f t="shared" si="17"/>
        <v>8200</v>
      </c>
      <c r="B265" s="4" t="str">
        <f t="shared" si="14"/>
        <v>51522.1195188726i</v>
      </c>
      <c r="C265" s="4" t="str">
        <f>IMSUB(0,IMPRODUCT(20,IMPRODUCT($B$9,IMDIV(IMPRODUCT(IMSUM(B265,1/('Frequency Domain Analysis'!R$63*1000*'Frequency Domain Analysis'!R$65*0.000000001)),IMSUM(B265,1/(('Frequency Domain Analysis'!R$61*1000+'Frequency Domain Analysis'!R$62*1000)*'Frequency Domain Analysis'!R$64*0.000000001))),IMPRODUCT(IMPRODUCT(B265,IMSUM(B265,('Frequency Domain Analysis'!R$65*0.000000001+'Frequency Domain Analysis'!R$66*0.000000001)/('Frequency Domain Analysis'!R$63*1000*'Frequency Domain Analysis'!R$65*0.000000001*'Frequency Domain Analysis'!R$66*0.000000001))),IMSUM(B265,1/('Frequency Domain Analysis'!R$62*1000*'Frequency Domain Analysis'!R$64*0.000000001)))))))</f>
        <v>-0.56989676632604-0.0245321790354048i</v>
      </c>
      <c r="D265" s="4">
        <f t="shared" si="15"/>
        <v>-4.8760360331395001</v>
      </c>
      <c r="E265" s="4">
        <f t="shared" si="16"/>
        <v>2.4648728906828978</v>
      </c>
    </row>
    <row r="266" spans="1:5">
      <c r="A266">
        <f t="shared" si="17"/>
        <v>8300</v>
      </c>
      <c r="B266" s="4" t="str">
        <f t="shared" si="14"/>
        <v>52150.4380495906i</v>
      </c>
      <c r="C266" s="4" t="str">
        <f>IMSUB(0,IMPRODUCT(20,IMPRODUCT($B$9,IMDIV(IMPRODUCT(IMSUM(B266,1/('Frequency Domain Analysis'!R$63*1000*'Frequency Domain Analysis'!R$65*0.000000001)),IMSUM(B266,1/(('Frequency Domain Analysis'!R$61*1000+'Frequency Domain Analysis'!R$62*1000)*'Frequency Domain Analysis'!R$64*0.000000001))),IMPRODUCT(IMPRODUCT(B266,IMSUM(B266,('Frequency Domain Analysis'!R$65*0.000000001+'Frequency Domain Analysis'!R$66*0.000000001)/('Frequency Domain Analysis'!R$63*1000*'Frequency Domain Analysis'!R$65*0.000000001*'Frequency Domain Analysis'!R$66*0.000000001))),IMSUM(B266,1/('Frequency Domain Analysis'!R$62*1000*'Frequency Domain Analysis'!R$64*0.000000001)))))))</f>
        <v>-0.570161414337338-0.0306290200857066i</v>
      </c>
      <c r="D266" s="4">
        <f t="shared" si="15"/>
        <v>-4.8675285922620795</v>
      </c>
      <c r="E266" s="4">
        <f t="shared" si="16"/>
        <v>3.0749684698376711</v>
      </c>
    </row>
    <row r="267" spans="1:5">
      <c r="A267">
        <f t="shared" si="17"/>
        <v>8400</v>
      </c>
      <c r="B267" s="4" t="str">
        <f t="shared" si="14"/>
        <v>52778.7565803085i</v>
      </c>
      <c r="C267" s="4" t="str">
        <f>IMSUB(0,IMPRODUCT(20,IMPRODUCT($B$9,IMDIV(IMPRODUCT(IMSUM(B267,1/('Frequency Domain Analysis'!R$63*1000*'Frequency Domain Analysis'!R$65*0.000000001)),IMSUM(B267,1/(('Frequency Domain Analysis'!R$61*1000+'Frequency Domain Analysis'!R$62*1000)*'Frequency Domain Analysis'!R$64*0.000000001))),IMPRODUCT(IMPRODUCT(B267,IMSUM(B267,('Frequency Domain Analysis'!R$65*0.000000001+'Frequency Domain Analysis'!R$66*0.000000001)/('Frequency Domain Analysis'!R$63*1000*'Frequency Domain Analysis'!R$65*0.000000001*'Frequency Domain Analysis'!R$66*0.000000001))),IMSUM(B267,1/('Frequency Domain Analysis'!R$62*1000*'Frequency Domain Analysis'!R$64*0.000000001)))))))</f>
        <v>-0.570429258459136-0.0366568568437428i</v>
      </c>
      <c r="D267" s="4">
        <f t="shared" si="15"/>
        <v>-4.8580664862141996</v>
      </c>
      <c r="E267" s="4">
        <f t="shared" si="16"/>
        <v>3.6768787651038224</v>
      </c>
    </row>
    <row r="268" spans="1:5">
      <c r="A268">
        <f t="shared" si="17"/>
        <v>8500</v>
      </c>
      <c r="B268" s="4" t="str">
        <f t="shared" si="14"/>
        <v>53407.0751110265i</v>
      </c>
      <c r="C268" s="4" t="str">
        <f>IMSUB(0,IMPRODUCT(20,IMPRODUCT($B$9,IMDIV(IMPRODUCT(IMSUM(B268,1/('Frequency Domain Analysis'!R$63*1000*'Frequency Domain Analysis'!R$65*0.000000001)),IMSUM(B268,1/(('Frequency Domain Analysis'!R$61*1000+'Frequency Domain Analysis'!R$62*1000)*'Frequency Domain Analysis'!R$64*0.000000001))),IMPRODUCT(IMPRODUCT(B268,IMSUM(B268,('Frequency Domain Analysis'!R$65*0.000000001+'Frequency Domain Analysis'!R$66*0.000000001)/('Frequency Domain Analysis'!R$63*1000*'Frequency Domain Analysis'!R$65*0.000000001*'Frequency Domain Analysis'!R$66*0.000000001))),IMSUM(B268,1/('Frequency Domain Analysis'!R$62*1000*'Frequency Domain Analysis'!R$64*0.000000001)))))))</f>
        <v>-0.570700298267604-0.0426181103932876i</v>
      </c>
      <c r="D268" s="4">
        <f t="shared" si="15"/>
        <v>-4.8476862738623598</v>
      </c>
      <c r="E268" s="4">
        <f t="shared" si="16"/>
        <v>4.2707423004969201</v>
      </c>
    </row>
    <row r="269" spans="1:5">
      <c r="A269">
        <f t="shared" si="17"/>
        <v>8600</v>
      </c>
      <c r="B269" s="4" t="str">
        <f t="shared" ref="B269:B332" si="18">COMPLEX(0,2*PI()*A269)</f>
        <v>54035.3936417444i</v>
      </c>
      <c r="C269" s="4" t="str">
        <f>IMSUB(0,IMPRODUCT(20,IMPRODUCT($B$9,IMDIV(IMPRODUCT(IMSUM(B269,1/('Frequency Domain Analysis'!R$63*1000*'Frequency Domain Analysis'!R$65*0.000000001)),IMSUM(B269,1/(('Frequency Domain Analysis'!R$61*1000+'Frequency Domain Analysis'!R$62*1000)*'Frequency Domain Analysis'!R$64*0.000000001))),IMPRODUCT(IMPRODUCT(B269,IMSUM(B269,('Frequency Domain Analysis'!R$65*0.000000001+'Frequency Domain Analysis'!R$66*0.000000001)/('Frequency Domain Analysis'!R$63*1000*'Frequency Domain Analysis'!R$65*0.000000001*'Frequency Domain Analysis'!R$66*0.000000001))),IMSUM(B269,1/('Frequency Domain Analysis'!R$62*1000*'Frequency Domain Analysis'!R$64*0.000000001)))))))</f>
        <v>-0.570974533333876-0.0485150890409622i</v>
      </c>
      <c r="D269" s="4">
        <f t="shared" ref="D269:D332" si="19">20*(IMREAL(IMLOG10(C269)))</f>
        <v>-4.8364230464648799</v>
      </c>
      <c r="E269" s="4">
        <f t="shared" ref="E269:E332" si="20">IF((180/PI())*IMARGUMENT(C269)&lt;0,180+(180/PI())*IMARGUMENT(C269),-180+(180/PI())*IMARGUMENT(C269))</f>
        <v>4.8566948949780908</v>
      </c>
    </row>
    <row r="270" spans="1:5">
      <c r="A270">
        <f t="shared" si="17"/>
        <v>8700</v>
      </c>
      <c r="B270" s="4" t="str">
        <f t="shared" si="18"/>
        <v>54663.7121724624i</v>
      </c>
      <c r="C270" s="4" t="str">
        <f>IMSUB(0,IMPRODUCT(20,IMPRODUCT($B$9,IMDIV(IMPRODUCT(IMSUM(B270,1/('Frequency Domain Analysis'!R$63*1000*'Frequency Domain Analysis'!R$65*0.000000001)),IMSUM(B270,1/(('Frequency Domain Analysis'!R$61*1000+'Frequency Domain Analysis'!R$62*1000)*'Frequency Domain Analysis'!R$64*0.000000001))),IMPRODUCT(IMPRODUCT(B270,IMSUM(B270,('Frequency Domain Analysis'!R$65*0.000000001+'Frequency Domain Analysis'!R$66*0.000000001)/('Frequency Domain Analysis'!R$63*1000*'Frequency Domain Analysis'!R$65*0.000000001*'Frequency Domain Analysis'!R$66*0.000000001))),IMSUM(B270,1/('Frequency Domain Analysis'!R$62*1000*'Frequency Domain Analysis'!R$64*0.000000001)))))))</f>
        <v>-0.571251963224046-0.054349994797736i</v>
      </c>
      <c r="D270" s="4">
        <f t="shared" si="19"/>
        <v>-4.8243104967716803</v>
      </c>
      <c r="E270" s="4">
        <f t="shared" si="20"/>
        <v>5.4348697077885504</v>
      </c>
    </row>
    <row r="271" spans="1:5">
      <c r="A271">
        <f t="shared" si="17"/>
        <v>8800</v>
      </c>
      <c r="B271" s="4" t="str">
        <f t="shared" si="18"/>
        <v>55292.0307031804i</v>
      </c>
      <c r="C271" s="4" t="str">
        <f>IMSUB(0,IMPRODUCT(20,IMPRODUCT($B$9,IMDIV(IMPRODUCT(IMSUM(B271,1/('Frequency Domain Analysis'!R$63*1000*'Frequency Domain Analysis'!R$65*0.000000001)),IMSUM(B271,1/(('Frequency Domain Analysis'!R$61*1000+'Frequency Domain Analysis'!R$62*1000)*'Frequency Domain Analysis'!R$64*0.000000001))),IMPRODUCT(IMPRODUCT(B271,IMSUM(B271,('Frequency Domain Analysis'!R$65*0.000000001+'Frequency Domain Analysis'!R$66*0.000000001)/('Frequency Domain Analysis'!R$63*1000*'Frequency Domain Analysis'!R$65*0.000000001*'Frequency Domain Analysis'!R$66*0.000000001))),IMSUM(B271,1/('Frequency Domain Analysis'!R$62*1000*'Frequency Domain Analysis'!R$64*0.000000001)))))))</f>
        <v>-0.571532587499178-0.0601249294184974i</v>
      </c>
      <c r="D271" s="4">
        <f t="shared" si="19"/>
        <v>-4.8113809843128204</v>
      </c>
      <c r="E271" s="4">
        <f t="shared" si="20"/>
        <v>6.0053972846442036</v>
      </c>
    </row>
    <row r="272" spans="1:5">
      <c r="A272">
        <f t="shared" si="17"/>
        <v>8900</v>
      </c>
      <c r="B272" s="4" t="str">
        <f t="shared" si="18"/>
        <v>55920.3492338983i</v>
      </c>
      <c r="C272" s="4" t="str">
        <f>IMSUB(0,IMPRODUCT(20,IMPRODUCT($B$9,IMDIV(IMPRODUCT(IMSUM(B272,1/('Frequency Domain Analysis'!R$63*1000*'Frequency Domain Analysis'!R$65*0.000000001)),IMSUM(B272,1/(('Frequency Domain Analysis'!R$61*1000+'Frequency Domain Analysis'!R$62*1000)*'Frequency Domain Analysis'!R$64*0.000000001))),IMPRODUCT(IMPRODUCT(B272,IMSUM(B272,('Frequency Domain Analysis'!R$65*0.000000001+'Frequency Domain Analysis'!R$66*0.000000001)/('Frequency Domain Analysis'!R$63*1000*'Frequency Domain Analysis'!R$65*0.000000001*'Frequency Domain Analysis'!R$66*0.000000001))),IMSUM(B272,1/('Frequency Domain Analysis'!R$62*1000*'Frequency Domain Analysis'!R$64*0.000000001)))))))</f>
        <v>-0.571816405715302-0.065841900034466i</v>
      </c>
      <c r="D272" s="4">
        <f t="shared" si="19"/>
        <v>-4.7976655971157403</v>
      </c>
      <c r="E272" s="4">
        <f t="shared" si="20"/>
        <v>6.5684056045655836</v>
      </c>
    </row>
    <row r="273" spans="1:5">
      <c r="A273">
        <f t="shared" si="17"/>
        <v>9000</v>
      </c>
      <c r="B273" s="4" t="str">
        <f t="shared" si="18"/>
        <v>56548.6677646163i</v>
      </c>
      <c r="C273" s="4" t="str">
        <f>IMSUB(0,IMPRODUCT(20,IMPRODUCT($B$9,IMDIV(IMPRODUCT(IMSUM(B273,1/('Frequency Domain Analysis'!R$63*1000*'Frequency Domain Analysis'!R$65*0.000000001)),IMSUM(B273,1/(('Frequency Domain Analysis'!R$61*1000+'Frequency Domain Analysis'!R$62*1000)*'Frequency Domain Analysis'!R$64*0.000000001))),IMPRODUCT(IMPRODUCT(B273,IMSUM(B273,('Frequency Domain Analysis'!R$65*0.000000001+'Frequency Domain Analysis'!R$66*0.000000001)/('Frequency Domain Analysis'!R$63*1000*'Frequency Domain Analysis'!R$65*0.000000001*'Frequency Domain Analysis'!R$66*0.000000001))),IMSUM(B273,1/('Frequency Domain Analysis'!R$62*1000*'Frequency Domain Analysis'!R$64*0.000000001)))))))</f>
        <v>-0.572103417423414-0.0715028244101182i</v>
      </c>
      <c r="D273" s="4">
        <f t="shared" si="19"/>
        <v>-4.7831942100738001</v>
      </c>
      <c r="E273" s="4">
        <f t="shared" si="20"/>
        <v>7.1240201271423871</v>
      </c>
    </row>
    <row r="274" spans="1:5">
      <c r="A274">
        <f t="shared" si="17"/>
        <v>9100</v>
      </c>
      <c r="B274" s="4" t="str">
        <f t="shared" si="18"/>
        <v>57176.9862953342i</v>
      </c>
      <c r="C274" s="4" t="str">
        <f>IMSUB(0,IMPRODUCT(20,IMPRODUCT($B$9,IMDIV(IMPRODUCT(IMSUM(B274,1/('Frequency Domain Analysis'!R$63*1000*'Frequency Domain Analysis'!R$65*0.000000001)),IMSUM(B274,1/(('Frequency Domain Analysis'!R$61*1000+'Frequency Domain Analysis'!R$62*1000)*'Frequency Domain Analysis'!R$64*0.000000001))),IMPRODUCT(IMPRODUCT(B274,IMSUM(B274,('Frequency Domain Analysis'!R$65*0.000000001+'Frequency Domain Analysis'!R$66*0.000000001)/('Frequency Domain Analysis'!R$63*1000*'Frequency Domain Analysis'!R$65*0.000000001*'Frequency Domain Analysis'!R$66*0.000000001))),IMSUM(B274,1/('Frequency Domain Analysis'!R$62*1000*'Frequency Domain Analysis'!R$64*0.000000001)))))))</f>
        <v>-0.572393622169488-0.0771095358534888i</v>
      </c>
      <c r="D274" s="4">
        <f t="shared" si="19"/>
        <v>-4.7679955401736605</v>
      </c>
      <c r="E274" s="4">
        <f t="shared" si="20"/>
        <v>7.672363840050906</v>
      </c>
    </row>
    <row r="275" spans="1:5">
      <c r="A275">
        <f t="shared" si="17"/>
        <v>9200</v>
      </c>
      <c r="B275" s="4" t="str">
        <f t="shared" si="18"/>
        <v>57805.3048260522i</v>
      </c>
      <c r="C275" s="4" t="str">
        <f>IMSUB(0,IMPRODUCT(20,IMPRODUCT($B$9,IMDIV(IMPRODUCT(IMSUM(B275,1/('Frequency Domain Analysis'!R$63*1000*'Frequency Domain Analysis'!R$65*0.000000001)),IMSUM(B275,1/(('Frequency Domain Analysis'!R$61*1000+'Frequency Domain Analysis'!R$62*1000)*'Frequency Domain Analysis'!R$64*0.000000001))),IMPRODUCT(IMPRODUCT(B275,IMSUM(B275,('Frequency Domain Analysis'!R$65*0.000000001+'Frequency Domain Analysis'!R$66*0.000000001)/('Frequency Domain Analysis'!R$63*1000*'Frequency Domain Analysis'!R$65*0.000000001*'Frequency Domain Analysis'!R$66*0.000000001))),IMSUM(B275,1/('Frequency Domain Analysis'!R$62*1000*'Frequency Domain Analysis'!R$64*0.000000001)))))))</f>
        <v>-0.572687019494466-0.0826637878062528i</v>
      </c>
      <c r="D275" s="4">
        <f t="shared" si="19"/>
        <v>-4.7520971987750196</v>
      </c>
      <c r="E275" s="4">
        <f t="shared" si="20"/>
        <v>8.2135573066707082</v>
      </c>
    </row>
    <row r="276" spans="1:5">
      <c r="A276">
        <f t="shared" si="17"/>
        <v>9300</v>
      </c>
      <c r="B276" s="4" t="str">
        <f t="shared" si="18"/>
        <v>58433.6233567701i</v>
      </c>
      <c r="C276" s="4" t="str">
        <f>IMSUB(0,IMPRODUCT(20,IMPRODUCT($B$9,IMDIV(IMPRODUCT(IMSUM(B276,1/('Frequency Domain Analysis'!R$63*1000*'Frequency Domain Analysis'!R$65*0.000000001)),IMSUM(B276,1/(('Frequency Domain Analysis'!R$61*1000+'Frequency Domain Analysis'!R$62*1000)*'Frequency Domain Analysis'!R$64*0.000000001))),IMPRODUCT(IMPRODUCT(B276,IMSUM(B276,('Frequency Domain Analysis'!R$65*0.000000001+'Frequency Domain Analysis'!R$66*0.000000001)/('Frequency Domain Analysis'!R$63*1000*'Frequency Domain Analysis'!R$65*0.000000001*'Frequency Domain Analysis'!R$66*0.000000001))),IMSUM(B276,1/('Frequency Domain Analysis'!R$62*1000*'Frequency Domain Analysis'!R$64*0.000000001)))))))</f>
        <v>-0.572983608934264-0.0881672581376562i</v>
      </c>
      <c r="D276" s="4">
        <f t="shared" si="19"/>
        <v>-4.7355257411221601</v>
      </c>
      <c r="E276" s="4">
        <f t="shared" si="20"/>
        <v>8.7477187136560701</v>
      </c>
    </row>
    <row r="277" spans="1:5">
      <c r="A277">
        <f t="shared" si="17"/>
        <v>9400</v>
      </c>
      <c r="B277" s="4" t="str">
        <f t="shared" si="18"/>
        <v>59061.9418874881i</v>
      </c>
      <c r="C277" s="4" t="str">
        <f>IMSUB(0,IMPRODUCT(20,IMPRODUCT($B$9,IMDIV(IMPRODUCT(IMSUM(B277,1/('Frequency Domain Analysis'!R$63*1000*'Frequency Domain Analysis'!R$65*0.000000001)),IMSUM(B277,1/(('Frequency Domain Analysis'!R$61*1000+'Frequency Domain Analysis'!R$62*1000)*'Frequency Domain Analysis'!R$64*0.000000001))),IMPRODUCT(IMPRODUCT(B277,IMSUM(B277,('Frequency Domain Analysis'!R$65*0.000000001+'Frequency Domain Analysis'!R$66*0.000000001)/('Frequency Domain Analysis'!R$63*1000*'Frequency Domain Analysis'!R$65*0.000000001*'Frequency Domain Analysis'!R$66*0.000000001))),IMSUM(B277,1/('Frequency Domain Analysis'!R$62*1000*'Frequency Domain Analysis'!R$64*0.000000001)))))))</f>
        <v>-0.573283390019766-0.0936215531643844i</v>
      </c>
      <c r="D277" s="4">
        <f t="shared" si="19"/>
        <v>-4.7183067132552798</v>
      </c>
      <c r="E277" s="4">
        <f t="shared" si="20"/>
        <v>9.2749639183447243</v>
      </c>
    </row>
    <row r="278" spans="1:5">
      <c r="A278">
        <f t="shared" si="17"/>
        <v>9500</v>
      </c>
      <c r="B278" s="4" t="str">
        <f t="shared" si="18"/>
        <v>59690.2604182061i</v>
      </c>
      <c r="C278" s="4" t="str">
        <f>IMSUB(0,IMPRODUCT(20,IMPRODUCT($B$9,IMDIV(IMPRODUCT(IMSUM(B278,1/('Frequency Domain Analysis'!R$63*1000*'Frequency Domain Analysis'!R$65*0.000000001)),IMSUM(B278,1/(('Frequency Domain Analysis'!R$61*1000+'Frequency Domain Analysis'!R$62*1000)*'Frequency Domain Analysis'!R$64*0.000000001))),IMPRODUCT(IMPRODUCT(B278,IMSUM(B278,('Frequency Domain Analysis'!R$65*0.000000001+'Frequency Domain Analysis'!R$66*0.000000001)/('Frequency Domain Analysis'!R$63*1000*'Frequency Domain Analysis'!R$65*0.000000001*'Frequency Domain Analysis'!R$66*0.000000001))),IMSUM(B278,1/('Frequency Domain Analysis'!R$62*1000*'Frequency Domain Analysis'!R$64*0.000000001)))))))</f>
        <v>-0.573586362276848-0.0990282114165272i</v>
      </c>
      <c r="D278" s="4">
        <f t="shared" si="19"/>
        <v>-4.7004646964774004</v>
      </c>
      <c r="E278" s="4">
        <f t="shared" si="20"/>
        <v>9.7954064958916831</v>
      </c>
    </row>
    <row r="279" spans="1:5">
      <c r="A279">
        <f t="shared" si="17"/>
        <v>9600</v>
      </c>
      <c r="B279" s="4" t="str">
        <f t="shared" si="18"/>
        <v>60318.578948924i</v>
      </c>
      <c r="C279" s="4" t="str">
        <f>IMSUB(0,IMPRODUCT(20,IMPRODUCT($B$9,IMDIV(IMPRODUCT(IMSUM(B279,1/('Frequency Domain Analysis'!R$63*1000*'Frequency Domain Analysis'!R$65*0.000000001)),IMSUM(B279,1/(('Frequency Domain Analysis'!R$61*1000+'Frequency Domain Analysis'!R$62*1000)*'Frequency Domain Analysis'!R$64*0.000000001))),IMPRODUCT(IMPRODUCT(B279,IMSUM(B279,('Frequency Domain Analysis'!R$65*0.000000001+'Frequency Domain Analysis'!R$66*0.000000001)/('Frequency Domain Analysis'!R$63*1000*'Frequency Domain Analysis'!R$65*0.000000001*'Frequency Domain Analysis'!R$66*0.000000001))),IMSUM(B279,1/('Frequency Domain Analysis'!R$62*1000*'Frequency Domain Analysis'!R$64*0.000000001)))))))</f>
        <v>-0.573892525226352-0.104388707168185i</v>
      </c>
      <c r="D279" s="4">
        <f t="shared" si="19"/>
        <v>-4.6820233495241199</v>
      </c>
      <c r="E279" s="4">
        <f t="shared" si="20"/>
        <v>10.30915778603952</v>
      </c>
    </row>
    <row r="280" spans="1:5">
      <c r="A280">
        <f t="shared" si="17"/>
        <v>9700</v>
      </c>
      <c r="B280" s="4" t="str">
        <f t="shared" si="18"/>
        <v>60946.897479642i</v>
      </c>
      <c r="C280" s="4" t="str">
        <f>IMSUB(0,IMPRODUCT(20,IMPRODUCT($B$9,IMDIV(IMPRODUCT(IMSUM(B280,1/('Frequency Domain Analysis'!R$63*1000*'Frequency Domain Analysis'!R$65*0.000000001)),IMSUM(B280,1/(('Frequency Domain Analysis'!R$61*1000+'Frequency Domain Analysis'!R$62*1000)*'Frequency Domain Analysis'!R$64*0.000000001))),IMPRODUCT(IMPRODUCT(B280,IMSUM(B280,('Frequency Domain Analysis'!R$65*0.000000001+'Frequency Domain Analysis'!R$66*0.000000001)/('Frequency Domain Analysis'!R$63*1000*'Frequency Domain Analysis'!R$65*0.000000001*'Frequency Domain Analysis'!R$66*0.000000001))),IMSUM(B280,1/('Frequency Domain Analysis'!R$62*1000*'Frequency Domain Analysis'!R$64*0.000000001)))))))</f>
        <v>-0.574201878384106-0.10970445374968i</v>
      </c>
      <c r="D280" s="4">
        <f t="shared" si="19"/>
        <v>-4.6630054485706403</v>
      </c>
      <c r="E280" s="4">
        <f t="shared" si="20"/>
        <v>10.816326939440188</v>
      </c>
    </row>
    <row r="281" spans="1:5">
      <c r="A281">
        <f t="shared" si="17"/>
        <v>9800</v>
      </c>
      <c r="B281" s="4" t="str">
        <f t="shared" si="18"/>
        <v>61575.2160103599i</v>
      </c>
      <c r="C281" s="4" t="str">
        <f>IMSUB(0,IMPRODUCT(20,IMPRODUCT($B$9,IMDIV(IMPRODUCT(IMSUM(B281,1/('Frequency Domain Analysis'!R$63*1000*'Frequency Domain Analysis'!R$65*0.000000001)),IMSUM(B281,1/(('Frequency Domain Analysis'!R$61*1000+'Frequency Domain Analysis'!R$62*1000)*'Frequency Domain Analysis'!R$64*0.000000001))),IMPRODUCT(IMPRODUCT(B281,IMSUM(B281,('Frequency Domain Analysis'!R$65*0.000000001+'Frequency Domain Analysis'!R$66*0.000000001)/('Frequency Domain Analysis'!R$63*1000*'Frequency Domain Analysis'!R$65*0.000000001*'Frequency Domain Analysis'!R$66*0.000000001))),IMSUM(B281,1/('Frequency Domain Analysis'!R$62*1000*'Frequency Domain Analysis'!R$64*0.000000001)))))))</f>
        <v>-0.574514421260908-0.114976806656983i</v>
      </c>
      <c r="D281" s="4">
        <f t="shared" si="19"/>
        <v>-4.6434329252047597</v>
      </c>
      <c r="E281" s="4">
        <f t="shared" si="20"/>
        <v>11.317020963461488</v>
      </c>
    </row>
    <row r="282" spans="1:5">
      <c r="A282">
        <f t="shared" si="17"/>
        <v>9900</v>
      </c>
      <c r="B282" s="4" t="str">
        <f t="shared" si="18"/>
        <v>62203.5345410779i</v>
      </c>
      <c r="C282" s="4" t="str">
        <f>IMSUB(0,IMPRODUCT(20,IMPRODUCT($B$9,IMDIV(IMPRODUCT(IMSUM(B282,1/('Frequency Domain Analysis'!R$63*1000*'Frequency Domain Analysis'!R$65*0.000000001)),IMSUM(B282,1/(('Frequency Domain Analysis'!R$61*1000+'Frequency Domain Analysis'!R$62*1000)*'Frequency Domain Analysis'!R$64*0.000000001))),IMPRODUCT(IMPRODUCT(B282,IMSUM(B282,('Frequency Domain Analysis'!R$65*0.000000001+'Frequency Domain Analysis'!R$66*0.000000001)/('Frequency Domain Analysis'!R$63*1000*'Frequency Domain Analysis'!R$65*0.000000001*'Frequency Domain Analysis'!R$66*0.000000001))),IMSUM(B282,1/('Frequency Domain Analysis'!R$62*1000*'Frequency Domain Analysis'!R$64*0.000000001)))))))</f>
        <v>-0.574830153362558-0.120207066472693i</v>
      </c>
      <c r="D282" s="4">
        <f t="shared" si="19"/>
        <v>-4.6233269024832602</v>
      </c>
      <c r="E282" s="4">
        <f t="shared" si="20"/>
        <v>11.811344767416614</v>
      </c>
    </row>
    <row r="283" spans="1:5">
      <c r="A283">
        <f t="shared" si="17"/>
        <v>10000</v>
      </c>
      <c r="B283" s="4" t="str">
        <f t="shared" si="18"/>
        <v>62831.8530717959i</v>
      </c>
      <c r="C283" s="4" t="str">
        <f>IMSUB(0,IMPRODUCT(20,IMPRODUCT($B$9,IMDIV(IMPRODUCT(IMSUM(B283,1/('Frequency Domain Analysis'!R$63*1000*'Frequency Domain Analysis'!R$65*0.000000001)),IMSUM(B283,1/(('Frequency Domain Analysis'!R$61*1000+'Frequency Domain Analysis'!R$62*1000)*'Frequency Domain Analysis'!R$64*0.000000001))),IMPRODUCT(IMPRODUCT(B283,IMSUM(B283,('Frequency Domain Analysis'!R$65*0.000000001+'Frequency Domain Analysis'!R$66*0.000000001)/('Frequency Domain Analysis'!R$63*1000*'Frequency Domain Analysis'!R$65*0.000000001*'Frequency Domain Analysis'!R$66*0.000000001))),IMSUM(B283,1/('Frequency Domain Analysis'!R$62*1000*'Frequency Domain Analysis'!R$64*0.000000001)))))))</f>
        <v>-0.575149074189818-0.125396481611745i</v>
      </c>
      <c r="D283" s="4">
        <f t="shared" si="19"/>
        <v>-4.6027077291848002</v>
      </c>
      <c r="E283" s="4">
        <f t="shared" si="20"/>
        <v>12.299401207166937</v>
      </c>
    </row>
    <row r="284" spans="1:5">
      <c r="A284">
        <f>A283+1000</f>
        <v>11000</v>
      </c>
      <c r="B284" s="4" t="str">
        <f t="shared" si="18"/>
        <v>69115.0383789754i</v>
      </c>
      <c r="C284" s="4" t="str">
        <f>IMSUB(0,IMPRODUCT(20,IMPRODUCT($B$9,IMDIV(IMPRODUCT(IMSUM(B284,1/('Frequency Domain Analysis'!R$63*1000*'Frequency Domain Analysis'!R$65*0.000000001)),IMSUM(B284,1/(('Frequency Domain Analysis'!R$61*1000+'Frequency Domain Analysis'!R$62*1000)*'Frequency Domain Analysis'!R$64*0.000000001))),IMPRODUCT(IMPRODUCT(B284,IMSUM(B284,('Frequency Domain Analysis'!R$65*0.000000001+'Frequency Domain Analysis'!R$66*0.000000001)/('Frequency Domain Analysis'!R$63*1000*'Frequency Domain Analysis'!R$65*0.000000001*'Frequency Domain Analysis'!R$66*0.000000001))),IMSUM(B284,1/('Frequency Domain Analysis'!R$62*1000*'Frequency Domain Analysis'!R$64*0.000000001)))))))</f>
        <v>-0.578513548958832-0.175286274546054i</v>
      </c>
      <c r="D284" s="4">
        <f t="shared" si="19"/>
        <v>-4.3722764845724402</v>
      </c>
      <c r="E284" s="4">
        <f t="shared" si="20"/>
        <v>16.856506402138223</v>
      </c>
    </row>
    <row r="285" spans="1:5">
      <c r="A285">
        <f t="shared" ref="A285:A348" si="21">A284+1000</f>
        <v>12000</v>
      </c>
      <c r="B285" s="4" t="str">
        <f t="shared" si="18"/>
        <v>75398.223686155i</v>
      </c>
      <c r="C285" s="4" t="str">
        <f>IMSUB(0,IMPRODUCT(20,IMPRODUCT($B$9,IMDIV(IMPRODUCT(IMSUM(B285,1/('Frequency Domain Analysis'!R$63*1000*'Frequency Domain Analysis'!R$65*0.000000001)),IMSUM(B285,1/(('Frequency Domain Analysis'!R$61*1000+'Frequency Domain Analysis'!R$62*1000)*'Frequency Domain Analysis'!R$64*0.000000001))),IMPRODUCT(IMPRODUCT(B285,IMSUM(B285,('Frequency Domain Analysis'!R$65*0.000000001+'Frequency Domain Analysis'!R$66*0.000000001)/('Frequency Domain Analysis'!R$63*1000*'Frequency Domain Analysis'!R$65*0.000000001*'Frequency Domain Analysis'!R$66*0.000000001))),IMSUM(B285,1/('Frequency Domain Analysis'!R$62*1000*'Frequency Domain Analysis'!R$64*0.000000001)))))))</f>
        <v>-0.582196309965242-0.222160407429932i</v>
      </c>
      <c r="D285" s="4">
        <f t="shared" si="19"/>
        <v>-4.1082389684627003</v>
      </c>
      <c r="E285" s="4">
        <f t="shared" si="20"/>
        <v>20.886364335938424</v>
      </c>
    </row>
    <row r="286" spans="1:5">
      <c r="A286">
        <f t="shared" si="21"/>
        <v>13000</v>
      </c>
      <c r="B286" s="4" t="str">
        <f t="shared" si="18"/>
        <v>81681.4089933346i</v>
      </c>
      <c r="C286" s="4" t="str">
        <f>IMSUB(0,IMPRODUCT(20,IMPRODUCT($B$9,IMDIV(IMPRODUCT(IMSUM(B286,1/('Frequency Domain Analysis'!R$63*1000*'Frequency Domain Analysis'!R$65*0.000000001)),IMSUM(B286,1/(('Frequency Domain Analysis'!R$61*1000+'Frequency Domain Analysis'!R$62*1000)*'Frequency Domain Analysis'!R$64*0.000000001))),IMPRODUCT(IMPRODUCT(B286,IMSUM(B286,('Frequency Domain Analysis'!R$65*0.000000001+'Frequency Domain Analysis'!R$66*0.000000001)/('Frequency Domain Analysis'!R$63*1000*'Frequency Domain Analysis'!R$65*0.000000001*'Frequency Domain Analysis'!R$66*0.000000001))),IMSUM(B286,1/('Frequency Domain Analysis'!R$62*1000*'Frequency Domain Analysis'!R$64*0.000000001)))))))</f>
        <v>-0.58619677549717-0.26670191613345i</v>
      </c>
      <c r="D286" s="4">
        <f t="shared" si="19"/>
        <v>-3.8220672400521201</v>
      </c>
      <c r="E286" s="4">
        <f t="shared" si="20"/>
        <v>24.464108541413168</v>
      </c>
    </row>
    <row r="287" spans="1:5">
      <c r="A287">
        <f t="shared" si="21"/>
        <v>14000</v>
      </c>
      <c r="B287" s="4" t="str">
        <f t="shared" si="18"/>
        <v>87964.5943005142i</v>
      </c>
      <c r="C287" s="4" t="str">
        <f>IMSUB(0,IMPRODUCT(20,IMPRODUCT($B$9,IMDIV(IMPRODUCT(IMSUM(B287,1/('Frequency Domain Analysis'!R$63*1000*'Frequency Domain Analysis'!R$65*0.000000001)),IMSUM(B287,1/(('Frequency Domain Analysis'!R$61*1000+'Frequency Domain Analysis'!R$62*1000)*'Frequency Domain Analysis'!R$64*0.000000001))),IMPRODUCT(IMPRODUCT(B287,IMSUM(B287,('Frequency Domain Analysis'!R$65*0.000000001+'Frequency Domain Analysis'!R$66*0.000000001)/('Frequency Domain Analysis'!R$63*1000*'Frequency Domain Analysis'!R$65*0.000000001*'Frequency Domain Analysis'!R$66*0.000000001))),IMSUM(B287,1/('Frequency Domain Analysis'!R$62*1000*'Frequency Domain Analysis'!R$64*0.000000001)))))))</f>
        <v>-0.590514314085246-0.309397661006348i</v>
      </c>
      <c r="D287" s="4">
        <f t="shared" si="19"/>
        <v>-3.5219265792211201</v>
      </c>
      <c r="E287" s="4">
        <f t="shared" si="20"/>
        <v>27.652114638605667</v>
      </c>
    </row>
    <row r="288" spans="1:5">
      <c r="A288">
        <f t="shared" si="21"/>
        <v>15000</v>
      </c>
      <c r="B288" s="4" t="str">
        <f t="shared" si="18"/>
        <v>94247.7796076938i</v>
      </c>
      <c r="C288" s="4" t="str">
        <f>IMSUB(0,IMPRODUCT(20,IMPRODUCT($B$9,IMDIV(IMPRODUCT(IMSUM(B288,1/('Frequency Domain Analysis'!R$63*1000*'Frequency Domain Analysis'!R$65*0.000000001)),IMSUM(B288,1/(('Frequency Domain Analysis'!R$61*1000+'Frequency Domain Analysis'!R$62*1000)*'Frequency Domain Analysis'!R$64*0.000000001))),IMPRODUCT(IMPRODUCT(B288,IMSUM(B288,('Frequency Domain Analysis'!R$65*0.000000001+'Frequency Domain Analysis'!R$66*0.000000001)/('Frequency Domain Analysis'!R$63*1000*'Frequency Domain Analysis'!R$65*0.000000001*'Frequency Domain Analysis'!R$66*0.000000001))),IMSUM(B288,1/('Frequency Domain Analysis'!R$62*1000*'Frequency Domain Analysis'!R$64*0.000000001)))))))</f>
        <v>-0.595148244707716-0.350603722899254i</v>
      </c>
      <c r="D288" s="4">
        <f t="shared" si="19"/>
        <v>-3.2136836982413803</v>
      </c>
      <c r="E288" s="4">
        <f t="shared" si="20"/>
        <v>30.502473976620109</v>
      </c>
    </row>
    <row r="289" spans="1:5">
      <c r="A289">
        <f t="shared" si="21"/>
        <v>16000</v>
      </c>
      <c r="B289" s="4" t="str">
        <f t="shared" si="18"/>
        <v>100530.964914873i</v>
      </c>
      <c r="C289" s="4" t="str">
        <f>IMSUB(0,IMPRODUCT(20,IMPRODUCT($B$9,IMDIV(IMPRODUCT(IMSUM(B289,1/('Frequency Domain Analysis'!R$63*1000*'Frequency Domain Analysis'!R$65*0.000000001)),IMSUM(B289,1/(('Frequency Domain Analysis'!R$61*1000+'Frequency Domain Analysis'!R$62*1000)*'Frequency Domain Analysis'!R$64*0.000000001))),IMPRODUCT(IMPRODUCT(B289,IMSUM(B289,('Frequency Domain Analysis'!R$65*0.000000001+'Frequency Domain Analysis'!R$66*0.000000001)/('Frequency Domain Analysis'!R$63*1000*'Frequency Domain Analysis'!R$65*0.000000001*'Frequency Domain Analysis'!R$66*0.000000001))),IMSUM(B289,1/('Frequency Domain Analysis'!R$62*1000*'Frequency Domain Analysis'!R$64*0.000000001)))))))</f>
        <v>-0.600097837011434-0.390586275979682i</v>
      </c>
      <c r="D289" s="4">
        <f t="shared" si="19"/>
        <v>-2.9015781503725604</v>
      </c>
      <c r="E289" s="4">
        <f t="shared" si="20"/>
        <v>33.0589357101247</v>
      </c>
    </row>
    <row r="290" spans="1:5">
      <c r="A290">
        <f t="shared" si="21"/>
        <v>17000</v>
      </c>
      <c r="B290" s="4" t="str">
        <f t="shared" si="18"/>
        <v>106814.150222053i</v>
      </c>
      <c r="C290" s="4" t="str">
        <f>IMSUB(0,IMPRODUCT(20,IMPRODUCT($B$9,IMDIV(IMPRODUCT(IMSUM(B290,1/('Frequency Domain Analysis'!R$63*1000*'Frequency Domain Analysis'!R$65*0.000000001)),IMSUM(B290,1/(('Frequency Domain Analysis'!R$61*1000+'Frequency Domain Analysis'!R$62*1000)*'Frequency Domain Analysis'!R$64*0.000000001))),IMPRODUCT(IMPRODUCT(B290,IMSUM(B290,('Frequency Domain Analysis'!R$65*0.000000001+'Frequency Domain Analysis'!R$66*0.000000001)/('Frequency Domain Analysis'!R$63*1000*'Frequency Domain Analysis'!R$65*0.000000001*'Frequency Domain Analysis'!R$66*0.000000001))),IMSUM(B290,1/('Frequency Domain Analysis'!R$62*1000*'Frequency Domain Analysis'!R$64*0.000000001)))))))</f>
        <v>-0.605362311548548-0.42954803513082i</v>
      </c>
      <c r="D290" s="4">
        <f t="shared" si="19"/>
        <v>-2.5886807274698995</v>
      </c>
      <c r="E290" s="4">
        <f t="shared" si="20"/>
        <v>35.358437730195902</v>
      </c>
    </row>
    <row r="291" spans="1:5">
      <c r="A291">
        <f t="shared" si="21"/>
        <v>18000</v>
      </c>
      <c r="B291" s="4" t="str">
        <f t="shared" si="18"/>
        <v>113097.335529233i</v>
      </c>
      <c r="C291" s="4" t="str">
        <f>IMSUB(0,IMPRODUCT(20,IMPRODUCT($B$9,IMDIV(IMPRODUCT(IMSUM(B291,1/('Frequency Domain Analysis'!R$63*1000*'Frequency Domain Analysis'!R$65*0.000000001)),IMSUM(B291,1/(('Frequency Domain Analysis'!R$61*1000+'Frequency Domain Analysis'!R$62*1000)*'Frequency Domain Analysis'!R$64*0.000000001))),IMPRODUCT(IMPRODUCT(B291,IMSUM(B291,('Frequency Domain Analysis'!R$65*0.000000001+'Frequency Domain Analysis'!R$66*0.000000001)/('Frequency Domain Analysis'!R$63*1000*'Frequency Domain Analysis'!R$65*0.000000001*'Frequency Domain Analysis'!R$66*0.000000001))),IMSUM(B291,1/('Frequency Domain Analysis'!R$62*1000*'Frequency Domain Analysis'!R$64*0.000000001)))))))</f>
        <v>-0.61094084002879-0.467645887815236i</v>
      </c>
      <c r="D291" s="4">
        <f t="shared" si="19"/>
        <v>-2.2772129466369</v>
      </c>
      <c r="E291" s="4">
        <f t="shared" si="20"/>
        <v>37.4323219704103</v>
      </c>
    </row>
    <row r="292" spans="1:5">
      <c r="A292">
        <f t="shared" si="21"/>
        <v>19000</v>
      </c>
      <c r="B292" s="4" t="str">
        <f t="shared" si="18"/>
        <v>119380.520836412i</v>
      </c>
      <c r="C292" s="4" t="str">
        <f>IMSUB(0,IMPRODUCT(20,IMPRODUCT($B$9,IMDIV(IMPRODUCT(IMSUM(B292,1/('Frequency Domain Analysis'!R$63*1000*'Frequency Domain Analysis'!R$65*0.000000001)),IMSUM(B292,1/(('Frequency Domain Analysis'!R$61*1000+'Frequency Domain Analysis'!R$62*1000)*'Frequency Domain Analysis'!R$64*0.000000001))),IMPRODUCT(IMPRODUCT(B292,IMSUM(B292,('Frequency Domain Analysis'!R$65*0.000000001+'Frequency Domain Analysis'!R$66*0.000000001)/('Frequency Domain Analysis'!R$63*1000*'Frequency Domain Analysis'!R$65*0.000000001*'Frequency Domain Analysis'!R$66*0.000000001))),IMSUM(B292,1/('Frequency Domain Analysis'!R$62*1000*'Frequency Domain Analysis'!R$64*0.000000001)))))))</f>
        <v>-0.616832545587182-0.50500295822987i</v>
      </c>
      <c r="D292" s="4">
        <f t="shared" si="19"/>
        <v>-1.968773535480034</v>
      </c>
      <c r="E292" s="4">
        <f t="shared" si="20"/>
        <v>39.307306470857981</v>
      </c>
    </row>
    <row r="293" spans="1:5">
      <c r="A293">
        <f t="shared" si="21"/>
        <v>20000</v>
      </c>
      <c r="B293" s="4" t="str">
        <f t="shared" si="18"/>
        <v>125663.706143592i</v>
      </c>
      <c r="C293" s="4" t="str">
        <f>IMSUB(0,IMPRODUCT(20,IMPRODUCT($B$9,IMDIV(IMPRODUCT(IMSUM(B293,1/('Frequency Domain Analysis'!R$63*1000*'Frequency Domain Analysis'!R$65*0.000000001)),IMSUM(B293,1/(('Frequency Domain Analysis'!R$61*1000+'Frequency Domain Analysis'!R$62*1000)*'Frequency Domain Analysis'!R$64*0.000000001))),IMPRODUCT(IMPRODUCT(B293,IMSUM(B293,('Frequency Domain Analysis'!R$65*0.000000001+'Frequency Domain Analysis'!R$66*0.000000001)/('Frequency Domain Analysis'!R$63*1000*'Frequency Domain Analysis'!R$65*0.000000001*'Frequency Domain Analysis'!R$66*0.000000001))),IMSUM(B293,1/('Frequency Domain Analysis'!R$62*1000*'Frequency Domain Analysis'!R$64*0.000000001)))))))</f>
        <v>-0.623036503067072-0.541717052447942i</v>
      </c>
      <c r="D293" s="4">
        <f t="shared" si="19"/>
        <v>-1.664501254730582</v>
      </c>
      <c r="E293" s="4">
        <f t="shared" si="20"/>
        <v>41.006268456162189</v>
      </c>
    </row>
    <row r="294" spans="1:5">
      <c r="A294">
        <f t="shared" si="21"/>
        <v>21000</v>
      </c>
      <c r="B294" s="4" t="str">
        <f t="shared" si="18"/>
        <v>131946.891450771i</v>
      </c>
      <c r="C294" s="4" t="str">
        <f>IMSUB(0,IMPRODUCT(20,IMPRODUCT($B$9,IMDIV(IMPRODUCT(IMSUM(B294,1/('Frequency Domain Analysis'!R$63*1000*'Frequency Domain Analysis'!R$65*0.000000001)),IMSUM(B294,1/(('Frequency Domain Analysis'!R$61*1000+'Frequency Domain Analysis'!R$62*1000)*'Frequency Domain Analysis'!R$64*0.000000001))),IMPRODUCT(IMPRODUCT(B294,IMSUM(B294,('Frequency Domain Analysis'!R$65*0.000000001+'Frequency Domain Analysis'!R$66*0.000000001)/('Frequency Domain Analysis'!R$63*1000*'Frequency Domain Analysis'!R$65*0.000000001*'Frequency Domain Analysis'!R$66*0.000000001))),IMSUM(B294,1/('Frequency Domain Analysis'!R$62*1000*'Frequency Domain Analysis'!R$64*0.000000001)))))))</f>
        <v>-0.629551739318236-0.577866690883038i</v>
      </c>
      <c r="D294" s="4">
        <f t="shared" si="19"/>
        <v>-1.3651933230905438</v>
      </c>
      <c r="E294" s="4">
        <f t="shared" si="20"/>
        <v>42.548879251101454</v>
      </c>
    </row>
    <row r="295" spans="1:5">
      <c r="A295">
        <f t="shared" si="21"/>
        <v>22000</v>
      </c>
      <c r="B295" s="4" t="str">
        <f t="shared" si="18"/>
        <v>138230.076757951i</v>
      </c>
      <c r="C295" s="4" t="str">
        <f>IMSUB(0,IMPRODUCT(20,IMPRODUCT($B$9,IMDIV(IMPRODUCT(IMSUM(B295,1/('Frequency Domain Analysis'!R$63*1000*'Frequency Domain Analysis'!R$65*0.000000001)),IMSUM(B295,1/(('Frequency Domain Analysis'!R$61*1000+'Frequency Domain Analysis'!R$62*1000)*'Frequency Domain Analysis'!R$64*0.000000001))),IMPRODUCT(IMPRODUCT(B295,IMSUM(B295,('Frequency Domain Analysis'!R$65*0.000000001+'Frequency Domain Analysis'!R$66*0.000000001)/('Frequency Domain Analysis'!R$63*1000*'Frequency Domain Analysis'!R$65*0.000000001*'Frequency Domain Analysis'!R$66*0.000000001))),IMSUM(B295,1/('Frequency Domain Analysis'!R$62*1000*'Frequency Domain Analysis'!R$64*0.000000001)))))))</f>
        <v>-0.636377233509996-0.613515495743312i</v>
      </c>
      <c r="D295" s="4">
        <f t="shared" si="19"/>
        <v>-1.071392392753828</v>
      </c>
      <c r="E295" s="4">
        <f t="shared" si="20"/>
        <v>43.952122044210199</v>
      </c>
    </row>
    <row r="296" spans="1:5">
      <c r="A296">
        <f t="shared" si="21"/>
        <v>23000</v>
      </c>
      <c r="B296" s="4" t="str">
        <f t="shared" si="18"/>
        <v>144513.26206513i</v>
      </c>
      <c r="C296" s="4" t="str">
        <f>IMSUB(0,IMPRODUCT(20,IMPRODUCT($B$9,IMDIV(IMPRODUCT(IMSUM(B296,1/('Frequency Domain Analysis'!R$63*1000*'Frequency Domain Analysis'!R$65*0.000000001)),IMSUM(B296,1/(('Frequency Domain Analysis'!R$61*1000+'Frequency Domain Analysis'!R$62*1000)*'Frequency Domain Analysis'!R$64*0.000000001))),IMPRODUCT(IMPRODUCT(B296,IMSUM(B296,('Frequency Domain Analysis'!R$65*0.000000001+'Frequency Domain Analysis'!R$66*0.000000001)/('Frequency Domain Analysis'!R$63*1000*'Frequency Domain Analysis'!R$65*0.000000001*'Frequency Domain Analysis'!R$66*0.000000001))),IMSUM(B296,1/('Frequency Domain Analysis'!R$62*1000*'Frequency Domain Analysis'!R$64*0.000000001)))))))</f>
        <v>-0.643511917459028-0.648715434128382i</v>
      </c>
      <c r="D296" s="4">
        <f t="shared" si="19"/>
        <v>-0.78345095290085809</v>
      </c>
      <c r="E296" s="4">
        <f t="shared" si="20"/>
        <v>45.23071631473249</v>
      </c>
    </row>
    <row r="297" spans="1:5">
      <c r="A297">
        <f t="shared" si="21"/>
        <v>24000</v>
      </c>
      <c r="B297" s="4" t="str">
        <f t="shared" si="18"/>
        <v>150796.44737231i</v>
      </c>
      <c r="C297" s="4" t="str">
        <f>IMSUB(0,IMPRODUCT(20,IMPRODUCT($B$9,IMDIV(IMPRODUCT(IMSUM(B297,1/('Frequency Domain Analysis'!R$63*1000*'Frequency Domain Analysis'!R$65*0.000000001)),IMSUM(B297,1/(('Frequency Domain Analysis'!R$61*1000+'Frequency Domain Analysis'!R$62*1000)*'Frequency Domain Analysis'!R$64*0.000000001))),IMPRODUCT(IMPRODUCT(B297,IMSUM(B297,('Frequency Domain Analysis'!R$65*0.000000001+'Frequency Domain Analysis'!R$66*0.000000001)/('Frequency Domain Analysis'!R$63*1000*'Frequency Domain Analysis'!R$65*0.000000001*'Frequency Domain Analysis'!R$66*0.000000001))),IMSUM(B297,1/('Frequency Domain Analysis'!R$62*1000*'Frequency Domain Analysis'!R$64*0.000000001)))))))</f>
        <v>-0.650954675971854-0.68350925053755i</v>
      </c>
      <c r="D297" s="4">
        <f t="shared" si="19"/>
        <v>-0.50157935045657198</v>
      </c>
      <c r="E297" s="4">
        <f t="shared" si="20"/>
        <v>46.397467404472707</v>
      </c>
    </row>
    <row r="298" spans="1:5">
      <c r="A298">
        <f t="shared" si="21"/>
        <v>25000</v>
      </c>
      <c r="B298" s="4" t="str">
        <f t="shared" si="18"/>
        <v>157079.63267949i</v>
      </c>
      <c r="C298" s="4" t="str">
        <f>IMSUB(0,IMPRODUCT(20,IMPRODUCT($B$9,IMDIV(IMPRODUCT(IMSUM(B298,1/('Frequency Domain Analysis'!R$63*1000*'Frequency Domain Analysis'!R$65*0.000000001)),IMSUM(B298,1/(('Frequency Domain Analysis'!R$61*1000+'Frequency Domain Analysis'!R$62*1000)*'Frequency Domain Analysis'!R$64*0.000000001))),IMPRODUCT(IMPRODUCT(B298,IMSUM(B298,('Frequency Domain Analysis'!R$65*0.000000001+'Frequency Domain Analysis'!R$66*0.000000001)/('Frequency Domain Analysis'!R$63*1000*'Frequency Domain Analysis'!R$65*0.000000001*'Frequency Domain Analysis'!R$66*0.000000001))),IMSUM(B298,1/('Frequency Domain Analysis'!R$62*1000*'Frequency Domain Analysis'!R$64*0.000000001)))))))</f>
        <v>-0.658704347201672-0.717932315751686i</v>
      </c>
      <c r="D298" s="4">
        <f t="shared" si="19"/>
        <v>-0.22588180540766001</v>
      </c>
      <c r="E298" s="4">
        <f t="shared" si="20"/>
        <v>47.463555709355461</v>
      </c>
    </row>
    <row r="299" spans="1:5">
      <c r="A299">
        <f t="shared" si="21"/>
        <v>26000</v>
      </c>
      <c r="B299" s="4" t="str">
        <f t="shared" si="18"/>
        <v>163362.817986669i</v>
      </c>
      <c r="C299" s="4" t="str">
        <f>IMSUB(0,IMPRODUCT(20,IMPRODUCT($B$9,IMDIV(IMPRODUCT(IMSUM(B299,1/('Frequency Domain Analysis'!R$63*1000*'Frequency Domain Analysis'!R$65*0.000000001)),IMSUM(B299,1/(('Frequency Domain Analysis'!R$61*1000+'Frequency Domain Analysis'!R$62*1000)*'Frequency Domain Analysis'!R$64*0.000000001))),IMPRODUCT(IMPRODUCT(B299,IMSUM(B299,('Frequency Domain Analysis'!R$65*0.000000001+'Frequency Domain Analysis'!R$66*0.000000001)/('Frequency Domain Analysis'!R$63*1000*'Frequency Domain Analysis'!R$65*0.000000001*'Frequency Domain Analysis'!R$66*0.000000001))),IMSUM(B299,1/('Frequency Domain Analysis'!R$62*1000*'Frequency Domain Analysis'!R$64*0.000000001)))))))</f>
        <v>-0.666759723019332-0.752014049216478i</v>
      </c>
      <c r="D299" s="4">
        <f t="shared" si="19"/>
        <v>4.3616445415002397E-2</v>
      </c>
      <c r="E299" s="4">
        <f t="shared" si="20"/>
        <v>48.438776916828459</v>
      </c>
    </row>
    <row r="300" spans="1:5">
      <c r="A300">
        <f t="shared" si="21"/>
        <v>27000</v>
      </c>
      <c r="B300" s="4" t="str">
        <f t="shared" si="18"/>
        <v>169646.003293849i</v>
      </c>
      <c r="C300" s="4" t="str">
        <f>IMSUB(0,IMPRODUCT(20,IMPRODUCT($B$9,IMDIV(IMPRODUCT(IMSUM(B300,1/('Frequency Domain Analysis'!R$63*1000*'Frequency Domain Analysis'!R$65*0.000000001)),IMSUM(B300,1/(('Frequency Domain Analysis'!R$61*1000+'Frequency Domain Analysis'!R$62*1000)*'Frequency Domain Analysis'!R$64*0.000000001))),IMPRODUCT(IMPRODUCT(B300,IMSUM(B300,('Frequency Domain Analysis'!R$65*0.000000001+'Frequency Domain Analysis'!R$66*0.000000001)/('Frequency Domain Analysis'!R$63*1000*'Frequency Domain Analysis'!R$65*0.000000001*'Frequency Domain Analysis'!R$66*0.000000001))),IMSUM(B300,1/('Frequency Domain Analysis'!R$62*1000*'Frequency Domain Analysis'!R$64*0.000000001)))))))</f>
        <v>-0.675119549398416-0.785779025498526i</v>
      </c>
      <c r="D300" s="4">
        <f t="shared" si="19"/>
        <v>0.30694860848533601</v>
      </c>
      <c r="E300" s="4">
        <f t="shared" si="20"/>
        <v>49.331742369067001</v>
      </c>
    </row>
    <row r="301" spans="1:5">
      <c r="A301">
        <f t="shared" si="21"/>
        <v>28000</v>
      </c>
      <c r="B301" s="4" t="str">
        <f t="shared" si="18"/>
        <v>175929.188601028i</v>
      </c>
      <c r="C301" s="4" t="str">
        <f>IMSUB(0,IMPRODUCT(20,IMPRODUCT($B$9,IMDIV(IMPRODUCT(IMSUM(B301,1/('Frequency Domain Analysis'!R$63*1000*'Frequency Domain Analysis'!R$65*0.000000001)),IMSUM(B301,1/(('Frequency Domain Analysis'!R$61*1000+'Frequency Domain Analysis'!R$62*1000)*'Frequency Domain Analysis'!R$64*0.000000001))),IMPRODUCT(IMPRODUCT(B301,IMSUM(B301,('Frequency Domain Analysis'!R$65*0.000000001+'Frequency Domain Analysis'!R$66*0.000000001)/('Frequency Domain Analysis'!R$63*1000*'Frequency Domain Analysis'!R$65*0.000000001*'Frequency Domain Analysis'!R$66*0.000000001))),IMSUM(B301,1/('Frequency Domain Analysis'!R$62*1000*'Frequency Domain Analysis'!R$64*0.000000001)))))))</f>
        <v>-0.683782526813964-0.819247843793414i</v>
      </c>
      <c r="D301" s="4">
        <f t="shared" si="19"/>
        <v>0.56419074159147398</v>
      </c>
      <c r="E301" s="4">
        <f t="shared" si="20"/>
        <v>50.150046808953647</v>
      </c>
    </row>
    <row r="302" spans="1:5">
      <c r="A302">
        <f t="shared" si="21"/>
        <v>29000</v>
      </c>
      <c r="B302" s="4" t="str">
        <f t="shared" si="18"/>
        <v>182212.373908208i</v>
      </c>
      <c r="C302" s="4" t="str">
        <f>IMSUB(0,IMPRODUCT(20,IMPRODUCT($B$9,IMDIV(IMPRODUCT(IMSUM(B302,1/('Frequency Domain Analysis'!R$63*1000*'Frequency Domain Analysis'!R$65*0.000000001)),IMSUM(B302,1/(('Frequency Domain Analysis'!R$61*1000+'Frequency Domain Analysis'!R$62*1000)*'Frequency Domain Analysis'!R$64*0.000000001))),IMPRODUCT(IMPRODUCT(B302,IMSUM(B302,('Frequency Domain Analysis'!R$65*0.000000001+'Frequency Domain Analysis'!R$66*0.000000001)/('Frequency Domain Analysis'!R$63*1000*'Frequency Domain Analysis'!R$65*0.000000001*'Frequency Domain Analysis'!R$66*0.000000001))),IMSUM(B302,1/('Frequency Domain Analysis'!R$62*1000*'Frequency Domain Analysis'!R$64*0.000000001)))))))</f>
        <v>-0.692747310654774-0.852437817677956i</v>
      </c>
      <c r="D302" s="4">
        <f t="shared" si="19"/>
        <v>0.81544989028077208</v>
      </c>
      <c r="E302" s="4">
        <f t="shared" si="20"/>
        <v>50.900409337973826</v>
      </c>
    </row>
    <row r="303" spans="1:5">
      <c r="A303">
        <f t="shared" si="21"/>
        <v>30000</v>
      </c>
      <c r="B303" s="4" t="str">
        <f t="shared" si="18"/>
        <v>188495.559215388i</v>
      </c>
      <c r="C303" s="4" t="str">
        <f>IMSUB(0,IMPRODUCT(20,IMPRODUCT($B$9,IMDIV(IMPRODUCT(IMSUM(B303,1/('Frequency Domain Analysis'!R$63*1000*'Frequency Domain Analysis'!R$65*0.000000001)),IMSUM(B303,1/(('Frequency Domain Analysis'!R$61*1000+'Frequency Domain Analysis'!R$62*1000)*'Frequency Domain Analysis'!R$64*0.000000001))),IMPRODUCT(IMPRODUCT(B303,IMSUM(B303,('Frequency Domain Analysis'!R$65*0.000000001+'Frequency Domain Analysis'!R$66*0.000000001)/('Frequency Domain Analysis'!R$63*1000*'Frequency Domain Analysis'!R$65*0.000000001*'Frequency Domain Analysis'!R$66*0.000000001))),IMSUM(B303,1/('Frequency Domain Analysis'!R$62*1000*'Frequency Domain Analysis'!R$64*0.000000001)))))))</f>
        <v>-0.702012511649028-0.885363527047062i</v>
      </c>
      <c r="D303" s="4">
        <f t="shared" si="19"/>
        <v>1.060855048204344</v>
      </c>
      <c r="E303" s="4">
        <f t="shared" si="20"/>
        <v>51.588792289325511</v>
      </c>
    </row>
    <row r="304" spans="1:5">
      <c r="A304">
        <f t="shared" si="21"/>
        <v>31000</v>
      </c>
      <c r="B304" s="4" t="str">
        <f t="shared" si="18"/>
        <v>194778.744522567i</v>
      </c>
      <c r="C304" s="4" t="str">
        <f>IMSUB(0,IMPRODUCT(20,IMPRODUCT($B$9,IMDIV(IMPRODUCT(IMSUM(B304,1/('Frequency Domain Analysis'!R$63*1000*'Frequency Domain Analysis'!R$65*0.000000001)),IMSUM(B304,1/(('Frequency Domain Analysis'!R$61*1000+'Frequency Domain Analysis'!R$62*1000)*'Frequency Domain Analysis'!R$64*0.000000001))),IMPRODUCT(IMPRODUCT(B304,IMSUM(B304,('Frequency Domain Analysis'!R$65*0.000000001+'Frequency Domain Analysis'!R$66*0.000000001)/('Frequency Domain Analysis'!R$63*1000*'Frequency Domain Analysis'!R$65*0.000000001*'Frequency Domain Analysis'!R$66*0.000000001))),IMSUM(B304,1/('Frequency Domain Analysis'!R$62*1000*'Frequency Domain Analysis'!R$64*0.000000001)))))))</f>
        <v>-0.711576696302986-0.918037263352554i</v>
      </c>
      <c r="D304" s="4">
        <f t="shared" si="19"/>
        <v>1.3005502659439618</v>
      </c>
      <c r="E304" s="4">
        <f t="shared" si="20"/>
        <v>52.220501826819017</v>
      </c>
    </row>
    <row r="305" spans="1:5">
      <c r="A305">
        <f t="shared" si="21"/>
        <v>32000</v>
      </c>
      <c r="B305" s="4" t="str">
        <f t="shared" si="18"/>
        <v>201061.929829747i</v>
      </c>
      <c r="C305" s="4" t="str">
        <f>IMSUB(0,IMPRODUCT(20,IMPRODUCT($B$9,IMDIV(IMPRODUCT(IMSUM(B305,1/('Frequency Domain Analysis'!R$63*1000*'Frequency Domain Analysis'!R$65*0.000000001)),IMSUM(B305,1/(('Frequency Domain Analysis'!R$61*1000+'Frequency Domain Analysis'!R$62*1000)*'Frequency Domain Analysis'!R$64*0.000000001))),IMPRODUCT(IMPRODUCT(B305,IMSUM(B305,('Frequency Domain Analysis'!R$65*0.000000001+'Frequency Domain Analysis'!R$66*0.000000001)/('Frequency Domain Analysis'!R$63*1000*'Frequency Domain Analysis'!R$65*0.000000001*'Frequency Domain Analysis'!R$66*0.000000001))),IMSUM(B305,1/('Frequency Domain Analysis'!R$62*1000*'Frequency Domain Analysis'!R$64*0.000000001)))))))</f>
        <v>-0.721438387352468-0.950469391481794i</v>
      </c>
      <c r="D305" s="4">
        <f t="shared" si="19"/>
        <v>1.53468940094064</v>
      </c>
      <c r="E305" s="4">
        <f t="shared" si="20"/>
        <v>52.800273368769552</v>
      </c>
    </row>
    <row r="306" spans="1:5">
      <c r="A306">
        <f t="shared" si="21"/>
        <v>33000</v>
      </c>
      <c r="B306" s="4" t="str">
        <f t="shared" si="18"/>
        <v>207345.115136926i</v>
      </c>
      <c r="C306" s="4" t="str">
        <f>IMSUB(0,IMPRODUCT(20,IMPRODUCT($B$9,IMDIV(IMPRODUCT(IMSUM(B306,1/('Frequency Domain Analysis'!R$63*1000*'Frequency Domain Analysis'!R$65*0.000000001)),IMSUM(B306,1/(('Frequency Domain Analysis'!R$61*1000+'Frequency Domain Analysis'!R$62*1000)*'Frequency Domain Analysis'!R$64*0.000000001))),IMPRODUCT(IMPRODUCT(B306,IMSUM(B306,('Frequency Domain Analysis'!R$65*0.000000001+'Frequency Domain Analysis'!R$66*0.000000001)/('Frequency Domain Analysis'!R$63*1000*'Frequency Domain Analysis'!R$65*0.000000001*'Frequency Domain Analysis'!R$66*0.000000001))),IMSUM(B306,1/('Frequency Domain Analysis'!R$62*1000*'Frequency Domain Analysis'!R$64*0.000000001)))))))</f>
        <v>-0.731596064226958-0.982668645956022i</v>
      </c>
      <c r="D306" s="4">
        <f t="shared" si="19"/>
        <v>1.7634321252765182</v>
      </c>
      <c r="E306" s="4">
        <f t="shared" si="20"/>
        <v>53.332344366745176</v>
      </c>
    </row>
    <row r="307" spans="1:5">
      <c r="A307">
        <f t="shared" si="21"/>
        <v>34000</v>
      </c>
      <c r="B307" s="4" t="str">
        <f t="shared" si="18"/>
        <v>213628.300444106i</v>
      </c>
      <c r="C307" s="4" t="str">
        <f>IMSUB(0,IMPRODUCT(20,IMPRODUCT($B$9,IMDIV(IMPRODUCT(IMSUM(B307,1/('Frequency Domain Analysis'!R$63*1000*'Frequency Domain Analysis'!R$65*0.000000001)),IMSUM(B307,1/(('Frequency Domain Analysis'!R$61*1000+'Frequency Domain Analysis'!R$62*1000)*'Frequency Domain Analysis'!R$64*0.000000001))),IMPRODUCT(IMPRODUCT(B307,IMSUM(B307,('Frequency Domain Analysis'!R$65*0.000000001+'Frequency Domain Analysis'!R$66*0.000000001)/('Frequency Domain Analysis'!R$63*1000*'Frequency Domain Analysis'!R$65*0.000000001*'Frequency Domain Analysis'!R$66*0.000000001))),IMSUM(B307,1/('Frequency Domain Analysis'!R$62*1000*'Frequency Domain Analysis'!R$64*0.000000001)))))))</f>
        <v>-0.742048163525982-1.01464237496875i</v>
      </c>
      <c r="D307" s="4">
        <f t="shared" si="19"/>
        <v>1.986940900370332</v>
      </c>
      <c r="E307" s="4">
        <f t="shared" si="20"/>
        <v>53.820516511603913</v>
      </c>
    </row>
    <row r="308" spans="1:5">
      <c r="A308">
        <f t="shared" si="21"/>
        <v>35000</v>
      </c>
      <c r="B308" s="4" t="str">
        <f t="shared" si="18"/>
        <v>219911.485751286i</v>
      </c>
      <c r="C308" s="4" t="str">
        <f>IMSUB(0,IMPRODUCT(20,IMPRODUCT($B$9,IMDIV(IMPRODUCT(IMSUM(B308,1/('Frequency Domain Analysis'!R$63*1000*'Frequency Domain Analysis'!R$65*0.000000001)),IMSUM(B308,1/(('Frequency Domain Analysis'!R$61*1000+'Frequency Domain Analysis'!R$62*1000)*'Frequency Domain Analysis'!R$64*0.000000001))),IMPRODUCT(IMPRODUCT(B308,IMSUM(B308,('Frequency Domain Analysis'!R$65*0.000000001+'Frequency Domain Analysis'!R$66*0.000000001)/('Frequency Domain Analysis'!R$63*1000*'Frequency Domain Analysis'!R$65*0.000000001*'Frequency Domain Analysis'!R$66*0.000000001))),IMSUM(B308,1/('Frequency Domain Analysis'!R$62*1000*'Frequency Domain Analysis'!R$64*0.000000001)))))))</f>
        <v>-0.752793079507588-1.04639674269372i</v>
      </c>
      <c r="D308" s="4">
        <f t="shared" si="19"/>
        <v>2.2053786967019202</v>
      </c>
      <c r="E308" s="4">
        <f t="shared" si="20"/>
        <v>54.268209070302248</v>
      </c>
    </row>
    <row r="309" spans="1:5">
      <c r="A309">
        <f t="shared" si="21"/>
        <v>36000</v>
      </c>
      <c r="B309" s="4" t="str">
        <f t="shared" si="18"/>
        <v>226194.671058465i</v>
      </c>
      <c r="C309" s="4" t="str">
        <f>IMSUB(0,IMPRODUCT(20,IMPRODUCT($B$9,IMDIV(IMPRODUCT(IMSUM(B309,1/('Frequency Domain Analysis'!R$63*1000*'Frequency Domain Analysis'!R$65*0.000000001)),IMSUM(B309,1/(('Frequency Domain Analysis'!R$61*1000+'Frequency Domain Analysis'!R$62*1000)*'Frequency Domain Analysis'!R$64*0.000000001))),IMPRODUCT(IMPRODUCT(B309,IMSUM(B309,('Frequency Domain Analysis'!R$65*0.000000001+'Frequency Domain Analysis'!R$66*0.000000001)/('Frequency Domain Analysis'!R$63*1000*'Frequency Domain Analysis'!R$65*0.000000001*'Frequency Domain Analysis'!R$66*0.000000001))),IMSUM(B309,1/('Frequency Domain Analysis'!R$62*1000*'Frequency Domain Analysis'!R$64*0.000000001)))))))</f>
        <v>-0.76382916458853-1.07793689797429i</v>
      </c>
      <c r="D309" s="4">
        <f t="shared" si="19"/>
        <v>2.41890728863532</v>
      </c>
      <c r="E309" s="4">
        <f t="shared" si="20"/>
        <v>54.678504758393842</v>
      </c>
    </row>
    <row r="310" spans="1:5">
      <c r="A310">
        <f t="shared" si="21"/>
        <v>37000</v>
      </c>
      <c r="B310" s="4" t="str">
        <f t="shared" si="18"/>
        <v>232477.856365645i</v>
      </c>
      <c r="C310" s="4" t="str">
        <f>IMSUB(0,IMPRODUCT(20,IMPRODUCT($B$9,IMDIV(IMPRODUCT(IMSUM(B310,1/('Frequency Domain Analysis'!R$63*1000*'Frequency Domain Analysis'!R$65*0.000000001)),IMSUM(B310,1/(('Frequency Domain Analysis'!R$61*1000+'Frequency Domain Analysis'!R$62*1000)*'Frequency Domain Analysis'!R$64*0.000000001))),IMPRODUCT(IMPRODUCT(B310,IMSUM(B310,('Frequency Domain Analysis'!R$65*0.000000001+'Frequency Domain Analysis'!R$66*0.000000001)/('Frequency Domain Analysis'!R$63*1000*'Frequency Domain Analysis'!R$65*0.000000001*'Frequency Domain Analysis'!R$66*0.000000001))),IMSUM(B310,1/('Frequency Domain Analysis'!R$62*1000*'Frequency Domain Analysis'!R$64*0.000000001)))))))</f>
        <v>-0.77515472985609-1.10926711575252i</v>
      </c>
      <c r="D310" s="4">
        <f t="shared" si="19"/>
        <v>2.6276859937049402</v>
      </c>
      <c r="E310" s="4">
        <f t="shared" si="20"/>
        <v>55.054189310674985</v>
      </c>
    </row>
    <row r="311" spans="1:5">
      <c r="A311">
        <f t="shared" si="21"/>
        <v>38000</v>
      </c>
      <c r="B311" s="4" t="str">
        <f t="shared" si="18"/>
        <v>238761.041672824i</v>
      </c>
      <c r="C311" s="4" t="str">
        <f>IMSUB(0,IMPRODUCT(20,IMPRODUCT($B$9,IMDIV(IMPRODUCT(IMSUM(B311,1/('Frequency Domain Analysis'!R$63*1000*'Frequency Domain Analysis'!R$65*0.000000001)),IMSUM(B311,1/(('Frequency Domain Analysis'!R$61*1000+'Frequency Domain Analysis'!R$62*1000)*'Frequency Domain Analysis'!R$64*0.000000001))),IMPRODUCT(IMPRODUCT(B311,IMSUM(B311,('Frequency Domain Analysis'!R$65*0.000000001+'Frequency Domain Analysis'!R$66*0.000000001)/('Frequency Domain Analysis'!R$63*1000*'Frequency Domain Analysis'!R$65*0.000000001*'Frequency Domain Analysis'!R$66*0.000000001))),IMSUM(B311,1/('Frequency Domain Analysis'!R$62*1000*'Frequency Domain Analysis'!R$64*0.000000001)))))))</f>
        <v>-0.786768045591018-1.14039091625691i</v>
      </c>
      <c r="D311" s="4">
        <f t="shared" si="19"/>
        <v>2.8318707555823601</v>
      </c>
      <c r="E311" s="4">
        <f t="shared" si="20"/>
        <v>55.397785714895747</v>
      </c>
    </row>
    <row r="312" spans="1:5">
      <c r="A312">
        <f t="shared" si="21"/>
        <v>39000</v>
      </c>
      <c r="B312" s="4" t="str">
        <f t="shared" si="18"/>
        <v>245044.226980004i</v>
      </c>
      <c r="C312" s="4" t="str">
        <f>IMSUB(0,IMPRODUCT(20,IMPRODUCT($B$9,IMDIV(IMPRODUCT(IMSUM(B312,1/('Frequency Domain Analysis'!R$63*1000*'Frequency Domain Analysis'!R$65*0.000000001)),IMSUM(B312,1/(('Frequency Domain Analysis'!R$61*1000+'Frequency Domain Analysis'!R$62*1000)*'Frequency Domain Analysis'!R$64*0.000000001))),IMPRODUCT(IMPRODUCT(B312,IMSUM(B312,('Frequency Domain Analysis'!R$65*0.000000001+'Frequency Domain Analysis'!R$66*0.000000001)/('Frequency Domain Analysis'!R$63*1000*'Frequency Domain Analysis'!R$65*0.000000001*'Frequency Domain Analysis'!R$66*0.000000001))),IMSUM(B312,1/('Frequency Domain Analysis'!R$62*1000*'Frequency Domain Analysis'!R$64*0.000000001)))))))</f>
        <v>-0.798667341801476-1.17131116593897i</v>
      </c>
      <c r="D312" s="4">
        <f t="shared" si="19"/>
        <v>3.0316134927418399</v>
      </c>
      <c r="E312" s="4">
        <f t="shared" si="20"/>
        <v>55.711583912015826</v>
      </c>
    </row>
    <row r="313" spans="1:5">
      <c r="A313">
        <f t="shared" si="21"/>
        <v>40000</v>
      </c>
      <c r="B313" s="4" t="str">
        <f t="shared" si="18"/>
        <v>251327.412287183i</v>
      </c>
      <c r="C313" s="4" t="str">
        <f>IMSUB(0,IMPRODUCT(20,IMPRODUCT($B$9,IMDIV(IMPRODUCT(IMSUM(B313,1/('Frequency Domain Analysis'!R$63*1000*'Frequency Domain Analysis'!R$65*0.000000001)),IMSUM(B313,1/(('Frequency Domain Analysis'!R$61*1000+'Frequency Domain Analysis'!R$62*1000)*'Frequency Domain Analysis'!R$64*0.000000001))),IMPRODUCT(IMPRODUCT(B313,IMSUM(B313,('Frequency Domain Analysis'!R$65*0.000000001+'Frequency Domain Analysis'!R$66*0.000000001)/('Frequency Domain Analysis'!R$63*1000*'Frequency Domain Analysis'!R$65*0.000000001*'Frequency Domain Analysis'!R$66*0.000000001))),IMSUM(B313,1/('Frequency Domain Analysis'!R$62*1000*'Frequency Domain Analysis'!R$64*0.000000001)))))))</f>
        <v>-0.810850808767648-1.20203016335002i</v>
      </c>
      <c r="D313" s="4">
        <f t="shared" si="19"/>
        <v>3.2270616523113</v>
      </c>
      <c r="E313" s="4">
        <f t="shared" si="20"/>
        <v>55.997666634100682</v>
      </c>
    </row>
    <row r="314" spans="1:5">
      <c r="A314">
        <f t="shared" si="21"/>
        <v>41000</v>
      </c>
      <c r="B314" s="4" t="str">
        <f t="shared" si="18"/>
        <v>257610.597594363i</v>
      </c>
      <c r="C314" s="4" t="str">
        <f>IMSUB(0,IMPRODUCT(20,IMPRODUCT($B$9,IMDIV(IMPRODUCT(IMSUM(B314,1/('Frequency Domain Analysis'!R$63*1000*'Frequency Domain Analysis'!R$65*0.000000001)),IMSUM(B314,1/(('Frequency Domain Analysis'!R$61*1000+'Frequency Domain Analysis'!R$62*1000)*'Frequency Domain Analysis'!R$64*0.000000001))),IMPRODUCT(IMPRODUCT(B314,IMSUM(B314,('Frequency Domain Analysis'!R$65*0.000000001+'Frequency Domain Analysis'!R$66*0.000000001)/('Frequency Domain Analysis'!R$63*1000*'Frequency Domain Analysis'!R$65*0.000000001*'Frequency Domain Analysis'!R$66*0.000000001))),IMSUM(B314,1/('Frequency Domain Analysis'!R$62*1000*'Frequency Domain Analysis'!R$64*0.000000001)))))))</f>
        <v>-0.823316597596706-1.23254971252739i</v>
      </c>
      <c r="D314" s="4">
        <f t="shared" si="19"/>
        <v>3.4183579220473796</v>
      </c>
      <c r="E314" s="4">
        <f t="shared" si="20"/>
        <v>56.257931942103497</v>
      </c>
    </row>
    <row r="315" spans="1:5">
      <c r="A315">
        <f t="shared" si="21"/>
        <v>42000</v>
      </c>
      <c r="B315" s="4" t="str">
        <f t="shared" si="18"/>
        <v>263893.782901543i</v>
      </c>
      <c r="C315" s="4" t="str">
        <f>IMSUB(0,IMPRODUCT(20,IMPRODUCT($B$9,IMDIV(IMPRODUCT(IMSUM(B315,1/('Frequency Domain Analysis'!R$63*1000*'Frequency Domain Analysis'!R$65*0.000000001)),IMSUM(B315,1/(('Frequency Domain Analysis'!R$61*1000+'Frequency Domain Analysis'!R$62*1000)*'Frequency Domain Analysis'!R$64*0.000000001))),IMPRODUCT(IMPRODUCT(B315,IMSUM(B315,('Frequency Domain Analysis'!R$65*0.000000001+'Frequency Domain Analysis'!R$66*0.000000001)/('Frequency Domain Analysis'!R$63*1000*'Frequency Domain Analysis'!R$65*0.000000001*'Frequency Domain Analysis'!R$66*0.000000001))),IMSUM(B315,1/('Frequency Domain Analysis'!R$62*1000*'Frequency Domain Analysis'!R$64*0.000000001)))))))</f>
        <v>-0.836062820787816-1.26287118596954i</v>
      </c>
      <c r="D315" s="4">
        <f t="shared" si="19"/>
        <v>3.6056400637589596</v>
      </c>
      <c r="E315" s="4">
        <f t="shared" si="20"/>
        <v>56.494112935965362</v>
      </c>
    </row>
    <row r="316" spans="1:5">
      <c r="A316">
        <f t="shared" si="21"/>
        <v>43000</v>
      </c>
      <c r="B316" s="4" t="str">
        <f t="shared" si="18"/>
        <v>270176.968208722i</v>
      </c>
      <c r="C316" s="4" t="str">
        <f>IMSUB(0,IMPRODUCT(20,IMPRODUCT($B$9,IMDIV(IMPRODUCT(IMSUM(B316,1/('Frequency Domain Analysis'!R$63*1000*'Frequency Domain Analysis'!R$65*0.000000001)),IMSUM(B316,1/(('Frequency Domain Analysis'!R$61*1000+'Frequency Domain Analysis'!R$62*1000)*'Frequency Domain Analysis'!R$64*0.000000001))),IMPRODUCT(IMPRODUCT(B316,IMSUM(B316,('Frequency Domain Analysis'!R$65*0.000000001+'Frequency Domain Analysis'!R$66*0.000000001)/('Frequency Domain Analysis'!R$63*1000*'Frequency Domain Analysis'!R$65*0.000000001*'Frequency Domain Analysis'!R$66*0.000000001))),IMSUM(B316,1/('Frequency Domain Analysis'!R$62*1000*'Frequency Domain Analysis'!R$64*0.000000001)))))))</f>
        <v>-0.849087552807014-1.29299557889271i</v>
      </c>
      <c r="D316" s="4">
        <f t="shared" si="19"/>
        <v>3.78904083955524</v>
      </c>
      <c r="E316" s="4">
        <f t="shared" si="20"/>
        <v>56.707795035159123</v>
      </c>
    </row>
    <row r="317" spans="1:5">
      <c r="A317">
        <f t="shared" si="21"/>
        <v>44000</v>
      </c>
      <c r="B317" s="4" t="str">
        <f t="shared" si="18"/>
        <v>276460.153515902i</v>
      </c>
      <c r="C317" s="4" t="str">
        <f>IMSUB(0,IMPRODUCT(20,IMPRODUCT($B$9,IMDIV(IMPRODUCT(IMSUM(B317,1/('Frequency Domain Analysis'!R$63*1000*'Frequency Domain Analysis'!R$65*0.000000001)),IMSUM(B317,1/(('Frequency Domain Analysis'!R$61*1000+'Frequency Domain Analysis'!R$62*1000)*'Frequency Domain Analysis'!R$64*0.000000001))),IMPRODUCT(IMPRODUCT(B317,IMSUM(B317,('Frequency Domain Analysis'!R$65*0.000000001+'Frequency Domain Analysis'!R$66*0.000000001)/('Frequency Domain Analysis'!R$63*1000*'Frequency Domain Analysis'!R$65*0.000000001*'Frequency Domain Analysis'!R$66*0.000000001))),IMSUM(B317,1/('Frequency Domain Analysis'!R$62*1000*'Frequency Domain Analysis'!R$64*0.000000001)))))))</f>
        <v>-0.862388830671428-1.32292355615401i</v>
      </c>
      <c r="D317" s="4">
        <f t="shared" si="19"/>
        <v>3.9686880085529004</v>
      </c>
      <c r="E317" s="4">
        <f t="shared" si="20"/>
        <v>56.900431166155201</v>
      </c>
    </row>
    <row r="318" spans="1:5">
      <c r="A318">
        <f t="shared" si="21"/>
        <v>45000</v>
      </c>
      <c r="B318" s="4" t="str">
        <f t="shared" si="18"/>
        <v>282743.338823081i</v>
      </c>
      <c r="C318" s="4" t="str">
        <f>IMSUB(0,IMPRODUCT(20,IMPRODUCT($B$9,IMDIV(IMPRODUCT(IMSUM(B318,1/('Frequency Domain Analysis'!R$63*1000*'Frequency Domain Analysis'!R$65*0.000000001)),IMSUM(B318,1/(('Frequency Domain Analysis'!R$61*1000+'Frequency Domain Analysis'!R$62*1000)*'Frequency Domain Analysis'!R$64*0.000000001))),IMPRODUCT(IMPRODUCT(B318,IMSUM(B318,('Frequency Domain Analysis'!R$65*0.000000001+'Frequency Domain Analysis'!R$66*0.000000001)/('Frequency Domain Analysis'!R$63*1000*'Frequency Domain Analysis'!R$65*0.000000001*'Frequency Domain Analysis'!R$66*0.000000001))),IMSUM(B318,1/('Frequency Domain Analysis'!R$62*1000*'Frequency Domain Analysis'!R$64*0.000000001)))))))</f>
        <v>-0.875964654542746-1.35265549297968i</v>
      </c>
      <c r="D318" s="4">
        <f t="shared" si="19"/>
        <v>4.1447043765581597</v>
      </c>
      <c r="E318" s="4">
        <f t="shared" si="20"/>
        <v>57.073355141959595</v>
      </c>
    </row>
    <row r="319" spans="1:5">
      <c r="A319">
        <f t="shared" si="21"/>
        <v>46000</v>
      </c>
      <c r="B319" s="4" t="str">
        <f t="shared" si="18"/>
        <v>289026.524130261i</v>
      </c>
      <c r="C319" s="4" t="str">
        <f>IMSUB(0,IMPRODUCT(20,IMPRODUCT($B$9,IMDIV(IMPRODUCT(IMSUM(B319,1/('Frequency Domain Analysis'!R$63*1000*'Frequency Domain Analysis'!R$65*0.000000001)),IMSUM(B319,1/(('Frequency Domain Analysis'!R$61*1000+'Frequency Domain Analysis'!R$62*1000)*'Frequency Domain Analysis'!R$64*0.000000001))),IMPRODUCT(IMPRODUCT(B319,IMSUM(B319,('Frequency Domain Analysis'!R$65*0.000000001+'Frequency Domain Analysis'!R$66*0.000000001)/('Frequency Domain Analysis'!R$63*1000*'Frequency Domain Analysis'!R$65*0.000000001*'Frequency Domain Analysis'!R$66*0.000000001))),IMSUM(B319,1/('Frequency Domain Analysis'!R$62*1000*'Frequency Domain Analysis'!R$64*0.000000001)))))))</f>
        <v>-0.889812988329496-1.38219151043898i</v>
      </c>
      <c r="D319" s="4">
        <f t="shared" si="19"/>
        <v>4.3172078850515998</v>
      </c>
      <c r="E319" s="4">
        <f t="shared" si="20"/>
        <v>57.227793476051744</v>
      </c>
    </row>
    <row r="320" spans="1:5">
      <c r="A320">
        <f t="shared" si="21"/>
        <v>47000</v>
      </c>
      <c r="B320" s="4" t="str">
        <f t="shared" si="18"/>
        <v>295309.709437441i</v>
      </c>
      <c r="C320" s="4" t="str">
        <f>IMSUB(0,IMPRODUCT(20,IMPRODUCT($B$9,IMDIV(IMPRODUCT(IMSUM(B320,1/('Frequency Domain Analysis'!R$63*1000*'Frequency Domain Analysis'!R$65*0.000000001)),IMSUM(B320,1/(('Frequency Domain Analysis'!R$61*1000+'Frequency Domain Analysis'!R$62*1000)*'Frequency Domain Analysis'!R$64*0.000000001))),IMPRODUCT(IMPRODUCT(B320,IMSUM(B320,('Frequency Domain Analysis'!R$65*0.000000001+'Frequency Domain Analysis'!R$66*0.000000001)/('Frequency Domain Analysis'!R$63*1000*'Frequency Domain Analysis'!R$65*0.000000001*'Frequency Domain Analysis'!R$66*0.000000001))),IMSUM(B320,1/('Frequency Domain Analysis'!R$62*1000*'Frequency Domain Analysis'!R$64*0.000000001)))))))</f>
        <v>-0.903931760297848-1.4115315064443i</v>
      </c>
      <c r="D320" s="4">
        <f t="shared" si="19"/>
        <v>4.4863117287937397</v>
      </c>
      <c r="E320" s="4">
        <f t="shared" si="20"/>
        <v>57.364875837205815</v>
      </c>
    </row>
    <row r="321" spans="1:5">
      <c r="A321">
        <f t="shared" si="21"/>
        <v>48000</v>
      </c>
      <c r="B321" s="4" t="str">
        <f t="shared" si="18"/>
        <v>301592.89474462i</v>
      </c>
      <c r="C321" s="4" t="str">
        <f>IMSUB(0,IMPRODUCT(20,IMPRODUCT($B$9,IMDIV(IMPRODUCT(IMSUM(B321,1/('Frequency Domain Analysis'!R$63*1000*'Frequency Domain Analysis'!R$65*0.000000001)),IMSUM(B321,1/(('Frequency Domain Analysis'!R$61*1000+'Frequency Domain Analysis'!R$62*1000)*'Frequency Domain Analysis'!R$64*0.000000001))),IMPRODUCT(IMPRODUCT(B321,IMSUM(B321,('Frequency Domain Analysis'!R$65*0.000000001+'Frequency Domain Analysis'!R$66*0.000000001)/('Frequency Domain Analysis'!R$63*1000*'Frequency Domain Analysis'!R$65*0.000000001*'Frequency Domain Analysis'!R$66*0.000000001))),IMSUM(B321,1/('Frequency Domain Analysis'!R$62*1000*'Frequency Domain Analysis'!R$64*0.000000001)))))))</f>
        <v>-0.918318863690676-1.44067518292782i</v>
      </c>
      <c r="D321" s="4">
        <f t="shared" si="19"/>
        <v>4.6521244937145401</v>
      </c>
      <c r="E321" s="4">
        <f t="shared" si="20"/>
        <v>57.48564432159165</v>
      </c>
    </row>
    <row r="322" spans="1:5">
      <c r="A322">
        <f t="shared" si="21"/>
        <v>49000</v>
      </c>
      <c r="B322" s="4" t="str">
        <f t="shared" si="18"/>
        <v>307876.0800518i</v>
      </c>
      <c r="C322" s="4" t="str">
        <f>IMSUB(0,IMPRODUCT(20,IMPRODUCT($B$9,IMDIV(IMPRODUCT(IMSUM(B322,1/('Frequency Domain Analysis'!R$63*1000*'Frequency Domain Analysis'!R$65*0.000000001)),IMSUM(B322,1/(('Frequency Domain Analysis'!R$61*1000+'Frequency Domain Analysis'!R$62*1000)*'Frequency Domain Analysis'!R$64*0.000000001))),IMPRODUCT(IMPRODUCT(B322,IMSUM(B322,('Frequency Domain Analysis'!R$65*0.000000001+'Frequency Domain Analysis'!R$66*0.000000001)/('Frequency Domain Analysis'!R$63*1000*'Frequency Domain Analysis'!R$65*0.000000001*'Frequency Domain Analysis'!R$66*0.000000001))),IMSUM(B322,1/('Frequency Domain Analysis'!R$62*1000*'Frequency Domain Analysis'!R$64*0.000000001)))))))</f>
        <v>-0.932972157354498-1.46962206973904i</v>
      </c>
      <c r="D322" s="4">
        <f t="shared" si="19"/>
        <v>4.8147503085946601</v>
      </c>
      <c r="E322" s="4">
        <f t="shared" si="20"/>
        <v>57.591061693243645</v>
      </c>
    </row>
    <row r="323" spans="1:5">
      <c r="A323">
        <f t="shared" si="21"/>
        <v>50000</v>
      </c>
      <c r="B323" s="4" t="str">
        <f t="shared" si="18"/>
        <v>314159.265358979i</v>
      </c>
      <c r="C323" s="4" t="str">
        <f>IMSUB(0,IMPRODUCT(20,IMPRODUCT($B$9,IMDIV(IMPRODUCT(IMSUM(B323,1/('Frequency Domain Analysis'!R$63*1000*'Frequency Domain Analysis'!R$65*0.000000001)),IMSUM(B323,1/(('Frequency Domain Analysis'!R$61*1000+'Frequency Domain Analysis'!R$62*1000)*'Frequency Domain Analysis'!R$64*0.000000001))),IMPRODUCT(IMPRODUCT(B323,IMSUM(B323,('Frequency Domain Analysis'!R$65*0.000000001+'Frequency Domain Analysis'!R$66*0.000000001)/('Frequency Domain Analysis'!R$63*1000*'Frequency Domain Analysis'!R$65*0.000000001*'Frequency Domain Analysis'!R$66*0.000000001))),IMSUM(B323,1/('Frequency Domain Analysis'!R$62*1000*'Frequency Domain Analysis'!R$64*0.000000001)))))))</f>
        <v>-0.947889466373946-1.49837154571993i</v>
      </c>
      <c r="D323" s="4">
        <f t="shared" si="19"/>
        <v>4.9742890054968401</v>
      </c>
      <c r="E323" s="4">
        <f t="shared" si="20"/>
        <v>57.682018722616164</v>
      </c>
    </row>
    <row r="324" spans="1:5">
      <c r="A324">
        <f t="shared" si="21"/>
        <v>51000</v>
      </c>
      <c r="B324" s="4" t="str">
        <f t="shared" si="18"/>
        <v>320442.450666159i</v>
      </c>
      <c r="C324" s="4" t="str">
        <f>IMSUB(0,IMPRODUCT(20,IMPRODUCT($B$9,IMDIV(IMPRODUCT(IMSUM(B324,1/('Frequency Domain Analysis'!R$63*1000*'Frequency Domain Analysis'!R$65*0.000000001)),IMSUM(B324,1/(('Frequency Domain Analysis'!R$61*1000+'Frequency Domain Analysis'!R$62*1000)*'Frequency Domain Analysis'!R$64*0.000000001))),IMPRODUCT(IMPRODUCT(B324,IMSUM(B324,('Frequency Domain Analysis'!R$65*0.000000001+'Frequency Domain Analysis'!R$66*0.000000001)/('Frequency Domain Analysis'!R$63*1000*'Frequency Domain Analysis'!R$65*0.000000001*'Frequency Domain Analysis'!R$66*0.000000001))),IMSUM(B324,1/('Frequency Domain Analysis'!R$62*1000*'Frequency Domain Analysis'!R$64*0.000000001)))))))</f>
        <v>-0.963068582713576-1.52692285734362i</v>
      </c>
      <c r="D324" s="4">
        <f t="shared" si="19"/>
        <v>5.1308362850553202</v>
      </c>
      <c r="E324" s="4">
        <f t="shared" si="20"/>
        <v>57.759340734887161</v>
      </c>
    </row>
    <row r="325" spans="1:5">
      <c r="A325">
        <f t="shared" si="21"/>
        <v>52000</v>
      </c>
      <c r="B325" s="4" t="str">
        <f t="shared" si="18"/>
        <v>326725.635973339i</v>
      </c>
      <c r="C325" s="4" t="str">
        <f>IMSUB(0,IMPRODUCT(20,IMPRODUCT($B$9,IMDIV(IMPRODUCT(IMSUM(B325,1/('Frequency Domain Analysis'!R$63*1000*'Frequency Domain Analysis'!R$65*0.000000001)),IMSUM(B325,1/(('Frequency Domain Analysis'!R$61*1000+'Frequency Domain Analysis'!R$62*1000)*'Frequency Domain Analysis'!R$64*0.000000001))),IMPRODUCT(IMPRODUCT(B325,IMSUM(B325,('Frequency Domain Analysis'!R$65*0.000000001+'Frequency Domain Analysis'!R$66*0.000000001)/('Frequency Domain Analysis'!R$63*1000*'Frequency Domain Analysis'!R$65*0.000000001*'Frequency Domain Analysis'!R$66*0.000000001))),IMSUM(B325,1/('Frequency Domain Analysis'!R$62*1000*'Frequency Domain Analysis'!R$64*0.000000001)))))))</f>
        <v>-0.978507265866522-1.55527513524221i</v>
      </c>
      <c r="D325" s="4">
        <f t="shared" si="19"/>
        <v>5.284483883627999</v>
      </c>
      <c r="E325" s="4">
        <f t="shared" si="20"/>
        <v>57.823793464338166</v>
      </c>
    </row>
    <row r="326" spans="1:5">
      <c r="A326">
        <f t="shared" si="21"/>
        <v>53000</v>
      </c>
      <c r="B326" s="4" t="str">
        <f t="shared" si="18"/>
        <v>333008.821280518i</v>
      </c>
      <c r="C326" s="4" t="str">
        <f>IMSUB(0,IMPRODUCT(20,IMPRODUCT($B$9,IMDIV(IMPRODUCT(IMSUM(B326,1/('Frequency Domain Analysis'!R$63*1000*'Frequency Domain Analysis'!R$65*0.000000001)),IMSUM(B326,1/(('Frequency Domain Analysis'!R$61*1000+'Frequency Domain Analysis'!R$62*1000)*'Frequency Domain Analysis'!R$64*0.000000001))),IMPRODUCT(IMPRODUCT(B326,IMSUM(B326,('Frequency Domain Analysis'!R$65*0.000000001+'Frequency Domain Analysis'!R$66*0.000000001)/('Frequency Domain Analysis'!R$63*1000*'Frequency Domain Analysis'!R$65*0.000000001*'Frequency Domain Analysis'!R$66*0.000000001))),IMSUM(B326,1/('Frequency Domain Analysis'!R$62*1000*'Frequency Domain Analysis'!R$64*0.000000001)))))))</f>
        <v>-0.994203243509808-1.58342740890081i</v>
      </c>
      <c r="D326" s="4">
        <f t="shared" si="19"/>
        <v>5.4353197400331403</v>
      </c>
      <c r="E326" s="4">
        <f t="shared" si="20"/>
        <v>57.876088298115036</v>
      </c>
    </row>
    <row r="327" spans="1:5">
      <c r="A327">
        <f t="shared" si="21"/>
        <v>54000</v>
      </c>
      <c r="B327" s="4" t="str">
        <f t="shared" si="18"/>
        <v>339292.006587698i</v>
      </c>
      <c r="C327" s="4" t="str">
        <f>IMSUB(0,IMPRODUCT(20,IMPRODUCT($B$9,IMDIV(IMPRODUCT(IMSUM(B327,1/('Frequency Domain Analysis'!R$63*1000*'Frequency Domain Analysis'!R$65*0.000000001)),IMSUM(B327,1/(('Frequency Domain Analysis'!R$61*1000+'Frequency Domain Analysis'!R$62*1000)*'Frequency Domain Analysis'!R$64*0.000000001))),IMPRODUCT(IMPRODUCT(B327,IMSUM(B327,('Frequency Domain Analysis'!R$65*0.000000001+'Frequency Domain Analysis'!R$66*0.000000001)/('Frequency Domain Analysis'!R$63*1000*'Frequency Domain Analysis'!R$65*0.000000001*'Frequency Domain Analysis'!R$66*0.000000001))),IMSUM(B327,1/('Frequency Domain Analysis'!R$62*1000*'Frequency Domain Analysis'!R$64*0.000000001)))))))</f>
        <v>-1.01015421216591-1.61137861975371i</v>
      </c>
      <c r="D327" s="4">
        <f t="shared" si="19"/>
        <v>5.5834281601528204</v>
      </c>
      <c r="E327" s="4">
        <f t="shared" si="20"/>
        <v>57.916886981574862</v>
      </c>
    </row>
    <row r="328" spans="1:5">
      <c r="A328">
        <f t="shared" si="21"/>
        <v>55000</v>
      </c>
      <c r="B328" s="4" t="str">
        <f t="shared" si="18"/>
        <v>345575.191894877i</v>
      </c>
      <c r="C328" s="4" t="str">
        <f>IMSUB(0,IMPRODUCT(20,IMPRODUCT($B$9,IMDIV(IMPRODUCT(IMSUM(B328,1/('Frequency Domain Analysis'!R$63*1000*'Frequency Domain Analysis'!R$65*0.000000001)),IMSUM(B328,1/(('Frequency Domain Analysis'!R$61*1000+'Frequency Domain Analysis'!R$62*1000)*'Frequency Domain Analysis'!R$64*0.000000001))),IMPRODUCT(IMPRODUCT(B328,IMSUM(B328,('Frequency Domain Analysis'!R$65*0.000000001+'Frequency Domain Analysis'!R$66*0.000000001)/('Frequency Domain Analysis'!R$63*1000*'Frequency Domain Analysis'!R$65*0.000000001*'Frequency Domain Analysis'!R$66*0.000000001))),IMSUM(B328,1/('Frequency Domain Analysis'!R$62*1000*'Frequency Domain Analysis'!R$64*0.000000001)))))))</f>
        <v>-1.02635783787028-1.63912763288405i</v>
      </c>
      <c r="D328" s="4">
        <f t="shared" si="19"/>
        <v>5.7288899781271994</v>
      </c>
      <c r="E328" s="4">
        <f t="shared" si="20"/>
        <v>57.946805847929994</v>
      </c>
    </row>
    <row r="329" spans="1:5">
      <c r="A329">
        <f t="shared" si="21"/>
        <v>56000</v>
      </c>
      <c r="B329" s="4" t="str">
        <f t="shared" si="18"/>
        <v>351858.377202057i</v>
      </c>
      <c r="C329" s="4" t="str">
        <f>IMSUB(0,IMPRODUCT(20,IMPRODUCT($B$9,IMDIV(IMPRODUCT(IMSUM(B329,1/('Frequency Domain Analysis'!R$63*1000*'Frequency Domain Analysis'!R$65*0.000000001)),IMSUM(B329,1/(('Frequency Domain Analysis'!R$61*1000+'Frequency Domain Analysis'!R$62*1000)*'Frequency Domain Analysis'!R$64*0.000000001))),IMPRODUCT(IMPRODUCT(B329,IMSUM(B329,('Frequency Domain Analysis'!R$65*0.000000001+'Frequency Domain Analysis'!R$66*0.000000001)/('Frequency Domain Analysis'!R$63*1000*'Frequency Domain Analysis'!R$65*0.000000001*'Frequency Domain Analysis'!R$66*0.000000001))),IMSUM(B329,1/('Frequency Domain Analysis'!R$62*1000*'Frequency Domain Analysis'!R$64*0.000000001)))))))</f>
        <v>-1.04281175684444-1.6666732474997i</v>
      </c>
      <c r="D329" s="4">
        <f t="shared" si="19"/>
        <v>5.8717827132130394</v>
      </c>
      <c r="E329" s="4">
        <f t="shared" si="20"/>
        <v>57.966419626785623</v>
      </c>
    </row>
    <row r="330" spans="1:5">
      <c r="A330">
        <f t="shared" si="21"/>
        <v>57000</v>
      </c>
      <c r="B330" s="4" t="str">
        <f t="shared" si="18"/>
        <v>358141.562509236i</v>
      </c>
      <c r="C330" s="4" t="str">
        <f>IMSUB(0,IMPRODUCT(20,IMPRODUCT($B$9,IMDIV(IMPRODUCT(IMSUM(B330,1/('Frequency Domain Analysis'!R$63*1000*'Frequency Domain Analysis'!R$65*0.000000001)),IMSUM(B330,1/(('Frequency Domain Analysis'!R$61*1000+'Frequency Domain Analysis'!R$62*1000)*'Frequency Domain Analysis'!R$64*0.000000001))),IMPRODUCT(IMPRODUCT(B330,IMSUM(B330,('Frequency Domain Analysis'!R$65*0.000000001+'Frequency Domain Analysis'!R$66*0.000000001)/('Frequency Domain Analysis'!R$63*1000*'Frequency Domain Analysis'!R$65*0.000000001*'Frequency Domain Analysis'!R$66*0.000000001))),IMSUM(B330,1/('Frequency Domain Analysis'!R$62*1000*'Frequency Domain Analysis'!R$64*0.000000001)))))))</f>
        <v>-1.05951357617443-1.69401420633406i</v>
      </c>
      <c r="D330" s="4">
        <f t="shared" si="19"/>
        <v>6.0121807216547793</v>
      </c>
      <c r="E330" s="4">
        <f t="shared" si="20"/>
        <v>57.976264879194588</v>
      </c>
    </row>
    <row r="331" spans="1:5">
      <c r="A331">
        <f t="shared" si="21"/>
        <v>58000</v>
      </c>
      <c r="B331" s="4" t="str">
        <f t="shared" si="18"/>
        <v>364424.747816416i</v>
      </c>
      <c r="C331" s="4" t="str">
        <f>IMSUB(0,IMPRODUCT(20,IMPRODUCT($B$9,IMDIV(IMPRODUCT(IMSUM(B331,1/('Frequency Domain Analysis'!R$63*1000*'Frequency Domain Analysis'!R$65*0.000000001)),IMSUM(B331,1/(('Frequency Domain Analysis'!R$61*1000+'Frequency Domain Analysis'!R$62*1000)*'Frequency Domain Analysis'!R$64*0.000000001))),IMPRODUCT(IMPRODUCT(B331,IMSUM(B331,('Frequency Domain Analysis'!R$65*0.000000001+'Frequency Domain Analysis'!R$66*0.000000001)/('Frequency Domain Analysis'!R$63*1000*'Frequency Domain Analysis'!R$65*0.000000001*'Frequency Domain Analysis'!R$66*0.000000001))),IMSUM(B331,1/('Frequency Domain Analysis'!R$62*1000*'Frequency Domain Analysis'!R$64*0.000000001)))))))</f>
        <v>-1.07646087449415-1.7211492040995i</v>
      </c>
      <c r="D331" s="4">
        <f t="shared" si="19"/>
        <v>6.1501553431282199</v>
      </c>
      <c r="E331" s="4">
        <f t="shared" si="20"/>
        <v>57.976843100856428</v>
      </c>
    </row>
    <row r="332" spans="1:5">
      <c r="A332">
        <f t="shared" si="21"/>
        <v>59000</v>
      </c>
      <c r="B332" s="4" t="str">
        <f t="shared" si="18"/>
        <v>370707.933123596i</v>
      </c>
      <c r="C332" s="4" t="str">
        <f>IMSUB(0,IMPRODUCT(20,IMPRODUCT($B$9,IMDIV(IMPRODUCT(IMSUM(B332,1/('Frequency Domain Analysis'!R$63*1000*'Frequency Domain Analysis'!R$65*0.000000001)),IMSUM(B332,1/(('Frequency Domain Analysis'!R$61*1000+'Frequency Domain Analysis'!R$62*1000)*'Frequency Domain Analysis'!R$64*0.000000001))),IMPRODUCT(IMPRODUCT(B332,IMSUM(B332,('Frequency Domain Analysis'!R$65*0.000000001+'Frequency Domain Analysis'!R$66*0.000000001)/('Frequency Domain Analysis'!R$63*1000*'Frequency Domain Analysis'!R$65*0.000000001*'Frequency Domain Analysis'!R$66*0.000000001))),IMSUM(B332,1/('Frequency Domain Analysis'!R$62*1000*'Frequency Domain Analysis'!R$64*0.000000001)))))))</f>
        <v>-1.09365120267339-1.74807689510443i</v>
      </c>
      <c r="D332" s="4">
        <f t="shared" si="19"/>
        <v>6.2857750414873603</v>
      </c>
      <c r="E332" s="4">
        <f t="shared" si="20"/>
        <v>57.968623529922837</v>
      </c>
    </row>
    <row r="333" spans="1:5">
      <c r="A333">
        <f t="shared" si="21"/>
        <v>60000</v>
      </c>
      <c r="B333" s="4" t="str">
        <f t="shared" ref="B333:B396" si="22">COMPLEX(0,2*PI()*A333)</f>
        <v>376991.118430775i</v>
      </c>
      <c r="C333" s="4" t="str">
        <f>IMSUB(0,IMPRODUCT(20,IMPRODUCT($B$9,IMDIV(IMPRODUCT(IMSUM(B333,1/('Frequency Domain Analysis'!R$63*1000*'Frequency Domain Analysis'!R$65*0.000000001)),IMSUM(B333,1/(('Frequency Domain Analysis'!R$61*1000+'Frequency Domain Analysis'!R$62*1000)*'Frequency Domain Analysis'!R$64*0.000000001))),IMPRODUCT(IMPRODUCT(B333,IMSUM(B333,('Frequency Domain Analysis'!R$65*0.000000001+'Frequency Domain Analysis'!R$66*0.000000001)/('Frequency Domain Analysis'!R$63*1000*'Frequency Domain Analysis'!R$65*0.000000001*'Frequency Domain Analysis'!R$66*0.000000001))),IMSUM(B333,1/('Frequency Domain Analysis'!R$62*1000*'Frequency Domain Analysis'!R$64*0.000000001)))))))</f>
        <v>-1.11108208451005-1.77479590012943i</v>
      </c>
      <c r="D333" s="4">
        <f t="shared" ref="D333:D396" si="23">20*(IMREAL(IMLOG10(C333)))</f>
        <v>6.4191055396706993</v>
      </c>
      <c r="E333" s="4">
        <f t="shared" ref="E333:E396" si="24">IF((180/PI())*IMARGUMENT(C333)&lt;0,180+(180/PI())*IMARGUMENT(C333),-180+(180/PI())*IMARGUMENT(C333))</f>
        <v>57.95204569140229</v>
      </c>
    </row>
    <row r="334" spans="1:5">
      <c r="A334">
        <f t="shared" si="21"/>
        <v>61000</v>
      </c>
      <c r="B334" s="4" t="str">
        <f t="shared" si="22"/>
        <v>383274.303737955i</v>
      </c>
      <c r="C334" s="4" t="str">
        <f>IMSUB(0,IMPRODUCT(20,IMPRODUCT($B$9,IMDIV(IMPRODUCT(IMSUM(B334,1/('Frequency Domain Analysis'!R$63*1000*'Frequency Domain Analysis'!R$65*0.000000001)),IMSUM(B334,1/(('Frequency Domain Analysis'!R$61*1000+'Frequency Domain Analysis'!R$62*1000)*'Frequency Domain Analysis'!R$64*0.000000001))),IMPRODUCT(IMPRODUCT(B334,IMSUM(B334,('Frequency Domain Analysis'!R$65*0.000000001+'Frequency Domain Analysis'!R$66*0.000000001)/('Frequency Domain Analysis'!R$63*1000*'Frequency Domain Analysis'!R$65*0.000000001*'Frequency Domain Analysis'!R$66*0.000000001))),IMSUM(B334,1/('Frequency Domain Analysis'!R$62*1000*'Frequency Domain Analysis'!R$64*0.000000001)))))))</f>
        <v>-1.12875101742648-1.80130481264633i</v>
      </c>
      <c r="D334" s="4">
        <f t="shared" si="23"/>
        <v>6.5502099487282193</v>
      </c>
      <c r="E334" s="4">
        <f t="shared" si="24"/>
        <v>57.927521706296986</v>
      </c>
    </row>
    <row r="335" spans="1:5">
      <c r="A335">
        <f t="shared" si="21"/>
        <v>62000</v>
      </c>
      <c r="B335" s="4" t="str">
        <f t="shared" si="22"/>
        <v>389557.489045134i</v>
      </c>
      <c r="C335" s="4" t="str">
        <f>IMSUB(0,IMPRODUCT(20,IMPRODUCT($B$9,IMDIV(IMPRODUCT(IMSUM(B335,1/('Frequency Domain Analysis'!R$63*1000*'Frequency Domain Analysis'!R$65*0.000000001)),IMSUM(B335,1/(('Frequency Domain Analysis'!R$61*1000+'Frequency Domain Analysis'!R$62*1000)*'Frequency Domain Analysis'!R$64*0.000000001))),IMPRODUCT(IMPRODUCT(B335,IMSUM(B335,('Frequency Domain Analysis'!R$65*0.000000001+'Frequency Domain Analysis'!R$66*0.000000001)/('Frequency Domain Analysis'!R$63*1000*'Frequency Domain Analysis'!R$65*0.000000001*'Frequency Domain Analysis'!R$66*0.000000001))),IMSUM(B335,1/('Frequency Domain Analysis'!R$62*1000*'Frequency Domain Analysis'!R$64*0.000000001)))))))</f>
        <v>-1.14665547316932-1.82760220445227i</v>
      </c>
      <c r="D335" s="4">
        <f t="shared" si="23"/>
        <v>6.6791488910009997</v>
      </c>
      <c r="E335" s="4">
        <f t="shared" si="24"/>
        <v>57.895438390250234</v>
      </c>
    </row>
    <row r="336" spans="1:5">
      <c r="A336">
        <f t="shared" si="21"/>
        <v>63000</v>
      </c>
      <c r="B336" s="4" t="str">
        <f t="shared" si="22"/>
        <v>395840.674352314i</v>
      </c>
      <c r="C336" s="4" t="str">
        <f>IMSUB(0,IMPRODUCT(20,IMPRODUCT($B$9,IMDIV(IMPRODUCT(IMSUM(B336,1/('Frequency Domain Analysis'!R$63*1000*'Frequency Domain Analysis'!R$65*0.000000001)),IMSUM(B336,1/(('Frequency Domain Analysis'!R$61*1000+'Frequency Domain Analysis'!R$62*1000)*'Frequency Domain Analysis'!R$64*0.000000001))),IMPRODUCT(IMPRODUCT(B336,IMSUM(B336,('Frequency Domain Analysis'!R$65*0.000000001+'Frequency Domain Analysis'!R$66*0.000000001)/('Frequency Domain Analysis'!R$63*1000*'Frequency Domain Analysis'!R$65*0.000000001*'Frequency Domain Analysis'!R$66*0.000000001))),IMSUM(B336,1/('Frequency Domain Analysis'!R$62*1000*'Frequency Domain Analysis'!R$64*0.000000001)))))))</f>
        <v>-1.16479289851273-1.85368663078258i</v>
      </c>
      <c r="D336" s="4">
        <f t="shared" si="23"/>
        <v>6.8059806175480597</v>
      </c>
      <c r="E336" s="4">
        <f t="shared" si="24"/>
        <v>57.856159163572229</v>
      </c>
    </row>
    <row r="337" spans="1:5">
      <c r="A337">
        <f t="shared" si="21"/>
        <v>64000</v>
      </c>
      <c r="B337" s="4" t="str">
        <f t="shared" si="22"/>
        <v>402123.859659493i</v>
      </c>
      <c r="C337" s="4" t="str">
        <f>IMSUB(0,IMPRODUCT(20,IMPRODUCT($B$9,IMDIV(IMPRODUCT(IMSUM(B337,1/('Frequency Domain Analysis'!R$63*1000*'Frequency Domain Analysis'!R$65*0.000000001)),IMSUM(B337,1/(('Frequency Domain Analysis'!R$61*1000+'Frequency Domain Analysis'!R$62*1000)*'Frequency Domain Analysis'!R$64*0.000000001))),IMPRODUCT(IMPRODUCT(B337,IMSUM(B337,('Frequency Domain Analysis'!R$65*0.000000001+'Frequency Domain Analysis'!R$66*0.000000001)/('Frequency Domain Analysis'!R$63*1000*'Frequency Domain Analysis'!R$65*0.000000001*'Frequency Domain Analysis'!R$66*0.000000001))),IMSUM(B337,1/('Frequency Domain Analysis'!R$62*1000*'Frequency Domain Analysis'!R$64*0.000000001)))))))</f>
        <v>-1.18316071596459-1.87955663495754i</v>
      </c>
      <c r="D337" s="4">
        <f t="shared" si="23"/>
        <v>6.9307611199533605</v>
      </c>
      <c r="E337" s="4">
        <f t="shared" si="24"/>
        <v>57.810025791969935</v>
      </c>
    </row>
    <row r="338" spans="1:5">
      <c r="A338">
        <f t="shared" si="21"/>
        <v>65000</v>
      </c>
      <c r="B338" s="4" t="str">
        <f t="shared" si="22"/>
        <v>408407.044966673i</v>
      </c>
      <c r="C338" s="4" t="str">
        <f>IMSUB(0,IMPRODUCT(20,IMPRODUCT($B$9,IMDIV(IMPRODUCT(IMSUM(B338,1/('Frequency Domain Analysis'!R$63*1000*'Frequency Domain Analysis'!R$65*0.000000001)),IMSUM(B338,1/(('Frequency Domain Analysis'!R$61*1000+'Frequency Domain Analysis'!R$62*1000)*'Frequency Domain Analysis'!R$64*0.000000001))),IMPRODUCT(IMPRODUCT(B338,IMSUM(B338,('Frequency Domain Analysis'!R$65*0.000000001+'Frequency Domain Analysis'!R$66*0.000000001)/('Frequency Domain Analysis'!R$63*1000*'Frequency Domain Analysis'!R$65*0.000000001*'Frequency Domain Analysis'!R$66*0.000000001))),IMSUM(B338,1/('Frequency Domain Analysis'!R$62*1000*'Frequency Domain Analysis'!R$64*0.000000001)))))))</f>
        <v>-1.20175632447532-1.90521075261187i</v>
      </c>
      <c r="D338" s="4">
        <f t="shared" si="23"/>
        <v>7.0535442366793202</v>
      </c>
      <c r="E338" s="4">
        <f t="shared" si="24"/>
        <v>57.757359975100727</v>
      </c>
    </row>
    <row r="339" spans="1:5">
      <c r="A339">
        <f t="shared" si="21"/>
        <v>66000</v>
      </c>
      <c r="B339" s="4" t="str">
        <f t="shared" si="22"/>
        <v>414690.230273853i</v>
      </c>
      <c r="C339" s="4" t="str">
        <f>IMSUB(0,IMPRODUCT(20,IMPRODUCT($B$9,IMDIV(IMPRODUCT(IMSUM(B339,1/('Frequency Domain Analysis'!R$63*1000*'Frequency Domain Analysis'!R$65*0.000000001)),IMSUM(B339,1/(('Frequency Domain Analysis'!R$61*1000+'Frequency Domain Analysis'!R$62*1000)*'Frequency Domain Analysis'!R$64*0.000000001))),IMPRODUCT(IMPRODUCT(B339,IMSUM(B339,('Frequency Domain Analysis'!R$65*0.000000001+'Frequency Domain Analysis'!R$66*0.000000001)/('Frequency Domain Analysis'!R$63*1000*'Frequency Domain Analysis'!R$65*0.000000001*'Frequency Domain Analysis'!R$66*0.000000001))),IMSUM(B339,1/('Frequency Domain Analysis'!R$62*1000*'Frequency Domain Analysis'!R$64*0.000000001)))))))</f>
        <v>-1.22057710014908-1.93064751554971i</v>
      </c>
      <c r="D339" s="4">
        <f t="shared" si="23"/>
        <v>7.1743817541542398</v>
      </c>
      <c r="E339" s="4">
        <f t="shared" si="24"/>
        <v>57.698464798130232</v>
      </c>
    </row>
    <row r="340" spans="1:5">
      <c r="A340">
        <f t="shared" si="21"/>
        <v>67000</v>
      </c>
      <c r="B340" s="4" t="str">
        <f t="shared" si="22"/>
        <v>420973.415581032i</v>
      </c>
      <c r="C340" s="4" t="str">
        <f>IMSUB(0,IMPRODUCT(20,IMPRODUCT($B$9,IMDIV(IMPRODUCT(IMSUM(B340,1/('Frequency Domain Analysis'!R$63*1000*'Frequency Domain Analysis'!R$65*0.000000001)),IMSUM(B340,1/(('Frequency Domain Analysis'!R$61*1000+'Frequency Domain Analysis'!R$62*1000)*'Frequency Domain Analysis'!R$64*0.000000001))),IMPRODUCT(IMPRODUCT(B340,IMSUM(B340,('Frequency Domain Analysis'!R$65*0.000000001+'Frequency Domain Analysis'!R$66*0.000000001)/('Frequency Domain Analysis'!R$63*1000*'Frequency Domain Analysis'!R$65*0.000000001*'Frequency Domain Analysis'!R$66*0.000000001))),IMSUM(B340,1/('Frequency Domain Analysis'!R$62*1000*'Frequency Domain Analysis'!R$64*0.000000001)))))))</f>
        <v>-1.239620396957-1.9558654552626i</v>
      </c>
      <c r="D340" s="4">
        <f t="shared" si="23"/>
        <v>7.2933235027940002</v>
      </c>
      <c r="E340" s="4">
        <f t="shared" si="24"/>
        <v>57.633626059780852</v>
      </c>
    </row>
    <row r="341" spans="1:5">
      <c r="A341">
        <f t="shared" si="21"/>
        <v>68000</v>
      </c>
      <c r="B341" s="4" t="str">
        <f t="shared" si="22"/>
        <v>427256.600888212i</v>
      </c>
      <c r="C341" s="4" t="str">
        <f>IMSUB(0,IMPRODUCT(20,IMPRODUCT($B$9,IMDIV(IMPRODUCT(IMSUM(B341,1/('Frequency Domain Analysis'!R$63*1000*'Frequency Domain Analysis'!R$65*0.000000001)),IMSUM(B341,1/(('Frequency Domain Analysis'!R$61*1000+'Frequency Domain Analysis'!R$62*1000)*'Frequency Domain Analysis'!R$64*0.000000001))),IMPRODUCT(IMPRODUCT(B341,IMSUM(B341,('Frequency Domain Analysis'!R$65*0.000000001+'Frequency Domain Analysis'!R$66*0.000000001)/('Frequency Domain Analysis'!R$63*1000*'Frequency Domain Analysis'!R$65*0.000000001*'Frequency Domain Analysis'!R$66*0.000000001))),IMSUM(B341,1/('Frequency Domain Analysis'!R$62*1000*'Frequency Domain Analysis'!R$64*0.000000001)))))))</f>
        <v>-1.25888354745207-1.98086310614383i</v>
      </c>
      <c r="D341" s="4">
        <f t="shared" si="23"/>
        <v>7.4104174481684604</v>
      </c>
      <c r="E341" s="4">
        <f t="shared" si="24"/>
        <v>57.563113488876937</v>
      </c>
    </row>
    <row r="342" spans="1:5">
      <c r="A342">
        <f t="shared" si="21"/>
        <v>69000</v>
      </c>
      <c r="B342" s="4" t="str">
        <f t="shared" si="22"/>
        <v>433539.786195391i</v>
      </c>
      <c r="C342" s="4" t="str">
        <f>IMSUB(0,IMPRODUCT(20,IMPRODUCT($B$9,IMDIV(IMPRODUCT(IMSUM(B342,1/('Frequency Domain Analysis'!R$63*1000*'Frequency Domain Analysis'!R$65*0.000000001)),IMSUM(B342,1/(('Frequency Domain Analysis'!R$61*1000+'Frequency Domain Analysis'!R$62*1000)*'Frequency Domain Analysis'!R$64*0.000000001))),IMPRODUCT(IMPRODUCT(B342,IMSUM(B342,('Frequency Domain Analysis'!R$65*0.000000001+'Frequency Domain Analysis'!R$66*0.000000001)/('Frequency Domain Analysis'!R$63*1000*'Frequency Domain Analysis'!R$65*0.000000001*'Frequency Domain Analysis'!R$66*0.000000001))),IMSUM(B342,1/('Frequency Domain Analysis'!R$62*1000*'Frequency Domain Analysis'!R$64*0.000000001)))))))</f>
        <v>-1.27836386348536-2.0056390084284i</v>
      </c>
      <c r="D342" s="4">
        <f t="shared" si="23"/>
        <v>7.5257097775255799</v>
      </c>
      <c r="E342" s="4">
        <f t="shared" si="24"/>
        <v>57.487181860080824</v>
      </c>
    </row>
    <row r="343" spans="1:5">
      <c r="A343">
        <f t="shared" si="21"/>
        <v>70000</v>
      </c>
      <c r="B343" s="4" t="str">
        <f t="shared" si="22"/>
        <v>439822.971502571i</v>
      </c>
      <c r="C343" s="4" t="str">
        <f>IMSUB(0,IMPRODUCT(20,IMPRODUCT($B$9,IMDIV(IMPRODUCT(IMSUM(B343,1/('Frequency Domain Analysis'!R$63*1000*'Frequency Domain Analysis'!R$65*0.000000001)),IMSUM(B343,1/(('Frequency Domain Analysis'!R$61*1000+'Frequency Domain Analysis'!R$62*1000)*'Frequency Domain Analysis'!R$64*0.000000001))),IMPRODUCT(IMPRODUCT(B343,IMSUM(B343,('Frequency Domain Analysis'!R$65*0.000000001+'Frequency Domain Analysis'!R$66*0.000000001)/('Frequency Domain Analysis'!R$63*1000*'Frequency Domain Analysis'!R$65*0.000000001*'Frequency Domain Analysis'!R$66*0.000000001))),IMSUM(B343,1/('Frequency Domain Analysis'!R$62*1000*'Frequency Domain Analysis'!R$64*0.000000001)))))))</f>
        <v>-1.29805863692347-2.03019171088488i</v>
      </c>
      <c r="D343" s="4">
        <f t="shared" si="23"/>
        <v>7.6392449818887194</v>
      </c>
      <c r="E343" s="4">
        <f t="shared" si="24"/>
        <v>57.406072018368093</v>
      </c>
    </row>
    <row r="344" spans="1:5">
      <c r="A344">
        <f t="shared" si="21"/>
        <v>71000</v>
      </c>
      <c r="B344" s="4" t="str">
        <f t="shared" si="22"/>
        <v>446106.156809751i</v>
      </c>
      <c r="C344" s="4" t="str">
        <f>IMSUB(0,IMPRODUCT(20,IMPRODUCT($B$9,IMDIV(IMPRODUCT(IMSUM(B344,1/('Frequency Domain Analysis'!R$63*1000*'Frequency Domain Analysis'!R$65*0.000000001)),IMSUM(B344,1/(('Frequency Domain Analysis'!R$61*1000+'Frequency Domain Analysis'!R$62*1000)*'Frequency Domain Analysis'!R$64*0.000000001))),IMPRODUCT(IMPRODUCT(B344,IMSUM(B344,('Frequency Domain Analysis'!R$65*0.000000001+'Frequency Domain Analysis'!R$66*0.000000001)/('Frequency Domain Analysis'!R$63*1000*'Frequency Domain Analysis'!R$65*0.000000001*'Frequency Domain Analysis'!R$66*0.000000001))),IMSUM(B344,1/('Frequency Domain Analysis'!R$62*1000*'Frequency Domain Analysis'!R$64*0.000000001)))))))</f>
        <v>-1.31796514036651-2.05451977328186i</v>
      </c>
      <c r="D344" s="4">
        <f t="shared" si="23"/>
        <v>7.7510659339375803</v>
      </c>
      <c r="E344" s="4">
        <f t="shared" si="24"/>
        <v>57.320011820778589</v>
      </c>
    </row>
    <row r="345" spans="1:5">
      <c r="A345">
        <f t="shared" si="21"/>
        <v>72000</v>
      </c>
      <c r="B345" s="4" t="str">
        <f t="shared" si="22"/>
        <v>452389.34211693i</v>
      </c>
      <c r="C345" s="4" t="str">
        <f>IMSUB(0,IMPRODUCT(20,IMPRODUCT($B$9,IMDIV(IMPRODUCT(IMSUM(B345,1/('Frequency Domain Analysis'!R$63*1000*'Frequency Domain Analysis'!R$65*0.000000001)),IMSUM(B345,1/(('Frequency Domain Analysis'!R$61*1000+'Frequency Domain Analysis'!R$62*1000)*'Frequency Domain Analysis'!R$64*0.000000001))),IMPRODUCT(IMPRODUCT(B345,IMSUM(B345,('Frequency Domain Analysis'!R$65*0.000000001+'Frequency Domain Analysis'!R$66*0.000000001)/('Frequency Domain Analysis'!R$63*1000*'Frequency Domain Analysis'!R$65*0.000000001*'Frequency Domain Analysis'!R$66*0.000000001))),IMSUM(B345,1/('Frequency Domain Analysis'!R$62*1000*'Frequency Domain Analysis'!R$64*0.000000001)))))))</f>
        <v>-1.3380806278667-2.07862176865012i</v>
      </c>
      <c r="D345" s="4">
        <f t="shared" si="23"/>
        <v>7.8612139618835002</v>
      </c>
      <c r="E345" s="4">
        <f t="shared" si="24"/>
        <v>57.229217003083647</v>
      </c>
    </row>
    <row r="346" spans="1:5">
      <c r="A346">
        <f t="shared" si="21"/>
        <v>73000</v>
      </c>
      <c r="B346" s="4" t="str">
        <f t="shared" si="22"/>
        <v>458672.52742411i</v>
      </c>
      <c r="C346" s="4" t="str">
        <f>IMSUB(0,IMPRODUCT(20,IMPRODUCT($B$9,IMDIV(IMPRODUCT(IMSUM(B346,1/('Frequency Domain Analysis'!R$63*1000*'Frequency Domain Analysis'!R$65*0.000000001)),IMSUM(B346,1/(('Frequency Domain Analysis'!R$61*1000+'Frequency Domain Analysis'!R$62*1000)*'Frequency Domain Analysis'!R$64*0.000000001))),IMPRODUCT(IMPRODUCT(B346,IMSUM(B346,('Frequency Domain Analysis'!R$65*0.000000001+'Frequency Domain Analysis'!R$66*0.000000001)/('Frequency Domain Analysis'!R$63*1000*'Frequency Domain Analysis'!R$65*0.000000001*'Frequency Domain Analysis'!R$66*0.000000001))),IMSUM(B346,1/('Frequency Domain Analysis'!R$62*1000*'Frequency Domain Analysis'!R$64*0.000000001)))))))</f>
        <v>-1.35840233564704-2.1024962853583i</v>
      </c>
      <c r="D346" s="4">
        <f t="shared" si="23"/>
        <v>7.9697289195398806</v>
      </c>
      <c r="E346" s="4">
        <f t="shared" si="24"/>
        <v>57.133891978217306</v>
      </c>
    </row>
    <row r="347" spans="1:5">
      <c r="A347">
        <f t="shared" si="21"/>
        <v>74000</v>
      </c>
      <c r="B347" s="4" t="str">
        <f t="shared" si="22"/>
        <v>464955.712731289i</v>
      </c>
      <c r="C347" s="4" t="str">
        <f>IMSUB(0,IMPRODUCT(20,IMPRODUCT($B$9,IMDIV(IMPRODUCT(IMSUM(B347,1/('Frequency Domain Analysis'!R$63*1000*'Frequency Domain Analysis'!R$65*0.000000001)),IMSUM(B347,1/(('Frequency Domain Analysis'!R$61*1000+'Frequency Domain Analysis'!R$62*1000)*'Frequency Domain Analysis'!R$64*0.000000001))),IMPRODUCT(IMPRODUCT(B347,IMSUM(B347,('Frequency Domain Analysis'!R$65*0.000000001+'Frequency Domain Analysis'!R$66*0.000000001)/('Frequency Domain Analysis'!R$63*1000*'Frequency Domain Analysis'!R$65*0.000000001*'Frequency Domain Analysis'!R$66*0.000000001))),IMSUM(B347,1/('Frequency Domain Analysis'!R$62*1000*'Frequency Domain Analysis'!R$64*0.000000001)))))))</f>
        <v>-1.37892748281979-2.12614192901882i</v>
      </c>
      <c r="D347" s="4">
        <f t="shared" si="23"/>
        <v>8.076649252785419</v>
      </c>
      <c r="E347" s="4">
        <f t="shared" si="24"/>
        <v>57.034230572624949</v>
      </c>
    </row>
    <row r="348" spans="1:5">
      <c r="A348">
        <f t="shared" si="21"/>
        <v>75000</v>
      </c>
      <c r="B348" s="4" t="str">
        <f t="shared" si="22"/>
        <v>471238.898038469i</v>
      </c>
      <c r="C348" s="4" t="str">
        <f>IMSUB(0,IMPRODUCT(20,IMPRODUCT($B$9,IMDIV(IMPRODUCT(IMSUM(B348,1/('Frequency Domain Analysis'!R$63*1000*'Frequency Domain Analysis'!R$65*0.000000001)),IMSUM(B348,1/(('Frequency Domain Analysis'!R$61*1000+'Frequency Domain Analysis'!R$62*1000)*'Frequency Domain Analysis'!R$64*0.000000001))),IMPRODUCT(IMPRODUCT(B348,IMSUM(B348,('Frequency Domain Analysis'!R$65*0.000000001+'Frequency Domain Analysis'!R$66*0.000000001)/('Frequency Domain Analysis'!R$63*1000*'Frequency Domain Analysis'!R$65*0.000000001*'Frequency Domain Analysis'!R$66*0.000000001))),IMSUM(B348,1/('Frequency Domain Analysis'!R$62*1000*'Frequency Domain Analysis'!R$64*0.000000001)))))))</f>
        <v>-1.39965327210454-2.14955732423838i</v>
      </c>
      <c r="D348" s="4">
        <f t="shared" si="23"/>
        <v>8.1820120626088606</v>
      </c>
      <c r="E348" s="4">
        <f t="shared" si="24"/>
        <v>56.93041670605173</v>
      </c>
    </row>
    <row r="349" spans="1:5">
      <c r="A349">
        <f t="shared" ref="A349:A373" si="25">A348+1000</f>
        <v>76000</v>
      </c>
      <c r="B349" s="4" t="str">
        <f t="shared" si="22"/>
        <v>477522.083345649i</v>
      </c>
      <c r="C349" s="4" t="str">
        <f>IMSUB(0,IMPRODUCT(20,IMPRODUCT($B$9,IMDIV(IMPRODUCT(IMSUM(B349,1/('Frequency Domain Analysis'!R$63*1000*'Frequency Domain Analysis'!R$65*0.000000001)),IMSUM(B349,1/(('Frequency Domain Analysis'!R$61*1000+'Frequency Domain Analysis'!R$62*1000)*'Frequency Domain Analysis'!R$64*0.000000001))),IMPRODUCT(IMPRODUCT(B349,IMSUM(B349,('Frequency Domain Analysis'!R$65*0.000000001+'Frequency Domain Analysis'!R$66*0.000000001)/('Frequency Domain Analysis'!R$63*1000*'Frequency Domain Analysis'!R$65*0.000000001*'Frequency Domain Analysis'!R$66*0.000000001))),IMSUM(B349,1/('Frequency Domain Analysis'!R$62*1000*'Frequency Domain Analysis'!R$64*0.000000001)))))))</f>
        <v>-1.42057689054545-2.17274111622644i</v>
      </c>
      <c r="D349" s="4">
        <f t="shared" si="23"/>
        <v>8.2858531649171603</v>
      </c>
      <c r="E349" s="4">
        <f t="shared" si="24"/>
        <v>56.822625019752522</v>
      </c>
    </row>
    <row r="350" spans="1:5">
      <c r="A350">
        <f t="shared" si="25"/>
        <v>77000</v>
      </c>
      <c r="B350" s="4" t="str">
        <f t="shared" si="22"/>
        <v>483805.268652828i</v>
      </c>
      <c r="C350" s="4" t="str">
        <f>IMSUB(0,IMPRODUCT(20,IMPRODUCT($B$9,IMDIV(IMPRODUCT(IMSUM(B350,1/('Frequency Domain Analysis'!R$63*1000*'Frequency Domain Analysis'!R$65*0.000000001)),IMSUM(B350,1/(('Frequency Domain Analysis'!R$61*1000+'Frequency Domain Analysis'!R$62*1000)*'Frequency Domain Analysis'!R$64*0.000000001))),IMPRODUCT(IMPRODUCT(B350,IMSUM(B350,('Frequency Domain Analysis'!R$65*0.000000001+'Frequency Domain Analysis'!R$66*0.000000001)/('Frequency Domain Analysis'!R$63*1000*'Frequency Domain Analysis'!R$65*0.000000001*'Frequency Domain Analysis'!R$66*0.000000001))),IMSUM(B350,1/('Frequency Domain Analysis'!R$62*1000*'Frequency Domain Analysis'!R$64*0.000000001)))))))</f>
        <v>-1.4416955102275-2.19569197227302i</v>
      </c>
      <c r="D350" s="4">
        <f t="shared" si="23"/>
        <v>8.3882071472800597</v>
      </c>
      <c r="E350" s="4">
        <f t="shared" si="24"/>
        <v>56.71102145760014</v>
      </c>
    </row>
    <row r="351" spans="1:5">
      <c r="A351">
        <f t="shared" si="25"/>
        <v>78000</v>
      </c>
      <c r="B351" s="4" t="str">
        <f t="shared" si="22"/>
        <v>490088.453960008i</v>
      </c>
      <c r="C351" s="4" t="str">
        <f>IMSUB(0,IMPRODUCT(20,IMPRODUCT($B$9,IMDIV(IMPRODUCT(IMSUM(B351,1/('Frequency Domain Analysis'!R$63*1000*'Frequency Domain Analysis'!R$65*0.000000001)),IMSUM(B351,1/(('Frequency Domain Analysis'!R$61*1000+'Frequency Domain Analysis'!R$62*1000)*'Frequency Domain Analysis'!R$64*0.000000001))),IMPRODUCT(IMPRODUCT(B351,IMSUM(B351,('Frequency Domain Analysis'!R$65*0.000000001+'Frequency Domain Analysis'!R$66*0.000000001)/('Frequency Domain Analysis'!R$63*1000*'Frequency Domain Analysis'!R$65*0.000000001*'Frequency Domain Analysis'!R$66*0.000000001))),IMSUM(B351,1/('Frequency Domain Analysis'!R$62*1000*'Frequency Domain Analysis'!R$64*0.000000001)))))))</f>
        <v>-1.46300628899136-2.21840858310694i</v>
      </c>
      <c r="D351" s="4">
        <f t="shared" si="23"/>
        <v>8.4891074227780798</v>
      </c>
      <c r="E351" s="4">
        <f t="shared" si="24"/>
        <v>56.595763804147325</v>
      </c>
    </row>
    <row r="352" spans="1:5">
      <c r="A352">
        <f t="shared" si="25"/>
        <v>79000</v>
      </c>
      <c r="B352" s="4" t="str">
        <f t="shared" si="22"/>
        <v>496371.639267187i</v>
      </c>
      <c r="C352" s="4" t="str">
        <f>IMSUB(0,IMPRODUCT(20,IMPRODUCT($B$9,IMDIV(IMPRODUCT(IMSUM(B352,1/('Frequency Domain Analysis'!R$63*1000*'Frequency Domain Analysis'!R$65*0.000000001)),IMSUM(B352,1/(('Frequency Domain Analysis'!R$61*1000+'Frequency Domain Analysis'!R$62*1000)*'Frequency Domain Analysis'!R$64*0.000000001))),IMPRODUCT(IMPRODUCT(B352,IMSUM(B352,('Frequency Domain Analysis'!R$65*0.000000001+'Frequency Domain Analysis'!R$66*0.000000001)/('Frequency Domain Analysis'!R$63*1000*'Frequency Domain Analysis'!R$65*0.000000001*'Frequency Domain Analysis'!R$66*0.000000001))),IMSUM(B352,1/('Frequency Domain Analysis'!R$62*1000*'Frequency Domain Analysis'!R$64*0.000000001)))))))</f>
        <v>-1.4845063711466-2.24088966414346i</v>
      </c>
      <c r="D352" s="4">
        <f t="shared" si="23"/>
        <v>8.5885862811097411</v>
      </c>
      <c r="E352" s="4">
        <f t="shared" si="24"/>
        <v>56.477002183292086</v>
      </c>
    </row>
    <row r="353" spans="1:5">
      <c r="A353">
        <f t="shared" si="25"/>
        <v>80000</v>
      </c>
      <c r="B353" s="4" t="str">
        <f t="shared" si="22"/>
        <v>502654.824574367i</v>
      </c>
      <c r="C353" s="4" t="str">
        <f>IMSUB(0,IMPRODUCT(20,IMPRODUCT($B$9,IMDIV(IMPRODUCT(IMSUM(B353,1/('Frequency Domain Analysis'!R$63*1000*'Frequency Domain Analysis'!R$65*0.000000001)),IMSUM(B353,1/(('Frequency Domain Analysis'!R$61*1000+'Frequency Domain Analysis'!R$62*1000)*'Frequency Domain Analysis'!R$64*0.000000001))),IMPRODUCT(IMPRODUCT(B353,IMSUM(B353,('Frequency Domain Analysis'!R$65*0.000000001+'Frequency Domain Analysis'!R$66*0.000000001)/('Frequency Domain Analysis'!R$63*1000*'Frequency Domain Analysis'!R$65*0.000000001*'Frequency Domain Analysis'!R$66*0.000000001))),IMSUM(B353,1/('Frequency Domain Analysis'!R$62*1000*'Frequency Domain Analysis'!R$64*0.000000001)))))))</f>
        <v>-1.50619288818313-2.26313395663024i</v>
      </c>
      <c r="D353" s="4">
        <f t="shared" si="23"/>
        <v>8.6866749371092808</v>
      </c>
      <c r="E353" s="4">
        <f t="shared" si="24"/>
        <v>56.354879520854723</v>
      </c>
    </row>
    <row r="354" spans="1:5">
      <c r="A354">
        <f t="shared" si="25"/>
        <v>81000</v>
      </c>
      <c r="B354" s="4" t="str">
        <f t="shared" si="22"/>
        <v>508938.009881546i</v>
      </c>
      <c r="C354" s="4" t="str">
        <f>IMSUB(0,IMPRODUCT(20,IMPRODUCT($B$9,IMDIV(IMPRODUCT(IMSUM(B354,1/('Frequency Domain Analysis'!R$63*1000*'Frequency Domain Analysis'!R$65*0.000000001)),IMSUM(B354,1/(('Frequency Domain Analysis'!R$61*1000+'Frequency Domain Analysis'!R$62*1000)*'Frequency Domain Analysis'!R$64*0.000000001))),IMPRODUCT(IMPRODUCT(B354,IMSUM(B354,('Frequency Domain Analysis'!R$65*0.000000001+'Frequency Domain Analysis'!R$66*0.000000001)/('Frequency Domain Analysis'!R$63*1000*'Frequency Domain Analysis'!R$65*0.000000001*'Frequency Domain Analysis'!R$66*0.000000001))),IMSUM(B354,1/('Frequency Domain Analysis'!R$62*1000*'Frequency Domain Analysis'!R$64*0.000000001)))))))</f>
        <v>-1.52806295948024-2.28514022869928i</v>
      </c>
      <c r="D354" s="4">
        <f t="shared" si="23"/>
        <v>8.7834035768158198</v>
      </c>
      <c r="E354" s="4">
        <f t="shared" si="24"/>
        <v>56.229531974067967</v>
      </c>
    </row>
    <row r="355" spans="1:5">
      <c r="A355">
        <f t="shared" si="25"/>
        <v>82000</v>
      </c>
      <c r="B355" s="4" t="str">
        <f t="shared" si="22"/>
        <v>515221.195188726i</v>
      </c>
      <c r="C355" s="4" t="str">
        <f>IMSUB(0,IMPRODUCT(20,IMPRODUCT($B$9,IMDIV(IMPRODUCT(IMSUM(B355,1/('Frequency Domain Analysis'!R$63*1000*'Frequency Domain Analysis'!R$65*0.000000001)),IMSUM(B355,1/(('Frequency Domain Analysis'!R$61*1000+'Frequency Domain Analysis'!R$62*1000)*'Frequency Domain Analysis'!R$64*0.000000001))),IMPRODUCT(IMPRODUCT(B355,IMSUM(B355,('Frequency Domain Analysis'!R$65*0.000000001+'Frequency Domain Analysis'!R$66*0.000000001)/('Frequency Domain Analysis'!R$63*1000*'Frequency Domain Analysis'!R$65*0.000000001*'Frequency Domain Analysis'!R$66*0.000000001))),IMSUM(B355,1/('Frequency Domain Analysis'!R$62*1000*'Frequency Domain Analysis'!R$64*0.000000001)))))))</f>
        <v>-1.55011369301337-2.30690727633166i</v>
      </c>
      <c r="D355" s="4">
        <f t="shared" si="23"/>
        <v>8.8788014012285803</v>
      </c>
      <c r="E355" s="4">
        <f t="shared" si="24"/>
        <v>56.101089330686605</v>
      </c>
    </row>
    <row r="356" spans="1:5">
      <c r="A356">
        <f t="shared" si="25"/>
        <v>83000</v>
      </c>
      <c r="B356" s="4" t="str">
        <f t="shared" si="22"/>
        <v>521504.380495906i</v>
      </c>
      <c r="C356" s="4" t="str">
        <f>IMSUB(0,IMPRODUCT(20,IMPRODUCT($B$9,IMDIV(IMPRODUCT(IMSUM(B356,1/('Frequency Domain Analysis'!R$63*1000*'Frequency Domain Analysis'!R$65*0.000000001)),IMSUM(B356,1/(('Frequency Domain Analysis'!R$61*1000+'Frequency Domain Analysis'!R$62*1000)*'Frequency Domain Analysis'!R$64*0.000000001))),IMPRODUCT(IMPRODUCT(B356,IMSUM(B356,('Frequency Domain Analysis'!R$65*0.000000001+'Frequency Domain Analysis'!R$66*0.000000001)/('Frequency Domain Analysis'!R$63*1000*'Frequency Domain Analysis'!R$65*0.000000001*'Frequency Domain Analysis'!R$66*0.000000001))),IMSUM(B356,1/('Frequency Domain Analysis'!R$62*1000*'Frequency Domain Analysis'!R$64*0.000000001)))))))</f>
        <v>-1.57234218605807-2.32843392424184i</v>
      </c>
      <c r="D356" s="4">
        <f t="shared" si="23"/>
        <v>8.9728966678761601</v>
      </c>
      <c r="E356" s="4">
        <f t="shared" si="24"/>
        <v>55.969675380191845</v>
      </c>
    </row>
    <row r="357" spans="1:5">
      <c r="A357">
        <f t="shared" si="25"/>
        <v>84000</v>
      </c>
      <c r="B357" s="4" t="str">
        <f t="shared" si="22"/>
        <v>527787.565803085i</v>
      </c>
      <c r="C357" s="4" t="str">
        <f>IMSUB(0,IMPRODUCT(20,IMPRODUCT($B$9,IMDIV(IMPRODUCT(IMSUM(B357,1/('Frequency Domain Analysis'!R$63*1000*'Frequency Domain Analysis'!R$65*0.000000001)),IMSUM(B357,1/(('Frequency Domain Analysis'!R$61*1000+'Frequency Domain Analysis'!R$62*1000)*'Frequency Domain Analysis'!R$64*0.000000001))),IMPRODUCT(IMPRODUCT(B357,IMSUM(B357,('Frequency Domain Analysis'!R$65*0.000000001+'Frequency Domain Analysis'!R$66*0.000000001)/('Frequency Domain Analysis'!R$63*1000*'Frequency Domain Analysis'!R$65*0.000000001*'Frequency Domain Analysis'!R$66*0.000000001))),IMSUM(B357,1/('Frequency Domain Analysis'!R$62*1000*'Frequency Domain Analysis'!R$64*0.000000001)))))))</f>
        <v>-1.59474552589097-2.34971902668694i</v>
      </c>
      <c r="D357" s="4">
        <f t="shared" si="23"/>
        <v>9.0657167303189805</v>
      </c>
      <c r="E357" s="4">
        <f t="shared" si="24"/>
        <v>55.835408259325888</v>
      </c>
    </row>
    <row r="358" spans="1:5">
      <c r="A358">
        <f t="shared" si="25"/>
        <v>85000</v>
      </c>
      <c r="B358" s="4" t="str">
        <f t="shared" si="22"/>
        <v>534070.751110265i</v>
      </c>
      <c r="C358" s="4" t="str">
        <f>IMSUB(0,IMPRODUCT(20,IMPRODUCT($B$9,IMDIV(IMPRODUCT(IMSUM(B358,1/('Frequency Domain Analysis'!R$63*1000*'Frequency Domain Analysis'!R$65*0.000000001)),IMSUM(B358,1/(('Frequency Domain Analysis'!R$61*1000+'Frequency Domain Analysis'!R$62*1000)*'Frequency Domain Analysis'!R$64*0.000000001))),IMPRODUCT(IMPRODUCT(B358,IMSUM(B358,('Frequency Domain Analysis'!R$65*0.000000001+'Frequency Domain Analysis'!R$66*0.000000001)/('Frequency Domain Analysis'!R$63*1000*'Frequency Domain Analysis'!R$65*0.000000001*'Frequency Domain Analysis'!R$66*0.000000001))),IMSUM(B358,1/('Frequency Domain Analysis'!R$62*1000*'Frequency Domain Analysis'!R$64*0.000000001)))))))</f>
        <v>-1.61732079048758-2.37076146820616i</v>
      </c>
      <c r="D358" s="4">
        <f t="shared" si="23"/>
        <v>9.1572880756985597</v>
      </c>
      <c r="E358" s="4">
        <f t="shared" si="24"/>
        <v>55.69840077399229</v>
      </c>
    </row>
    <row r="359" spans="1:5">
      <c r="A359">
        <f t="shared" si="25"/>
        <v>86000</v>
      </c>
      <c r="B359" s="4" t="str">
        <f t="shared" si="22"/>
        <v>540353.936417444i</v>
      </c>
      <c r="C359" s="4" t="str">
        <f>IMSUB(0,IMPRODUCT(20,IMPRODUCT($B$9,IMDIV(IMPRODUCT(IMSUM(B359,1/('Frequency Domain Analysis'!R$63*1000*'Frequency Domain Analysis'!R$65*0.000000001)),IMSUM(B359,1/(('Frequency Domain Analysis'!R$61*1000+'Frequency Domain Analysis'!R$62*1000)*'Frequency Domain Analysis'!R$64*0.000000001))),IMPRODUCT(IMPRODUCT(B359,IMSUM(B359,('Frequency Domain Analysis'!R$65*0.000000001+'Frequency Domain Analysis'!R$66*0.000000001)/('Frequency Domain Analysis'!R$63*1000*'Frequency Domain Analysis'!R$65*0.000000001*'Frequency Domain Analysis'!R$66*0.000000001))),IMSUM(B359,1/('Frequency Domain Analysis'!R$62*1000*'Frequency Domain Analysis'!R$64*0.000000001)))))))</f>
        <v>-1.64006504921643-2.39156016429554i</v>
      </c>
      <c r="D359" s="4">
        <f t="shared" si="23"/>
        <v>9.2476363604414793</v>
      </c>
      <c r="E359" s="4">
        <f t="shared" si="24"/>
        <v>55.558760699387875</v>
      </c>
    </row>
    <row r="360" spans="1:5">
      <c r="A360">
        <f t="shared" si="25"/>
        <v>87000</v>
      </c>
      <c r="B360" s="4" t="str">
        <f t="shared" si="22"/>
        <v>546637.121724624i</v>
      </c>
      <c r="C360" s="4" t="str">
        <f>IMSUB(0,IMPRODUCT(20,IMPRODUCT($B$9,IMDIV(IMPRODUCT(IMSUM(B360,1/('Frequency Domain Analysis'!R$63*1000*'Frequency Domain Analysis'!R$65*0.000000001)),IMSUM(B360,1/(('Frequency Domain Analysis'!R$61*1000+'Frequency Domain Analysis'!R$62*1000)*'Frequency Domain Analysis'!R$64*0.000000001))),IMPRODUCT(IMPRODUCT(B360,IMSUM(B360,('Frequency Domain Analysis'!R$65*0.000000001+'Frequency Domain Analysis'!R$66*0.000000001)/('Frequency Domain Analysis'!R$63*1000*'Frequency Domain Analysis'!R$65*0.000000001*'Frequency Domain Analysis'!R$66*0.000000001))),IMSUM(B360,1/('Frequency Domain Analysis'!R$62*1000*'Frequency Domain Analysis'!R$64*0.000000001)))))))</f>
        <v>-1.66297536352974-2.412114062022i</v>
      </c>
      <c r="D360" s="4">
        <f t="shared" si="23"/>
        <v>9.3367864442186406</v>
      </c>
      <c r="E360" s="4">
        <f t="shared" si="24"/>
        <v>55.416591060046116</v>
      </c>
    </row>
    <row r="361" spans="1:5">
      <c r="A361">
        <f t="shared" si="25"/>
        <v>88000</v>
      </c>
      <c r="B361" s="4" t="str">
        <f t="shared" si="22"/>
        <v>552920.307031804i</v>
      </c>
      <c r="C361" s="4" t="str">
        <f>IMSUB(0,IMPRODUCT(20,IMPRODUCT($B$9,IMDIV(IMPRODUCT(IMSUM(B361,1/('Frequency Domain Analysis'!R$63*1000*'Frequency Domain Analysis'!R$65*0.000000001)),IMSUM(B361,1/(('Frequency Domain Analysis'!R$61*1000+'Frequency Domain Analysis'!R$62*1000)*'Frequency Domain Analysis'!R$64*0.000000001))),IMPRODUCT(IMPRODUCT(B361,IMSUM(B361,('Frequency Domain Analysis'!R$65*0.000000001+'Frequency Domain Analysis'!R$66*0.000000001)/('Frequency Domain Analysis'!R$63*1000*'Frequency Domain Analysis'!R$65*0.000000001*'Frequency Domain Analysis'!R$66*0.000000001))),IMSUM(B361,1/('Frequency Domain Analysis'!R$62*1000*'Frequency Domain Analysis'!R$64*0.000000001)))))))</f>
        <v>-1.68604878764978-2.43242214058082i</v>
      </c>
      <c r="D361" s="4">
        <f t="shared" si="23"/>
        <v>9.4247624222546591</v>
      </c>
      <c r="E361" s="4">
        <f t="shared" si="24"/>
        <v>55.271990391348297</v>
      </c>
    </row>
    <row r="362" spans="1:5">
      <c r="A362">
        <f t="shared" si="25"/>
        <v>89000</v>
      </c>
      <c r="B362" s="4" t="str">
        <f t="shared" si="22"/>
        <v>559203.492338983i</v>
      </c>
      <c r="C362" s="4" t="str">
        <f>IMSUB(0,IMPRODUCT(20,IMPRODUCT($B$9,IMDIV(IMPRODUCT(IMSUM(B362,1/('Frequency Domain Analysis'!R$63*1000*'Frequency Domain Analysis'!R$65*0.000000001)),IMSUM(B362,1/(('Frequency Domain Analysis'!R$61*1000+'Frequency Domain Analysis'!R$62*1000)*'Frequency Domain Analysis'!R$64*0.000000001))),IMPRODUCT(IMPRODUCT(B362,IMSUM(B362,('Frequency Domain Analysis'!R$65*0.000000001+'Frequency Domain Analysis'!R$66*0.000000001)/('Frequency Domain Analysis'!R$63*1000*'Frequency Domain Analysis'!R$65*0.000000001*'Frequency Domain Analysis'!R$66*0.000000001))),IMSUM(B362,1/('Frequency Domain Analysis'!R$62*1000*'Frequency Domain Analysis'!R$64*0.000000001)))))))</f>
        <v>-1.70928236925126-2.45248341180014i</v>
      </c>
      <c r="D362" s="4">
        <f t="shared" si="23"/>
        <v>9.5115876560781807</v>
      </c>
      <c r="E362" s="4">
        <f t="shared" si="24"/>
        <v>55.125052983903075</v>
      </c>
    </row>
    <row r="363" spans="1:5">
      <c r="A363">
        <f t="shared" si="25"/>
        <v>90000</v>
      </c>
      <c r="B363" s="4" t="str">
        <f t="shared" si="22"/>
        <v>565486.677646163i</v>
      </c>
      <c r="C363" s="4" t="str">
        <f>IMSUB(0,IMPRODUCT(20,IMPRODUCT($B$9,IMDIV(IMPRODUCT(IMSUM(B363,1/('Frequency Domain Analysis'!R$63*1000*'Frequency Domain Analysis'!R$65*0.000000001)),IMSUM(B363,1/(('Frequency Domain Analysis'!R$61*1000+'Frequency Domain Analysis'!R$62*1000)*'Frequency Domain Analysis'!R$64*0.000000001))),IMPRODUCT(IMPRODUCT(B363,IMSUM(B363,('Frequency Domain Analysis'!R$65*0.000000001+'Frequency Domain Analysis'!R$66*0.000000001)/('Frequency Domain Analysis'!R$63*1000*'Frequency Domain Analysis'!R$65*0.000000001*'Frequency Domain Analysis'!R$66*0.000000001))),IMSUM(B363,1/('Frequency Domain Analysis'!R$62*1000*'Frequency Domain Analysis'!R$64*0.000000001)))))))</f>
        <v>-1.73267315013914-2.4722969205957i</v>
      </c>
      <c r="D363" s="4">
        <f t="shared" si="23"/>
        <v>9.5972848027965192</v>
      </c>
      <c r="E363" s="4">
        <f t="shared" si="24"/>
        <v>54.975869112089285</v>
      </c>
    </row>
    <row r="364" spans="1:5">
      <c r="A364">
        <f t="shared" si="25"/>
        <v>91000</v>
      </c>
      <c r="B364" s="4" t="str">
        <f t="shared" si="22"/>
        <v>571769.862953342i</v>
      </c>
      <c r="C364" s="4" t="str">
        <f>IMSUB(0,IMPRODUCT(20,IMPRODUCT($B$9,IMDIV(IMPRODUCT(IMSUM(B364,1/('Frequency Domain Analysis'!R$63*1000*'Frequency Domain Analysis'!R$65*0.000000001)),IMSUM(B364,1/(('Frequency Domain Analysis'!R$61*1000+'Frequency Domain Analysis'!R$62*1000)*'Frequency Domain Analysis'!R$64*0.000000001))),IMPRODUCT(IMPRODUCT(B364,IMSUM(B364,('Frequency Domain Analysis'!R$65*0.000000001+'Frequency Domain Analysis'!R$66*0.000000001)/('Frequency Domain Analysis'!R$63*1000*'Frequency Domain Analysis'!R$65*0.000000001*'Frequency Domain Analysis'!R$66*0.000000001))),IMSUM(B364,1/('Frequency Domain Analysis'!R$62*1000*'Frequency Domain Analysis'!R$64*0.000000001)))))))</f>
        <v>-1.75621816692178-2.49186174537926i</v>
      </c>
      <c r="D364" s="4">
        <f t="shared" si="23"/>
        <v>9.6818758429760603</v>
      </c>
      <c r="E364" s="4">
        <f t="shared" si="24"/>
        <v>54.824525247943882</v>
      </c>
    </row>
    <row r="365" spans="1:5">
      <c r="A365">
        <f t="shared" si="25"/>
        <v>92000</v>
      </c>
      <c r="B365" s="4" t="str">
        <f t="shared" si="22"/>
        <v>578053.048260522i</v>
      </c>
      <c r="C365" s="4" t="str">
        <f>IMSUB(0,IMPRODUCT(20,IMPRODUCT($B$9,IMDIV(IMPRODUCT(IMSUM(B365,1/('Frequency Domain Analysis'!R$63*1000*'Frequency Domain Analysis'!R$65*0.000000001)),IMSUM(B365,1/(('Frequency Domain Analysis'!R$61*1000+'Frequency Domain Analysis'!R$62*1000)*'Frequency Domain Analysis'!R$64*0.000000001))),IMPRODUCT(IMPRODUCT(B365,IMSUM(B365,('Frequency Domain Analysis'!R$65*0.000000001+'Frequency Domain Analysis'!R$66*0.000000001)/('Frequency Domain Analysis'!R$63*1000*'Frequency Domain Analysis'!R$65*0.000000001*'Frequency Domain Analysis'!R$66*0.000000001))),IMSUM(B365,1/('Frequency Domain Analysis'!R$62*1000*'Frequency Domain Analysis'!R$64*0.000000001)))))))</f>
        <v>-1.77991445167921-2.511176998423i</v>
      </c>
      <c r="D365" s="4">
        <f t="shared" si="23"/>
        <v>9.7653821072019795</v>
      </c>
      <c r="E365" s="4">
        <f t="shared" si="24"/>
        <v>54.671104261471569</v>
      </c>
    </row>
    <row r="366" spans="1:5">
      <c r="A366">
        <f t="shared" si="25"/>
        <v>93000</v>
      </c>
      <c r="B366" s="4" t="str">
        <f t="shared" si="22"/>
        <v>584336.233567702i</v>
      </c>
      <c r="C366" s="4" t="str">
        <f>IMSUB(0,IMPRODUCT(20,IMPRODUCT($B$9,IMDIV(IMPRODUCT(IMSUM(B366,1/('Frequency Domain Analysis'!R$63*1000*'Frequency Domain Analysis'!R$65*0.000000001)),IMSUM(B366,1/(('Frequency Domain Analysis'!R$61*1000+'Frequency Domain Analysis'!R$62*1000)*'Frequency Domain Analysis'!R$64*0.000000001))),IMPRODUCT(IMPRODUCT(B366,IMSUM(B366,('Frequency Domain Analysis'!R$65*0.000000001+'Frequency Domain Analysis'!R$66*0.000000001)/('Frequency Domain Analysis'!R$63*1000*'Frequency Domain Analysis'!R$65*0.000000001*'Frequency Domain Analysis'!R$66*0.000000001))),IMSUM(B366,1/('Frequency Domain Analysis'!R$62*1000*'Frequency Domain Analysis'!R$64*0.000000001)))))))</f>
        <v>-1.80375903262626-2.53024182618264i</v>
      </c>
      <c r="D366" s="4">
        <f t="shared" si="23"/>
        <v>9.8478243013884406</v>
      </c>
      <c r="E366" s="4">
        <f t="shared" si="24"/>
        <v>54.515685608368798</v>
      </c>
    </row>
    <row r="367" spans="1:5">
      <c r="A367">
        <f t="shared" si="25"/>
        <v>94000</v>
      </c>
      <c r="B367" s="4" t="str">
        <f t="shared" si="22"/>
        <v>590619.418874881i</v>
      </c>
      <c r="C367" s="4" t="str">
        <f>IMSUB(0,IMPRODUCT(20,IMPRODUCT($B$9,IMDIV(IMPRODUCT(IMSUM(B367,1/('Frequency Domain Analysis'!R$63*1000*'Frequency Domain Analysis'!R$65*0.000000001)),IMSUM(B367,1/(('Frequency Domain Analysis'!R$61*1000+'Frequency Domain Analysis'!R$62*1000)*'Frequency Domain Analysis'!R$64*0.000000001))),IMPRODUCT(IMPRODUCT(B367,IMSUM(B367,('Frequency Domain Analysis'!R$65*0.000000001+'Frequency Domain Analysis'!R$66*0.000000001)/('Frequency Domain Analysis'!R$63*1000*'Frequency Domain Analysis'!R$65*0.000000001*'Frequency Domain Analysis'!R$66*0.000000001))),IMSUM(B367,1/('Frequency Domain Analysis'!R$62*1000*'Frequency Domain Analysis'!R$64*0.000000001)))))))</f>
        <v>-1.82774893477033-2.54905540958214i</v>
      </c>
      <c r="D367" s="4">
        <f t="shared" si="23"/>
        <v>9.9292225309072997</v>
      </c>
      <c r="E367" s="4">
        <f t="shared" si="24"/>
        <v>54.35834550607899</v>
      </c>
    </row>
    <row r="368" spans="1:5">
      <c r="A368">
        <f t="shared" si="25"/>
        <v>95000</v>
      </c>
      <c r="B368" s="4" t="str">
        <f t="shared" si="22"/>
        <v>596902.604182061i</v>
      </c>
      <c r="C368" s="4" t="str">
        <f>IMSUB(0,IMPRODUCT(20,IMPRODUCT($B$9,IMDIV(IMPRODUCT(IMSUM(B368,1/('Frequency Domain Analysis'!R$63*1000*'Frequency Domain Analysis'!R$65*0.000000001)),IMSUM(B368,1/(('Frequency Domain Analysis'!R$61*1000+'Frequency Domain Analysis'!R$62*1000)*'Frequency Domain Analysis'!R$64*0.000000001))),IMPRODUCT(IMPRODUCT(B368,IMSUM(B368,('Frequency Domain Analysis'!R$65*0.000000001+'Frequency Domain Analysis'!R$66*0.000000001)/('Frequency Domain Analysis'!R$63*1000*'Frequency Domain Analysis'!R$65*0.000000001*'Frequency Domain Analysis'!R$66*0.000000001))),IMSUM(B368,1/('Frequency Domain Analysis'!R$62*1000*'Frequency Domain Analysis'!R$64*0.000000001)))))))</f>
        <v>-1.85188118056373-2.56761696426132i</v>
      </c>
      <c r="D368" s="4">
        <f t="shared" si="23"/>
        <v>10.009596323596138</v>
      </c>
      <c r="E368" s="4">
        <f t="shared" si="24"/>
        <v>54.199157099001923</v>
      </c>
    </row>
    <row r="369" spans="1:5">
      <c r="A369">
        <f t="shared" si="25"/>
        <v>96000</v>
      </c>
      <c r="B369" s="4" t="str">
        <f t="shared" si="22"/>
        <v>603185.78948924i</v>
      </c>
      <c r="C369" s="4" t="str">
        <f>IMSUB(0,IMPRODUCT(20,IMPRODUCT($B$9,IMDIV(IMPRODUCT(IMSUM(B369,1/('Frequency Domain Analysis'!R$63*1000*'Frequency Domain Analysis'!R$65*0.000000001)),IMSUM(B369,1/(('Frequency Domain Analysis'!R$61*1000+'Frequency Domain Analysis'!R$62*1000)*'Frequency Domain Analysis'!R$64*0.000000001))),IMPRODUCT(IMPRODUCT(B369,IMSUM(B369,('Frequency Domain Analysis'!R$65*0.000000001+'Frequency Domain Analysis'!R$66*0.000000001)/('Frequency Domain Analysis'!R$63*1000*'Frequency Domain Analysis'!R$65*0.000000001*'Frequency Domain Analysis'!R$66*0.000000001))),IMSUM(B369,1/('Frequency Domain Analysis'!R$62*1000*'Frequency Domain Analysis'!R$64*0.000000001)))))))</f>
        <v>-1.87615279055014-2.58592574078918i</v>
      </c>
      <c r="D369" s="4">
        <f t="shared" si="23"/>
        <v>10.088964651706201</v>
      </c>
      <c r="E369" s="4">
        <f t="shared" si="24"/>
        <v>54.038190613638378</v>
      </c>
    </row>
    <row r="370" spans="1:5">
      <c r="A370">
        <f t="shared" si="25"/>
        <v>97000</v>
      </c>
      <c r="B370" s="4" t="str">
        <f t="shared" si="22"/>
        <v>609468.97479642i</v>
      </c>
      <c r="C370" s="4" t="str">
        <f>IMSUB(0,IMPRODUCT(20,IMPRODUCT($B$9,IMDIV(IMPRODUCT(IMSUM(B370,1/('Frequency Domain Analysis'!R$63*1000*'Frequency Domain Analysis'!R$65*0.000000001)),IMSUM(B370,1/(('Frequency Domain Analysis'!R$61*1000+'Frequency Domain Analysis'!R$62*1000)*'Frequency Domain Analysis'!R$64*0.000000001))),IMPRODUCT(IMPRODUCT(B370,IMSUM(B370,('Frequency Domain Analysis'!R$65*0.000000001+'Frequency Domain Analysis'!R$66*0.000000001)/('Frequency Domain Analysis'!R$63*1000*'Frequency Domain Analysis'!R$65*0.000000001*'Frequency Domain Analysis'!R$66*0.000000001))),IMSUM(B370,1/('Frequency Domain Analysis'!R$62*1000*'Frequency Domain Analysis'!R$64*0.000000001)))))))</f>
        <v>-1.90056078400527-2.60398102484436i</v>
      </c>
      <c r="D370" s="4">
        <f t="shared" si="23"/>
        <v>10.16734595284564</v>
      </c>
      <c r="E370" s="4">
        <f t="shared" si="24"/>
        <v>53.875513504368016</v>
      </c>
    </row>
    <row r="371" spans="1:5">
      <c r="A371">
        <f t="shared" si="25"/>
        <v>98000</v>
      </c>
      <c r="B371" s="4" t="str">
        <f t="shared" si="22"/>
        <v>615752.160103599i</v>
      </c>
      <c r="C371" s="4" t="str">
        <f>IMSUB(0,IMPRODUCT(20,IMPRODUCT($B$9,IMDIV(IMPRODUCT(IMSUM(B371,1/('Frequency Domain Analysis'!R$63*1000*'Frequency Domain Analysis'!R$65*0.000000001)),IMSUM(B371,1/(('Frequency Domain Analysis'!R$61*1000+'Frequency Domain Analysis'!R$62*1000)*'Frequency Domain Analysis'!R$64*0.000000001))),IMPRODUCT(IMPRODUCT(B371,IMSUM(B371,('Frequency Domain Analysis'!R$65*0.000000001+'Frequency Domain Analysis'!R$66*0.000000001)/('Frequency Domain Analysis'!R$63*1000*'Frequency Domain Analysis'!R$65*0.000000001*'Frequency Domain Analysis'!R$66*0.000000001))),IMSUM(B371,1/('Frequency Domain Analysis'!R$62*1000*'Frequency Domain Analysis'!R$64*0.000000001)))))))</f>
        <v>-1.92510217957132-2.6217821373648i</v>
      </c>
      <c r="D371" s="4">
        <f t="shared" si="23"/>
        <v>10.2447581499706</v>
      </c>
      <c r="E371" s="4">
        <f t="shared" si="24"/>
        <v>53.711190590517546</v>
      </c>
    </row>
    <row r="372" spans="1:5">
      <c r="A372">
        <f t="shared" si="25"/>
        <v>99000</v>
      </c>
      <c r="B372" s="4" t="str">
        <f t="shared" si="22"/>
        <v>622035.345410779i</v>
      </c>
      <c r="C372" s="4" t="str">
        <f>IMSUB(0,IMPRODUCT(20,IMPRODUCT($B$9,IMDIV(IMPRODUCT(IMSUM(B372,1/('Frequency Domain Analysis'!R$63*1000*'Frequency Domain Analysis'!R$65*0.000000001)),IMSUM(B372,1/(('Frequency Domain Analysis'!R$61*1000+'Frequency Domain Analysis'!R$62*1000)*'Frequency Domain Analysis'!R$64*0.000000001))),IMPRODUCT(IMPRODUCT(B372,IMSUM(B372,('Frequency Domain Analysis'!R$65*0.000000001+'Frequency Domain Analysis'!R$66*0.000000001)/('Frequency Domain Analysis'!R$63*1000*'Frequency Domain Analysis'!R$65*0.000000001*'Frequency Domain Analysis'!R$66*0.000000001))),IMSUM(B372,1/('Frequency Domain Analysis'!R$62*1000*'Frequency Domain Analysis'!R$64*0.000000001)))))))</f>
        <v>-1.94977399588527-2.63932843466798i</v>
      </c>
      <c r="D372" s="4">
        <f t="shared" si="23"/>
        <v>10.321218670474</v>
      </c>
      <c r="E372" s="4">
        <f t="shared" si="24"/>
        <v>53.545284185314188</v>
      </c>
    </row>
    <row r="373" spans="1:5">
      <c r="A373">
        <f t="shared" si="25"/>
        <v>100000</v>
      </c>
      <c r="B373" s="4" t="str">
        <f t="shared" si="22"/>
        <v>628318.530717959i</v>
      </c>
      <c r="C373" s="4" t="str">
        <f>IMSUB(0,IMPRODUCT(20,IMPRODUCT($B$9,IMDIV(IMPRODUCT(IMSUM(B373,1/('Frequency Domain Analysis'!R$63*1000*'Frequency Domain Analysis'!R$65*0.000000001)),IMSUM(B373,1/(('Frequency Domain Analysis'!R$61*1000+'Frequency Domain Analysis'!R$62*1000)*'Frequency Domain Analysis'!R$64*0.000000001))),IMPRODUCT(IMPRODUCT(B373,IMSUM(B373,('Frequency Domain Analysis'!R$65*0.000000001+'Frequency Domain Analysis'!R$66*0.000000001)/('Frequency Domain Analysis'!R$63*1000*'Frequency Domain Analysis'!R$65*0.000000001*'Frequency Domain Analysis'!R$66*0.000000001))),IMSUM(B373,1/('Frequency Domain Analysis'!R$62*1000*'Frequency Domain Analysis'!R$64*0.000000001)))))))</f>
        <v>-1.97457325220049-2.65661930854338i</v>
      </c>
      <c r="D373" s="4">
        <f t="shared" si="23"/>
        <v>10.39674446441806</v>
      </c>
      <c r="E373" s="4">
        <f t="shared" si="24"/>
        <v>53.377854217283314</v>
      </c>
    </row>
    <row r="374" spans="1:5">
      <c r="A374">
        <f>A373+10000</f>
        <v>110000</v>
      </c>
      <c r="B374" s="4" t="str">
        <f t="shared" si="22"/>
        <v>691150.383789754i</v>
      </c>
      <c r="C374" s="4" t="str">
        <f>IMSUB(0,IMPRODUCT(20,IMPRODUCT($B$9,IMDIV(IMPRODUCT(IMSUM(B374,1/('Frequency Domain Analysis'!R$63*1000*'Frequency Domain Analysis'!R$65*0.000000001)),IMSUM(B374,1/(('Frequency Domain Analysis'!R$61*1000+'Frequency Domain Analysis'!R$62*1000)*'Frequency Domain Analysis'!R$64*0.000000001))),IMPRODUCT(IMPRODUCT(B374,IMSUM(B374,('Frequency Domain Analysis'!R$65*0.000000001+'Frequency Domain Analysis'!R$66*0.000000001)/('Frequency Domain Analysis'!R$63*1000*'Frequency Domain Analysis'!R$65*0.000000001*'Frequency Domain Analysis'!R$66*0.000000001))),IMSUM(B374,1/('Frequency Domain Analysis'!R$62*1000*'Frequency Domain Analysis'!R$64*0.000000001)))))))</f>
        <v>-2.22892090239794-2.81537137590038i</v>
      </c>
      <c r="D374" s="4">
        <f t="shared" si="23"/>
        <v>11.104012857274419</v>
      </c>
      <c r="E374" s="4">
        <f t="shared" si="24"/>
        <v>51.631448375173363</v>
      </c>
    </row>
    <row r="375" spans="1:5">
      <c r="A375">
        <f t="shared" ref="A375:A438" si="26">A374+10000</f>
        <v>120000</v>
      </c>
      <c r="B375" s="4" t="str">
        <f t="shared" si="22"/>
        <v>753982.23686155i</v>
      </c>
      <c r="C375" s="4" t="str">
        <f>IMSUB(0,IMPRODUCT(20,IMPRODUCT($B$9,IMDIV(IMPRODUCT(IMSUM(B375,1/('Frequency Domain Analysis'!R$63*1000*'Frequency Domain Analysis'!R$65*0.000000001)),IMSUM(B375,1/(('Frequency Domain Analysis'!R$61*1000+'Frequency Domain Analysis'!R$62*1000)*'Frequency Domain Analysis'!R$64*0.000000001))),IMPRODUCT(IMPRODUCT(B375,IMSUM(B375,('Frequency Domain Analysis'!R$65*0.000000001+'Frequency Domain Analysis'!R$66*0.000000001)/('Frequency Domain Analysis'!R$63*1000*'Frequency Domain Analysis'!R$65*0.000000001*'Frequency Domain Analysis'!R$66*0.000000001))),IMSUM(B375,1/('Frequency Domain Analysis'!R$62*1000*'Frequency Domain Analysis'!R$64*0.000000001)))))))</f>
        <v>-2.49276106575742-2.94817513821034i</v>
      </c>
      <c r="D375" s="4">
        <f t="shared" si="23"/>
        <v>11.733492986708979</v>
      </c>
      <c r="E375" s="4">
        <f t="shared" si="24"/>
        <v>49.7845852714469</v>
      </c>
    </row>
    <row r="376" spans="1:5">
      <c r="A376">
        <f t="shared" si="26"/>
        <v>130000</v>
      </c>
      <c r="B376" s="4" t="str">
        <f t="shared" si="22"/>
        <v>816814.089933346i</v>
      </c>
      <c r="C376" s="4" t="str">
        <f>IMSUB(0,IMPRODUCT(20,IMPRODUCT($B$9,IMDIV(IMPRODUCT(IMSUM(B376,1/('Frequency Domain Analysis'!R$63*1000*'Frequency Domain Analysis'!R$65*0.000000001)),IMSUM(B376,1/(('Frequency Domain Analysis'!R$61*1000+'Frequency Domain Analysis'!R$62*1000)*'Frequency Domain Analysis'!R$64*0.000000001))),IMPRODUCT(IMPRODUCT(B376,IMSUM(B376,('Frequency Domain Analysis'!R$65*0.000000001+'Frequency Domain Analysis'!R$66*0.000000001)/('Frequency Domain Analysis'!R$63*1000*'Frequency Domain Analysis'!R$65*0.000000001*'Frequency Domain Analysis'!R$66*0.000000001))),IMSUM(B376,1/('Frequency Domain Analysis'!R$62*1000*'Frequency Domain Analysis'!R$64*0.000000001)))))))</f>
        <v>-2.76321252717076-3.05499860914304i</v>
      </c>
      <c r="D376" s="4">
        <f t="shared" si="23"/>
        <v>12.296398688673481</v>
      </c>
      <c r="E376" s="4">
        <f t="shared" si="24"/>
        <v>47.871005536797128</v>
      </c>
    </row>
    <row r="377" spans="1:5">
      <c r="A377">
        <f t="shared" si="26"/>
        <v>140000</v>
      </c>
      <c r="B377" s="4" t="str">
        <f t="shared" si="22"/>
        <v>879645.943005142i</v>
      </c>
      <c r="C377" s="4" t="str">
        <f>IMSUB(0,IMPRODUCT(20,IMPRODUCT($B$9,IMDIV(IMPRODUCT(IMSUM(B377,1/('Frequency Domain Analysis'!R$63*1000*'Frequency Domain Analysis'!R$65*0.000000001)),IMSUM(B377,1/(('Frequency Domain Analysis'!R$61*1000+'Frequency Domain Analysis'!R$62*1000)*'Frequency Domain Analysis'!R$64*0.000000001))),IMPRODUCT(IMPRODUCT(B377,IMSUM(B377,('Frequency Domain Analysis'!R$65*0.000000001+'Frequency Domain Analysis'!R$66*0.000000001)/('Frequency Domain Analysis'!R$63*1000*'Frequency Domain Analysis'!R$65*0.000000001*'Frequency Domain Analysis'!R$66*0.000000001))),IMSUM(B377,1/('Frequency Domain Analysis'!R$62*1000*'Frequency Domain Analysis'!R$64*0.000000001)))))))</f>
        <v>-3.03751638208172-3.13613432712254i</v>
      </c>
      <c r="D377" s="4">
        <f t="shared" si="23"/>
        <v>12.80164917596168</v>
      </c>
      <c r="E377" s="4">
        <f t="shared" si="24"/>
        <v>45.915165397800052</v>
      </c>
    </row>
    <row r="378" spans="1:5">
      <c r="A378">
        <f t="shared" si="26"/>
        <v>150000</v>
      </c>
      <c r="B378" s="4" t="str">
        <f t="shared" si="22"/>
        <v>942477.796076938i</v>
      </c>
      <c r="C378" s="4" t="str">
        <f>IMSUB(0,IMPRODUCT(20,IMPRODUCT($B$9,IMDIV(IMPRODUCT(IMSUM(B378,1/('Frequency Domain Analysis'!R$63*1000*'Frequency Domain Analysis'!R$65*0.000000001)),IMSUM(B378,1/(('Frequency Domain Analysis'!R$61*1000+'Frequency Domain Analysis'!R$62*1000)*'Frequency Domain Analysis'!R$64*0.000000001))),IMPRODUCT(IMPRODUCT(B378,IMSUM(B378,('Frequency Domain Analysis'!R$65*0.000000001+'Frequency Domain Analysis'!R$66*0.000000001)/('Frequency Domain Analysis'!R$63*1000*'Frequency Domain Analysis'!R$65*0.000000001*'Frequency Domain Analysis'!R$66*0.000000001))),IMSUM(B378,1/('Frequency Domain Analysis'!R$62*1000*'Frequency Domain Analysis'!R$64*0.000000001)))))))</f>
        <v>-3.3130757606662-3.19216812831646i</v>
      </c>
      <c r="D378" s="4">
        <f t="shared" si="23"/>
        <v>13.256471705473121</v>
      </c>
      <c r="E378" s="4">
        <f t="shared" si="24"/>
        <v>43.935212939616804</v>
      </c>
    </row>
    <row r="379" spans="1:5">
      <c r="A379">
        <f t="shared" si="26"/>
        <v>160000</v>
      </c>
      <c r="B379" s="4" t="str">
        <f t="shared" si="22"/>
        <v>1005309.64914873i</v>
      </c>
      <c r="C379" s="4" t="str">
        <f>IMSUB(0,IMPRODUCT(20,IMPRODUCT($B$9,IMDIV(IMPRODUCT(IMSUM(B379,1/('Frequency Domain Analysis'!R$63*1000*'Frequency Domain Analysis'!R$65*0.000000001)),IMSUM(B379,1/(('Frequency Domain Analysis'!R$61*1000+'Frequency Domain Analysis'!R$62*1000)*'Frequency Domain Analysis'!R$64*0.000000001))),IMPRODUCT(IMPRODUCT(B379,IMSUM(B379,('Frequency Domain Analysis'!R$65*0.000000001+'Frequency Domain Analysis'!R$66*0.000000001)/('Frequency Domain Analysis'!R$63*1000*'Frequency Domain Analysis'!R$65*0.000000001*'Frequency Domain Analysis'!R$66*0.000000001))),IMSUM(B379,1/('Frequency Domain Analysis'!R$62*1000*'Frequency Domain Analysis'!R$64*0.000000001)))))))</f>
        <v>-3.5874866009808-3.22394213728008i</v>
      </c>
      <c r="D379" s="4">
        <f t="shared" si="23"/>
        <v>13.666818319555041</v>
      </c>
      <c r="E379" s="4">
        <f t="shared" si="24"/>
        <v>41.944867328020649</v>
      </c>
    </row>
    <row r="380" spans="1:5">
      <c r="A380">
        <f t="shared" si="26"/>
        <v>170000</v>
      </c>
      <c r="B380" s="4" t="str">
        <f t="shared" si="22"/>
        <v>1068141.50222053i</v>
      </c>
      <c r="C380" s="4" t="str">
        <f>IMSUB(0,IMPRODUCT(20,IMPRODUCT($B$9,IMDIV(IMPRODUCT(IMSUM(B380,1/('Frequency Domain Analysis'!R$63*1000*'Frequency Domain Analysis'!R$65*0.000000001)),IMSUM(B380,1/(('Frequency Domain Analysis'!R$61*1000+'Frequency Domain Analysis'!R$62*1000)*'Frequency Domain Analysis'!R$64*0.000000001))),IMPRODUCT(IMPRODUCT(B380,IMSUM(B380,('Frequency Domain Analysis'!R$65*0.000000001+'Frequency Domain Analysis'!R$66*0.000000001)/('Frequency Domain Analysis'!R$63*1000*'Frequency Domain Analysis'!R$65*0.000000001*'Frequency Domain Analysis'!R$66*0.000000001))),IMSUM(B380,1/('Frequency Domain Analysis'!R$62*1000*'Frequency Domain Analysis'!R$64*0.000000001)))))))</f>
        <v>-3.85855971729896-3.23251486560534i</v>
      </c>
      <c r="D380" s="4">
        <f t="shared" si="23"/>
        <v>14.037660833311181</v>
      </c>
      <c r="E380" s="4">
        <f t="shared" si="24"/>
        <v>39.954648186691912</v>
      </c>
    </row>
    <row r="381" spans="1:5">
      <c r="A381">
        <f t="shared" si="26"/>
        <v>180000</v>
      </c>
      <c r="B381" s="4" t="str">
        <f t="shared" si="22"/>
        <v>1130973.35529233i</v>
      </c>
      <c r="C381" s="4" t="str">
        <f>IMSUB(0,IMPRODUCT(20,IMPRODUCT($B$9,IMDIV(IMPRODUCT(IMSUM(B381,1/('Frequency Domain Analysis'!R$63*1000*'Frequency Domain Analysis'!R$65*0.000000001)),IMSUM(B381,1/(('Frequency Domain Analysis'!R$61*1000+'Frequency Domain Analysis'!R$62*1000)*'Frequency Domain Analysis'!R$64*0.000000001))),IMPRODUCT(IMPRODUCT(B381,IMSUM(B381,('Frequency Domain Analysis'!R$65*0.000000001+'Frequency Domain Analysis'!R$66*0.000000001)/('Frequency Domain Analysis'!R$63*1000*'Frequency Domain Analysis'!R$65*0.000000001*'Frequency Domain Analysis'!R$66*0.000000001))),IMSUM(B381,1/('Frequency Domain Analysis'!R$62*1000*'Frequency Domain Analysis'!R$64*0.000000001)))))))</f>
        <v>-4.12433474735632-3.21912060594912i</v>
      </c>
      <c r="D381" s="4">
        <f t="shared" si="23"/>
        <v>14.373204075807561</v>
      </c>
      <c r="E381" s="4">
        <f t="shared" si="24"/>
        <v>37.972705613891179</v>
      </c>
    </row>
    <row r="382" spans="1:5">
      <c r="A382">
        <f t="shared" si="26"/>
        <v>190000</v>
      </c>
      <c r="B382" s="4" t="str">
        <f t="shared" si="22"/>
        <v>1193805.20836412i</v>
      </c>
      <c r="C382" s="4" t="str">
        <f>IMSUB(0,IMPRODUCT(20,IMPRODUCT($B$9,IMDIV(IMPRODUCT(IMSUM(B382,1/('Frequency Domain Analysis'!R$63*1000*'Frequency Domain Analysis'!R$65*0.000000001)),IMSUM(B382,1/(('Frequency Domain Analysis'!R$61*1000+'Frequency Domain Analysis'!R$62*1000)*'Frequency Domain Analysis'!R$64*0.000000001))),IMPRODUCT(IMPRODUCT(B382,IMSUM(B382,('Frequency Domain Analysis'!R$65*0.000000001+'Frequency Domain Analysis'!R$66*0.000000001)/('Frequency Domain Analysis'!R$63*1000*'Frequency Domain Analysis'!R$65*0.000000001*'Frequency Domain Analysis'!R$66*0.000000001))),IMSUM(B382,1/('Frequency Domain Analysis'!R$62*1000*'Frequency Domain Analysis'!R$64*0.000000001)))))))</f>
        <v>-4.38308680311498-3.18512977947334i</v>
      </c>
      <c r="D382" s="4">
        <f t="shared" si="23"/>
        <v>14.677043001942181</v>
      </c>
      <c r="E382" s="4">
        <f t="shared" si="24"/>
        <v>36.005396706646991</v>
      </c>
    </row>
    <row r="383" spans="1:5">
      <c r="A383">
        <f t="shared" si="26"/>
        <v>200000</v>
      </c>
      <c r="B383" s="4" t="str">
        <f t="shared" si="22"/>
        <v>1256637.06143592i</v>
      </c>
      <c r="C383" s="4" t="str">
        <f>IMSUB(0,IMPRODUCT(20,IMPRODUCT($B$9,IMDIV(IMPRODUCT(IMSUM(B383,1/('Frequency Domain Analysis'!R$63*1000*'Frequency Domain Analysis'!R$65*0.000000001)),IMSUM(B383,1/(('Frequency Domain Analysis'!R$61*1000+'Frequency Domain Analysis'!R$62*1000)*'Frequency Domain Analysis'!R$64*0.000000001))),IMPRODUCT(IMPRODUCT(B383,IMSUM(B383,('Frequency Domain Analysis'!R$65*0.000000001+'Frequency Domain Analysis'!R$66*0.000000001)/('Frequency Domain Analysis'!R$63*1000*'Frequency Domain Analysis'!R$65*0.000000001*'Frequency Domain Analysis'!R$66*0.000000001))),IMSUM(B383,1/('Frequency Domain Analysis'!R$62*1000*'Frequency Domain Analysis'!R$64*0.000000001)))))))</f>
        <v>-4.63332679906804-3.1320114603583i</v>
      </c>
      <c r="D383" s="4">
        <f t="shared" si="23"/>
        <v>14.9522804789717</v>
      </c>
      <c r="E383" s="4">
        <f t="shared" si="24"/>
        <v>34.057696461872268</v>
      </c>
    </row>
    <row r="384" spans="1:5">
      <c r="A384">
        <f t="shared" si="26"/>
        <v>210000</v>
      </c>
      <c r="B384" s="4" t="str">
        <f t="shared" si="22"/>
        <v>1319468.91450771i</v>
      </c>
      <c r="C384" s="4" t="str">
        <f>IMSUB(0,IMPRODUCT(20,IMPRODUCT($B$9,IMDIV(IMPRODUCT(IMSUM(B384,1/('Frequency Domain Analysis'!R$63*1000*'Frequency Domain Analysis'!R$65*0.000000001)),IMSUM(B384,1/(('Frequency Domain Analysis'!R$61*1000+'Frequency Domain Analysis'!R$62*1000)*'Frequency Domain Analysis'!R$64*0.000000001))),IMPRODUCT(IMPRODUCT(B384,IMSUM(B384,('Frequency Domain Analysis'!R$65*0.000000001+'Frequency Domain Analysis'!R$66*0.000000001)/('Frequency Domain Analysis'!R$63*1000*'Frequency Domain Analysis'!R$65*0.000000001*'Frequency Domain Analysis'!R$66*0.000000001))),IMSUM(B384,1/('Frequency Domain Analysis'!R$62*1000*'Frequency Domain Analysis'!R$64*0.000000001)))))))</f>
        <v>-4.87379650104804-3.06129893291684i</v>
      </c>
      <c r="D384" s="4">
        <f t="shared" si="23"/>
        <v>15.201617014083599</v>
      </c>
      <c r="E384" s="4">
        <f t="shared" si="24"/>
        <v>32.133497586075322</v>
      </c>
    </row>
    <row r="385" spans="1:5">
      <c r="A385">
        <f t="shared" si="26"/>
        <v>220000</v>
      </c>
      <c r="B385" s="4" t="str">
        <f t="shared" si="22"/>
        <v>1382300.76757951i</v>
      </c>
      <c r="C385" s="4" t="str">
        <f>IMSUB(0,IMPRODUCT(20,IMPRODUCT($B$9,IMDIV(IMPRODUCT(IMSUM(B385,1/('Frequency Domain Analysis'!R$63*1000*'Frequency Domain Analysis'!R$65*0.000000001)),IMSUM(B385,1/(('Frequency Domain Analysis'!R$61*1000+'Frequency Domain Analysis'!R$62*1000)*'Frequency Domain Analysis'!R$64*0.000000001))),IMPRODUCT(IMPRODUCT(B385,IMSUM(B385,('Frequency Domain Analysis'!R$65*0.000000001+'Frequency Domain Analysis'!R$66*0.000000001)/('Frequency Domain Analysis'!R$63*1000*'Frequency Domain Analysis'!R$65*0.000000001*'Frequency Domain Analysis'!R$66*0.000000001))),IMSUM(B385,1/('Frequency Domain Analysis'!R$62*1000*'Frequency Domain Analysis'!R$64*0.000000001)))))))</f>
        <v>-5.1034593413238-2.97455882529878i</v>
      </c>
      <c r="D385" s="4">
        <f t="shared" si="23"/>
        <v>15.427420126777381</v>
      </c>
      <c r="E385" s="4">
        <f t="shared" si="24"/>
        <v>30.235833966240335</v>
      </c>
    </row>
    <row r="386" spans="1:5">
      <c r="A386">
        <f t="shared" si="26"/>
        <v>230000</v>
      </c>
      <c r="B386" s="4" t="str">
        <f t="shared" si="22"/>
        <v>1445132.6206513i</v>
      </c>
      <c r="C386" s="4" t="str">
        <f>IMSUB(0,IMPRODUCT(20,IMPRODUCT($B$9,IMDIV(IMPRODUCT(IMSUM(B386,1/('Frequency Domain Analysis'!R$63*1000*'Frequency Domain Analysis'!R$65*0.000000001)),IMSUM(B386,1/(('Frequency Domain Analysis'!R$61*1000+'Frequency Domain Analysis'!R$62*1000)*'Frequency Domain Analysis'!R$64*0.000000001))),IMPRODUCT(IMPRODUCT(B386,IMSUM(B386,('Frequency Domain Analysis'!R$65*0.000000001+'Frequency Domain Analysis'!R$66*0.000000001)/('Frequency Domain Analysis'!R$63*1000*'Frequency Domain Analysis'!R$65*0.000000001*'Frequency Domain Analysis'!R$66*0.000000001))),IMSUM(B386,1/('Frequency Domain Analysis'!R$62*1000*'Frequency Domain Analysis'!R$64*0.000000001)))))))</f>
        <v>-5.32148799797596-2.87336410539228i</v>
      </c>
      <c r="D386" s="4">
        <f t="shared" si="23"/>
        <v>15.63177872812618</v>
      </c>
      <c r="E386" s="4">
        <f t="shared" si="24"/>
        <v>28.367050487203187</v>
      </c>
    </row>
    <row r="387" spans="1:5">
      <c r="A387">
        <f t="shared" si="26"/>
        <v>240000</v>
      </c>
      <c r="B387" s="4" t="str">
        <f t="shared" si="22"/>
        <v>1507964.4737231i</v>
      </c>
      <c r="C387" s="4" t="str">
        <f>IMSUB(0,IMPRODUCT(20,IMPRODUCT($B$9,IMDIV(IMPRODUCT(IMSUM(B387,1/('Frequency Domain Analysis'!R$63*1000*'Frequency Domain Analysis'!R$65*0.000000001)),IMSUM(B387,1/(('Frequency Domain Analysis'!R$61*1000+'Frequency Domain Analysis'!R$62*1000)*'Frequency Domain Analysis'!R$64*0.000000001))),IMPRODUCT(IMPRODUCT(B387,IMSUM(B387,('Frequency Domain Analysis'!R$65*0.000000001+'Frequency Domain Analysis'!R$66*0.000000001)/('Frequency Domain Analysis'!R$63*1000*'Frequency Domain Analysis'!R$65*0.000000001*'Frequency Domain Analysis'!R$66*0.000000001))),IMSUM(B387,1/('Frequency Domain Analysis'!R$62*1000*'Frequency Domain Analysis'!R$64*0.000000001)))))))</f>
        <v>-5.52724965319004-2.7592710168123i</v>
      </c>
      <c r="D387" s="4">
        <f t="shared" si="23"/>
        <v>15.81654629961724</v>
      </c>
      <c r="E387" s="4">
        <f t="shared" si="24"/>
        <v>26.528934333308939</v>
      </c>
    </row>
    <row r="388" spans="1:5">
      <c r="A388">
        <f t="shared" si="26"/>
        <v>250000</v>
      </c>
      <c r="B388" s="4" t="str">
        <f t="shared" si="22"/>
        <v>1570796.3267949i</v>
      </c>
      <c r="C388" s="4" t="str">
        <f>IMSUB(0,IMPRODUCT(20,IMPRODUCT($B$9,IMDIV(IMPRODUCT(IMSUM(B388,1/('Frequency Domain Analysis'!R$63*1000*'Frequency Domain Analysis'!R$65*0.000000001)),IMSUM(B388,1/(('Frequency Domain Analysis'!R$61*1000+'Frequency Domain Analysis'!R$62*1000)*'Frequency Domain Analysis'!R$64*0.000000001))),IMPRODUCT(IMPRODUCT(B388,IMSUM(B388,('Frequency Domain Analysis'!R$65*0.000000001+'Frequency Domain Analysis'!R$66*0.000000001)/('Frequency Domain Analysis'!R$63*1000*'Frequency Domain Analysis'!R$65*0.000000001*'Frequency Domain Analysis'!R$66*0.000000001))),IMSUM(B388,1/('Frequency Domain Analysis'!R$62*1000*'Frequency Domain Analysis'!R$64*0.000000001)))))))</f>
        <v>-5.72028973965336-2.63379987245256i</v>
      </c>
      <c r="D388" s="4">
        <f t="shared" si="23"/>
        <v>15.983375593823478</v>
      </c>
      <c r="E388" s="4">
        <f t="shared" si="24"/>
        <v>24.722818085085265</v>
      </c>
    </row>
    <row r="389" spans="1:5">
      <c r="A389">
        <f t="shared" si="26"/>
        <v>260000</v>
      </c>
      <c r="B389" s="4" t="str">
        <f t="shared" si="22"/>
        <v>1633628.17986669i</v>
      </c>
      <c r="C389" s="4" t="str">
        <f>IMSUB(0,IMPRODUCT(20,IMPRODUCT($B$9,IMDIV(IMPRODUCT(IMSUM(B389,1/('Frequency Domain Analysis'!R$63*1000*'Frequency Domain Analysis'!R$65*0.000000001)),IMSUM(B389,1/(('Frequency Domain Analysis'!R$61*1000+'Frequency Domain Analysis'!R$62*1000)*'Frequency Domain Analysis'!R$64*0.000000001))),IMPRODUCT(IMPRODUCT(B389,IMSUM(B389,('Frequency Domain Analysis'!R$65*0.000000001+'Frequency Domain Analysis'!R$66*0.000000001)/('Frequency Domain Analysis'!R$63*1000*'Frequency Domain Analysis'!R$65*0.000000001*'Frequency Domain Analysis'!R$66*0.000000001))),IMSUM(B389,1/('Frequency Domain Analysis'!R$62*1000*'Frequency Domain Analysis'!R$64*0.000000001)))))))</f>
        <v>-5.90031486797932-2.49841950537172i</v>
      </c>
      <c r="D389" s="4">
        <f t="shared" si="23"/>
        <v>16.13374683730386</v>
      </c>
      <c r="E389" s="4">
        <f t="shared" si="24"/>
        <v>22.949661771262953</v>
      </c>
    </row>
    <row r="390" spans="1:5">
      <c r="A390">
        <f t="shared" si="26"/>
        <v>270000</v>
      </c>
      <c r="B390" s="4" t="str">
        <f t="shared" si="22"/>
        <v>1696460.03293849i</v>
      </c>
      <c r="C390" s="4" t="str">
        <f>IMSUB(0,IMPRODUCT(20,IMPRODUCT($B$9,IMDIV(IMPRODUCT(IMSUM(B390,1/('Frequency Domain Analysis'!R$63*1000*'Frequency Domain Analysis'!R$65*0.000000001)),IMSUM(B390,1/(('Frequency Domain Analysis'!R$61*1000+'Frequency Domain Analysis'!R$62*1000)*'Frequency Domain Analysis'!R$64*0.000000001))),IMPRODUCT(IMPRODUCT(B390,IMSUM(B390,('Frequency Domain Analysis'!R$65*0.000000001+'Frequency Domain Analysis'!R$66*0.000000001)/('Frequency Domain Analysis'!R$63*1000*'Frequency Domain Analysis'!R$65*0.000000001*'Frequency Domain Analysis'!R$66*0.000000001))),IMSUM(B390,1/('Frequency Domain Analysis'!R$62*1000*'Frequency Domain Analysis'!R$64*0.000000001)))))))</f>
        <v>-6.06717550985756-2.35453509627284i</v>
      </c>
      <c r="D390" s="4">
        <f t="shared" si="23"/>
        <v>16.268990894509862</v>
      </c>
      <c r="E390" s="4">
        <f t="shared" si="24"/>
        <v>21.210118941760328</v>
      </c>
    </row>
    <row r="391" spans="1:5">
      <c r="A391">
        <f t="shared" si="26"/>
        <v>280000</v>
      </c>
      <c r="B391" s="4" t="str">
        <f t="shared" si="22"/>
        <v>1759291.88601028i</v>
      </c>
      <c r="C391" s="4" t="str">
        <f>IMSUB(0,IMPRODUCT(20,IMPRODUCT($B$9,IMDIV(IMPRODUCT(IMSUM(B391,1/('Frequency Domain Analysis'!R$63*1000*'Frequency Domain Analysis'!R$65*0.000000001)),IMSUM(B391,1/(('Frequency Domain Analysis'!R$61*1000+'Frequency Domain Analysis'!R$62*1000)*'Frequency Domain Analysis'!R$64*0.000000001))),IMPRODUCT(IMPRODUCT(B391,IMSUM(B391,('Frequency Domain Analysis'!R$65*0.000000001+'Frequency Domain Analysis'!R$66*0.000000001)/('Frequency Domain Analysis'!R$63*1000*'Frequency Domain Analysis'!R$65*0.000000001*'Frequency Domain Analysis'!R$66*0.000000001))),IMSUM(B391,1/('Frequency Domain Analysis'!R$62*1000*'Frequency Domain Analysis'!R$64*0.000000001)))))))</f>
        <v>-6.2208488979518-2.20347904751812i</v>
      </c>
      <c r="D391" s="4">
        <f t="shared" si="23"/>
        <v>16.390308479842901</v>
      </c>
      <c r="E391" s="4">
        <f t="shared" si="24"/>
        <v>19.504590409924361</v>
      </c>
    </row>
    <row r="392" spans="1:5">
      <c r="A392">
        <f t="shared" si="26"/>
        <v>290000</v>
      </c>
      <c r="B392" s="4" t="str">
        <f t="shared" si="22"/>
        <v>1822123.73908208i</v>
      </c>
      <c r="C392" s="4" t="str">
        <f>IMSUB(0,IMPRODUCT(20,IMPRODUCT($B$9,IMDIV(IMPRODUCT(IMSUM(B392,1/('Frequency Domain Analysis'!R$63*1000*'Frequency Domain Analysis'!R$65*0.000000001)),IMSUM(B392,1/(('Frequency Domain Analysis'!R$61*1000+'Frequency Domain Analysis'!R$62*1000)*'Frequency Domain Analysis'!R$64*0.000000001))),IMPRODUCT(IMPRODUCT(B392,IMSUM(B392,('Frequency Domain Analysis'!R$65*0.000000001+'Frequency Domain Analysis'!R$66*0.000000001)/('Frequency Domain Analysis'!R$63*1000*'Frequency Domain Analysis'!R$65*0.000000001*'Frequency Domain Analysis'!R$66*0.000000001))),IMSUM(B392,1/('Frequency Domain Analysis'!R$62*1000*'Frequency Domain Analysis'!R$64*0.000000001)))))))</f>
        <v>-6.36142249883226-2.0465045495029i</v>
      </c>
      <c r="D392" s="4">
        <f t="shared" si="23"/>
        <v>16.498786237028579</v>
      </c>
      <c r="E392" s="4">
        <f t="shared" si="24"/>
        <v>17.833268337365837</v>
      </c>
    </row>
    <row r="393" spans="1:5">
      <c r="A393">
        <f t="shared" si="26"/>
        <v>300000</v>
      </c>
      <c r="B393" s="4" t="str">
        <f t="shared" si="22"/>
        <v>1884955.59215388i</v>
      </c>
      <c r="C393" s="4" t="str">
        <f>IMSUB(0,IMPRODUCT(20,IMPRODUCT($B$9,IMDIV(IMPRODUCT(IMSUM(B393,1/('Frequency Domain Analysis'!R$63*1000*'Frequency Domain Analysis'!R$65*0.000000001)),IMSUM(B393,1/(('Frequency Domain Analysis'!R$61*1000+'Frequency Domain Analysis'!R$62*1000)*'Frequency Domain Analysis'!R$64*0.000000001))),IMPRODUCT(IMPRODUCT(B393,IMSUM(B393,('Frequency Domain Analysis'!R$65*0.000000001+'Frequency Domain Analysis'!R$66*0.000000001)/('Frequency Domain Analysis'!R$63*1000*'Frequency Domain Analysis'!R$65*0.000000001*'Frequency Domain Analysis'!R$66*0.000000001))),IMSUM(B393,1/('Frequency Domain Analysis'!R$62*1000*'Frequency Domain Analysis'!R$64*0.000000001)))))))</f>
        <v>-6.48907832204606-1.88478148063216i</v>
      </c>
      <c r="D393" s="4">
        <f t="shared" si="23"/>
        <v>16.595410309559899</v>
      </c>
      <c r="E393" s="4">
        <f t="shared" si="24"/>
        <v>16.196172653274317</v>
      </c>
    </row>
    <row r="394" spans="1:5">
      <c r="A394">
        <f t="shared" si="26"/>
        <v>310000</v>
      </c>
      <c r="B394" s="4" t="str">
        <f t="shared" si="22"/>
        <v>1947787.44522567i</v>
      </c>
      <c r="C394" s="4" t="str">
        <f>IMSUB(0,IMPRODUCT(20,IMPRODUCT($B$9,IMDIV(IMPRODUCT(IMSUM(B394,1/('Frequency Domain Analysis'!R$63*1000*'Frequency Domain Analysis'!R$65*0.000000001)),IMSUM(B394,1/(('Frequency Domain Analysis'!R$61*1000+'Frequency Domain Analysis'!R$62*1000)*'Frequency Domain Analysis'!R$64*0.000000001))),IMPRODUCT(IMPRODUCT(B394,IMSUM(B394,('Frequency Domain Analysis'!R$65*0.000000001+'Frequency Domain Analysis'!R$66*0.000000001)/('Frequency Domain Analysis'!R$63*1000*'Frequency Domain Analysis'!R$65*0.000000001*'Frequency Domain Analysis'!R$66*0.000000001))),IMSUM(B394,1/('Frequency Domain Analysis'!R$62*1000*'Frequency Domain Analysis'!R$64*0.000000001)))))))</f>
        <v>-6.60407824802328-1.71939429203294i</v>
      </c>
      <c r="D394" s="4">
        <f t="shared" si="23"/>
        <v>16.681077881989019</v>
      </c>
      <c r="E394" s="4">
        <f t="shared" si="24"/>
        <v>14.59318131629928</v>
      </c>
    </row>
    <row r="395" spans="1:5">
      <c r="A395">
        <f t="shared" si="26"/>
        <v>320000</v>
      </c>
      <c r="B395" s="4" t="str">
        <f t="shared" si="22"/>
        <v>2010619.29829747i</v>
      </c>
      <c r="C395" s="4" t="str">
        <f>IMSUB(0,IMPRODUCT(20,IMPRODUCT($B$9,IMDIV(IMPRODUCT(IMSUM(B395,1/('Frequency Domain Analysis'!R$63*1000*'Frequency Domain Analysis'!R$65*0.000000001)),IMSUM(B395,1/(('Frequency Domain Analysis'!R$61*1000+'Frequency Domain Analysis'!R$62*1000)*'Frequency Domain Analysis'!R$64*0.000000001))),IMPRODUCT(IMPRODUCT(B395,IMSUM(B395,('Frequency Domain Analysis'!R$65*0.000000001+'Frequency Domain Analysis'!R$66*0.000000001)/('Frequency Domain Analysis'!R$63*1000*'Frequency Domain Analysis'!R$65*0.000000001*'Frequency Domain Analysis'!R$66*0.000000001))),IMSUM(B395,1/('Frequency Domain Analysis'!R$62*1000*'Frequency Domain Analysis'!R$64*0.000000001)))))))</f>
        <v>-6.70675049004666-1.55134154813722i</v>
      </c>
      <c r="D395" s="4">
        <f t="shared" si="23"/>
        <v>16.756607064722719</v>
      </c>
      <c r="E395" s="4">
        <f t="shared" si="24"/>
        <v>13.024055578288994</v>
      </c>
    </row>
    <row r="396" spans="1:5">
      <c r="A396">
        <f t="shared" si="26"/>
        <v>330000</v>
      </c>
      <c r="B396" s="4" t="str">
        <f t="shared" si="22"/>
        <v>2073451.15136926i</v>
      </c>
      <c r="C396" s="4" t="str">
        <f>IMSUB(0,IMPRODUCT(20,IMPRODUCT($B$9,IMDIV(IMPRODUCT(IMSUM(B396,1/('Frequency Domain Analysis'!R$63*1000*'Frequency Domain Analysis'!R$65*0.000000001)),IMSUM(B396,1/(('Frequency Domain Analysis'!R$61*1000+'Frequency Domain Analysis'!R$62*1000)*'Frequency Domain Analysis'!R$64*0.000000001))),IMPRODUCT(IMPRODUCT(B396,IMSUM(B396,('Frequency Domain Analysis'!R$65*0.000000001+'Frequency Domain Analysis'!R$66*0.000000001)/('Frequency Domain Analysis'!R$63*1000*'Frequency Domain Analysis'!R$65*0.000000001*'Frequency Domain Analysis'!R$66*0.000000001))),IMSUM(B396,1/('Frequency Domain Analysis'!R$62*1000*'Frequency Domain Analysis'!R$64*0.000000001)))))))</f>
        <v>-6.79747725042546-1.3815368207845i</v>
      </c>
      <c r="D396" s="4">
        <f t="shared" si="23"/>
        <v>16.822745414530822</v>
      </c>
      <c r="E396" s="4">
        <f t="shared" si="24"/>
        <v>11.488461153858196</v>
      </c>
    </row>
    <row r="397" spans="1:5">
      <c r="A397">
        <f t="shared" si="26"/>
        <v>340000</v>
      </c>
      <c r="B397" s="4" t="str">
        <f t="shared" ref="B397:B460" si="27">COMPLEX(0,2*PI()*A397)</f>
        <v>2136283.00444106i</v>
      </c>
      <c r="C397" s="4" t="str">
        <f>IMSUB(0,IMPRODUCT(20,IMPRODUCT($B$9,IMDIV(IMPRODUCT(IMSUM(B397,1/('Frequency Domain Analysis'!R$63*1000*'Frequency Domain Analysis'!R$65*0.000000001)),IMSUM(B397,1/(('Frequency Domain Analysis'!R$61*1000+'Frequency Domain Analysis'!R$62*1000)*'Frequency Domain Analysis'!R$64*0.000000001))),IMPRODUCT(IMPRODUCT(B397,IMSUM(B397,('Frequency Domain Analysis'!R$65*0.000000001+'Frequency Domain Analysis'!R$66*0.000000001)/('Frequency Domain Analysis'!R$63*1000*'Frequency Domain Analysis'!R$65*0.000000001*'Frequency Domain Analysis'!R$66*0.000000001))),IMSUM(B397,1/('Frequency Domain Analysis'!R$62*1000*'Frequency Domain Analysis'!R$64*0.000000001)))))))</f>
        <v>-6.87668358727588-1.2108106646484i</v>
      </c>
      <c r="D397" s="4">
        <f t="shared" ref="D397:D460" si="28">20*(IMREAL(IMLOG10(C397)))</f>
        <v>16.880177322021318</v>
      </c>
      <c r="E397" s="4">
        <f t="shared" ref="E397:E460" si="29">IF((180/PI())*IMARGUMENT(C397)&lt;0,180+(180/PI())*IMARGUMENT(C397),-180+(180/PI())*IMARGUMENT(C397))</f>
        <v>9.9859860100125388</v>
      </c>
    </row>
    <row r="398" spans="1:5">
      <c r="A398">
        <f t="shared" si="26"/>
        <v>350000</v>
      </c>
      <c r="B398" s="4" t="str">
        <f t="shared" si="27"/>
        <v>2199114.85751285i</v>
      </c>
      <c r="C398" s="4" t="str">
        <f>IMSUB(0,IMPRODUCT(20,IMPRODUCT($B$9,IMDIV(IMPRODUCT(IMSUM(B398,1/('Frequency Domain Analysis'!R$63*1000*'Frequency Domain Analysis'!R$65*0.000000001)),IMSUM(B398,1/(('Frequency Domain Analysis'!R$61*1000+'Frequency Domain Analysis'!R$62*1000)*'Frequency Domain Analysis'!R$64*0.000000001))),IMPRODUCT(IMPRODUCT(B398,IMSUM(B398,('Frequency Domain Analysis'!R$65*0.000000001+'Frequency Domain Analysis'!R$66*0.000000001)/('Frequency Domain Analysis'!R$63*1000*'Frequency Domain Analysis'!R$65*0.000000001*'Frequency Domain Analysis'!R$66*0.000000001))),IMSUM(B398,1/('Frequency Domain Analysis'!R$62*1000*'Frequency Domain Analysis'!R$64*0.000000001)))))))</f>
        <v>-6.9448274746366-1.03991343338954i</v>
      </c>
      <c r="D398" s="4">
        <f t="shared" si="28"/>
        <v>16.929530450743901</v>
      </c>
      <c r="E398" s="4">
        <f t="shared" si="29"/>
        <v>8.5161553469706348</v>
      </c>
    </row>
    <row r="399" spans="1:5">
      <c r="A399">
        <f t="shared" si="26"/>
        <v>360000</v>
      </c>
      <c r="B399" s="4" t="str">
        <f t="shared" si="27"/>
        <v>2261946.71058465i</v>
      </c>
      <c r="C399" s="4" t="str">
        <f>IMSUB(0,IMPRODUCT(20,IMPRODUCT($B$9,IMDIV(IMPRODUCT(IMSUM(B399,1/('Frequency Domain Analysis'!R$63*1000*'Frequency Domain Analysis'!R$65*0.000000001)),IMSUM(B399,1/(('Frequency Domain Analysis'!R$61*1000+'Frequency Domain Analysis'!R$62*1000)*'Frequency Domain Analysis'!R$64*0.000000001))),IMPRODUCT(IMPRODUCT(B399,IMSUM(B399,('Frequency Domain Analysis'!R$65*0.000000001+'Frequency Domain Analysis'!R$66*0.000000001)/('Frequency Domain Analysis'!R$63*1000*'Frequency Domain Analysis'!R$65*0.000000001*'Frequency Domain Analysis'!R$66*0.000000001))),IMSUM(B399,1/('Frequency Domain Analysis'!R$62*1000*'Frequency Domain Analysis'!R$64*0.000000001)))))))</f>
        <v>-7.00239101365158-0.869518727351368i</v>
      </c>
      <c r="D399" s="4">
        <f t="shared" si="28"/>
        <v>16.971381376673421</v>
      </c>
      <c r="E399" s="4">
        <f t="shared" si="29"/>
        <v>7.0784442318302183</v>
      </c>
    </row>
    <row r="400" spans="1:5">
      <c r="A400">
        <f t="shared" si="26"/>
        <v>370000</v>
      </c>
      <c r="B400" s="4" t="str">
        <f t="shared" si="27"/>
        <v>2324778.56365645i</v>
      </c>
      <c r="C400" s="4" t="str">
        <f>IMSUB(0,IMPRODUCT(20,IMPRODUCT($B$9,IMDIV(IMPRODUCT(IMSUM(B400,1/('Frequency Domain Analysis'!R$63*1000*'Frequency Domain Analysis'!R$65*0.000000001)),IMSUM(B400,1/(('Frequency Domain Analysis'!R$61*1000+'Frequency Domain Analysis'!R$62*1000)*'Frequency Domain Analysis'!R$64*0.000000001))),IMPRODUCT(IMPRODUCT(B400,IMSUM(B400,('Frequency Domain Analysis'!R$65*0.000000001+'Frequency Domain Analysis'!R$66*0.000000001)/('Frequency Domain Analysis'!R$63*1000*'Frequency Domain Analysis'!R$65*0.000000001*'Frequency Domain Analysis'!R$66*0.000000001))),IMSUM(B400,1/('Frequency Domain Analysis'!R$62*1000*'Frequency Domain Analysis'!R$64*0.000000001)))))))</f>
        <v>-7.0498727348428-0.70022729371455i</v>
      </c>
      <c r="D400" s="4">
        <f t="shared" si="28"/>
        <v>17.006260548905839</v>
      </c>
      <c r="E400" s="4">
        <f t="shared" si="29"/>
        <v>5.6722882618014125</v>
      </c>
    </row>
    <row r="401" spans="1:5">
      <c r="A401">
        <f t="shared" si="26"/>
        <v>380000</v>
      </c>
      <c r="B401" s="4" t="str">
        <f t="shared" si="27"/>
        <v>2387610.41672824i</v>
      </c>
      <c r="C401" s="4" t="str">
        <f>IMSUB(0,IMPRODUCT(20,IMPRODUCT($B$9,IMDIV(IMPRODUCT(IMSUM(B401,1/('Frequency Domain Analysis'!R$63*1000*'Frequency Domain Analysis'!R$65*0.000000001)),IMSUM(B401,1/(('Frequency Domain Analysis'!R$61*1000+'Frequency Domain Analysis'!R$62*1000)*'Frequency Domain Analysis'!R$64*0.000000001))),IMPRODUCT(IMPRODUCT(B401,IMSUM(B401,('Frequency Domain Analysis'!R$65*0.000000001+'Frequency Domain Analysis'!R$66*0.000000001)/('Frequency Domain Analysis'!R$63*1000*'Frequency Domain Analysis'!R$65*0.000000001*'Frequency Domain Analysis'!R$66*0.000000001))),IMSUM(B401,1/('Frequency Domain Analysis'!R$62*1000*'Frequency Domain Analysis'!R$64*0.000000001)))))))</f>
        <v>-7.08778091977968-0.532571228062376i</v>
      </c>
      <c r="D401" s="4">
        <f t="shared" si="28"/>
        <v>17.034656670525258</v>
      </c>
      <c r="E401" s="4">
        <f t="shared" si="29"/>
        <v>4.2970925669751239</v>
      </c>
    </row>
    <row r="402" spans="1:5">
      <c r="A402">
        <f t="shared" si="26"/>
        <v>390000</v>
      </c>
      <c r="B402" s="4" t="str">
        <f t="shared" si="27"/>
        <v>2450442.26980004i</v>
      </c>
      <c r="C402" s="4" t="str">
        <f>IMSUB(0,IMPRODUCT(20,IMPRODUCT($B$9,IMDIV(IMPRODUCT(IMSUM(B402,1/('Frequency Domain Analysis'!R$63*1000*'Frequency Domain Analysis'!R$65*0.000000001)),IMSUM(B402,1/(('Frequency Domain Analysis'!R$61*1000+'Frequency Domain Analysis'!R$62*1000)*'Frequency Domain Analysis'!R$64*0.000000001))),IMPRODUCT(IMPRODUCT(B402,IMSUM(B402,('Frequency Domain Analysis'!R$65*0.000000001+'Frequency Domain Analysis'!R$66*0.000000001)/('Frequency Domain Analysis'!R$63*1000*'Frequency Domain Analysis'!R$65*0.000000001*'Frequency Domain Analysis'!R$66*0.000000001))),IMSUM(B402,1/('Frequency Domain Analysis'!R$62*1000*'Frequency Domain Analysis'!R$64*0.000000001)))))))</f>
        <v>-7.1166278635352-0.367018351850338i</v>
      </c>
      <c r="D402" s="4">
        <f t="shared" si="28"/>
        <v>17.057020581310802</v>
      </c>
      <c r="E402" s="4">
        <f t="shared" si="29"/>
        <v>2.9522394095078255</v>
      </c>
    </row>
    <row r="403" spans="1:5">
      <c r="A403">
        <f t="shared" si="26"/>
        <v>400000</v>
      </c>
      <c r="B403" s="4" t="str">
        <f t="shared" si="27"/>
        <v>2513274.12287183i</v>
      </c>
      <c r="C403" s="4" t="str">
        <f>IMSUB(0,IMPRODUCT(20,IMPRODUCT($B$9,IMDIV(IMPRODUCT(IMSUM(B403,1/('Frequency Domain Analysis'!R$63*1000*'Frequency Domain Analysis'!R$65*0.000000001)),IMSUM(B403,1/(('Frequency Domain Analysis'!R$61*1000+'Frequency Domain Analysis'!R$62*1000)*'Frequency Domain Analysis'!R$64*0.000000001))),IMPRODUCT(IMPRODUCT(B403,IMSUM(B403,('Frequency Domain Analysis'!R$65*0.000000001+'Frequency Domain Analysis'!R$66*0.000000001)/('Frequency Domain Analysis'!R$63*1000*'Frequency Domain Analysis'!R$65*0.000000001*'Frequency Domain Analysis'!R$66*0.000000001))),IMSUM(B403,1/('Frequency Domain Analysis'!R$62*1000*'Frequency Domain Analysis'!R$64*0.000000001)))))))</f>
        <v>-7.13692499617378-0.203976663110974i</v>
      </c>
      <c r="D403" s="4">
        <f t="shared" si="28"/>
        <v>17.073768710187082</v>
      </c>
      <c r="E403" s="4">
        <f t="shared" si="29"/>
        <v>1.6370945933999792</v>
      </c>
    </row>
    <row r="404" spans="1:5">
      <c r="A404">
        <f t="shared" si="26"/>
        <v>410000</v>
      </c>
      <c r="B404" s="4" t="str">
        <f t="shared" si="27"/>
        <v>2576105.97594363i</v>
      </c>
      <c r="C404" s="4" t="str">
        <f>IMSUB(0,IMPRODUCT(20,IMPRODUCT($B$9,IMDIV(IMPRODUCT(IMSUM(B404,1/('Frequency Domain Analysis'!R$63*1000*'Frequency Domain Analysis'!R$65*0.000000001)),IMSUM(B404,1/(('Frequency Domain Analysis'!R$61*1000+'Frequency Domain Analysis'!R$62*1000)*'Frequency Domain Analysis'!R$64*0.000000001))),IMPRODUCT(IMPRODUCT(B404,IMSUM(B404,('Frequency Domain Analysis'!R$65*0.000000001+'Frequency Domain Analysis'!R$66*0.000000001)/('Frequency Domain Analysis'!R$63*1000*'Frequency Domain Analysis'!R$65*0.000000001*'Frequency Domain Analysis'!R$66*0.000000001))),IMSUM(B404,1/('Frequency Domain Analysis'!R$62*1000*'Frequency Domain Analysis'!R$64*0.000000001)))))))</f>
        <v>-7.14917878124416-0.0437987778241014i</v>
      </c>
      <c r="D404" s="4">
        <f t="shared" si="28"/>
        <v>17.085286154267422</v>
      </c>
      <c r="E404" s="4">
        <f t="shared" si="29"/>
        <v>0.35101286435735801</v>
      </c>
    </row>
    <row r="405" spans="1:5">
      <c r="A405">
        <f t="shared" si="26"/>
        <v>420000</v>
      </c>
      <c r="B405" s="4" t="str">
        <f t="shared" si="27"/>
        <v>2638937.82901543i</v>
      </c>
      <c r="C405" s="4" t="str">
        <f>IMSUB(0,IMPRODUCT(20,IMPRODUCT($B$9,IMDIV(IMPRODUCT(IMSUM(B405,1/('Frequency Domain Analysis'!R$63*1000*'Frequency Domain Analysis'!R$65*0.000000001)),IMSUM(B405,1/(('Frequency Domain Analysis'!R$61*1000+'Frequency Domain Analysis'!R$62*1000)*'Frequency Domain Analysis'!R$64*0.000000001))),IMPRODUCT(IMPRODUCT(B405,IMSUM(B405,('Frequency Domain Analysis'!R$65*0.000000001+'Frequency Domain Analysis'!R$66*0.000000001)/('Frequency Domain Analysis'!R$63*1000*'Frequency Domain Analysis'!R$65*0.000000001*'Frequency Domain Analysis'!R$66*0.000000001))),IMSUM(B405,1/('Frequency Domain Analysis'!R$62*1000*'Frequency Domain Analysis'!R$64*0.000000001)))))))</f>
        <v>-7.15388731110846+0.113213703173367i</v>
      </c>
      <c r="D405" s="4">
        <f t="shared" si="28"/>
        <v>17.091929432396299</v>
      </c>
      <c r="E405" s="4">
        <f t="shared" si="29"/>
        <v>-0.90665754918614994</v>
      </c>
    </row>
    <row r="406" spans="1:5">
      <c r="A406">
        <f t="shared" si="26"/>
        <v>430000</v>
      </c>
      <c r="B406" s="4" t="str">
        <f t="shared" si="27"/>
        <v>2701769.68208722i</v>
      </c>
      <c r="C406" s="4" t="str">
        <f>IMSUB(0,IMPRODUCT(20,IMPRODUCT($B$9,IMDIV(IMPRODUCT(IMSUM(B406,1/('Frequency Domain Analysis'!R$63*1000*'Frequency Domain Analysis'!R$65*0.000000001)),IMSUM(B406,1/(('Frequency Domain Analysis'!R$61*1000+'Frequency Domain Analysis'!R$62*1000)*'Frequency Domain Analysis'!R$64*0.000000001))),IMPRODUCT(IMPRODUCT(B406,IMSUM(B406,('Frequency Domain Analysis'!R$65*0.000000001+'Frequency Domain Analysis'!R$66*0.000000001)/('Frequency Domain Analysis'!R$63*1000*'Frequency Domain Analysis'!R$65*0.000000001*'Frequency Domain Analysis'!R$66*0.000000001))),IMSUM(B406,1/('Frequency Domain Analysis'!R$62*1000*'Frequency Domain Analysis'!R$64*0.000000001)))))))</f>
        <v>-7.15153752231742+0.266805951920196i</v>
      </c>
      <c r="D406" s="4">
        <f t="shared" si="28"/>
        <v>17.094028953809477</v>
      </c>
      <c r="E406" s="4">
        <f t="shared" si="29"/>
        <v>-2.1365711262804155</v>
      </c>
    </row>
    <row r="407" spans="1:5">
      <c r="A407">
        <f t="shared" si="26"/>
        <v>440000</v>
      </c>
      <c r="B407" s="4" t="str">
        <f t="shared" si="27"/>
        <v>2764601.53515902i</v>
      </c>
      <c r="C407" s="4" t="str">
        <f>IMSUB(0,IMPRODUCT(20,IMPRODUCT($B$9,IMDIV(IMPRODUCT(IMSUM(B407,1/('Frequency Domain Analysis'!R$63*1000*'Frequency Domain Analysis'!R$65*0.000000001)),IMSUM(B407,1/(('Frequency Domain Analysis'!R$61*1000+'Frequency Domain Analysis'!R$62*1000)*'Frequency Domain Analysis'!R$64*0.000000001))),IMPRODUCT(IMPRODUCT(B407,IMSUM(B407,('Frequency Domain Analysis'!R$65*0.000000001+'Frequency Domain Analysis'!R$66*0.000000001)/('Frequency Domain Analysis'!R$63*1000*'Frequency Domain Analysis'!R$65*0.000000001*'Frequency Domain Analysis'!R$66*0.000000001))),IMSUM(B407,1/('Frequency Domain Analysis'!R$62*1000*'Frequency Domain Analysis'!R$64*0.000000001)))))))</f>
        <v>-7.14260295864238+0.416765833236268i</v>
      </c>
      <c r="D407" s="4">
        <f t="shared" si="28"/>
        <v>17.091891236544921</v>
      </c>
      <c r="E407" s="4">
        <f t="shared" si="29"/>
        <v>-3.3393818667958328</v>
      </c>
    </row>
    <row r="408" spans="1:5">
      <c r="A408">
        <f t="shared" si="26"/>
        <v>450000</v>
      </c>
      <c r="B408" s="4" t="str">
        <f t="shared" si="27"/>
        <v>2827433.38823081i</v>
      </c>
      <c r="C408" s="4" t="str">
        <f>IMSUB(0,IMPRODUCT(20,IMPRODUCT($B$9,IMDIV(IMPRODUCT(IMSUM(B408,1/('Frequency Domain Analysis'!R$63*1000*'Frequency Domain Analysis'!R$65*0.000000001)),IMSUM(B408,1/(('Frequency Domain Analysis'!R$61*1000+'Frequency Domain Analysis'!R$62*1000)*'Frequency Domain Analysis'!R$64*0.000000001))),IMPRODUCT(IMPRODUCT(B408,IMSUM(B408,('Frequency Domain Analysis'!R$65*0.000000001+'Frequency Domain Analysis'!R$66*0.000000001)/('Frequency Domain Analysis'!R$63*1000*'Frequency Domain Analysis'!R$65*0.000000001*'Frequency Domain Analysis'!R$66*0.000000001))),IMSUM(B408,1/('Frequency Domain Analysis'!R$62*1000*'Frequency Domain Analysis'!R$64*0.000000001)))))))</f>
        <v>-7.12754201441116+0.56292001374494i</v>
      </c>
      <c r="D408" s="4">
        <f t="shared" si="28"/>
        <v>17.085800905288199</v>
      </c>
      <c r="E408" s="4">
        <f t="shared" si="29"/>
        <v>-4.5157406360717403</v>
      </c>
    </row>
    <row r="409" spans="1:5">
      <c r="A409">
        <f t="shared" si="26"/>
        <v>460000</v>
      </c>
      <c r="B409" s="4" t="str">
        <f t="shared" si="27"/>
        <v>2890265.24130261i</v>
      </c>
      <c r="C409" s="4" t="str">
        <f>IMSUB(0,IMPRODUCT(20,IMPRODUCT($B$9,IMDIV(IMPRODUCT(IMSUM(B409,1/('Frequency Domain Analysis'!R$63*1000*'Frequency Domain Analysis'!R$65*0.000000001)),IMSUM(B409,1/(('Frequency Domain Analysis'!R$61*1000+'Frequency Domain Analysis'!R$62*1000)*'Frequency Domain Analysis'!R$64*0.000000001))),IMPRODUCT(IMPRODUCT(B409,IMSUM(B409,('Frequency Domain Analysis'!R$65*0.000000001+'Frequency Domain Analysis'!R$66*0.000000001)/('Frequency Domain Analysis'!R$63*1000*'Frequency Domain Analysis'!R$65*0.000000001*'Frequency Domain Analysis'!R$66*0.000000001))),IMSUM(B409,1/('Frequency Domain Analysis'!R$62*1000*'Frequency Domain Analysis'!R$64*0.000000001)))))))</f>
        <v>-7.10679659616592+0.705130278203112i</v>
      </c>
      <c r="D409" s="4">
        <f t="shared" si="28"/>
        <v>17.0760224942184</v>
      </c>
      <c r="E409" s="4">
        <f t="shared" si="29"/>
        <v>-5.6662929627546816</v>
      </c>
    </row>
    <row r="410" spans="1:5">
      <c r="A410">
        <f t="shared" si="26"/>
        <v>470000</v>
      </c>
      <c r="B410" s="4" t="str">
        <f t="shared" si="27"/>
        <v>2953097.09437441i</v>
      </c>
      <c r="C410" s="4" t="str">
        <f>IMSUB(0,IMPRODUCT(20,IMPRODUCT($B$9,IMDIV(IMPRODUCT(IMSUM(B410,1/('Frequency Domain Analysis'!R$63*1000*'Frequency Domain Analysis'!R$65*0.000000001)),IMSUM(B410,1/(('Frequency Domain Analysis'!R$61*1000+'Frequency Domain Analysis'!R$62*1000)*'Frequency Domain Analysis'!R$64*0.000000001))),IMPRODUCT(IMPRODUCT(B410,IMSUM(B410,('Frequency Domain Analysis'!R$65*0.000000001+'Frequency Domain Analysis'!R$66*0.000000001)/('Frequency Domain Analysis'!R$63*1000*'Frequency Domain Analysis'!R$65*0.000000001*'Frequency Domain Analysis'!R$66*0.000000001))),IMSUM(B410,1/('Frequency Domain Analysis'!R$62*1000*'Frequency Domain Analysis'!R$64*0.000000001)))))))</f>
        <v>-7.0807911461347+0.84329006417542i</v>
      </c>
      <c r="D410" s="4">
        <f t="shared" si="28"/>
        <v>17.0628020769689</v>
      </c>
      <c r="E410" s="4">
        <f t="shared" si="29"/>
        <v>-6.7916772232258609</v>
      </c>
    </row>
    <row r="411" spans="1:5">
      <c r="A411">
        <f t="shared" si="26"/>
        <v>480000</v>
      </c>
      <c r="B411" s="4" t="str">
        <f t="shared" si="27"/>
        <v>3015928.9474462i</v>
      </c>
      <c r="C411" s="4" t="str">
        <f>IMSUB(0,IMPRODUCT(20,IMPRODUCT($B$9,IMDIV(IMPRODUCT(IMSUM(B411,1/('Frequency Domain Analysis'!R$63*1000*'Frequency Domain Analysis'!R$65*0.000000001)),IMSUM(B411,1/(('Frequency Domain Analysis'!R$61*1000+'Frequency Domain Analysis'!R$62*1000)*'Frequency Domain Analysis'!R$64*0.000000001))),IMPRODUCT(IMPRODUCT(B411,IMSUM(B411,('Frequency Domain Analysis'!R$65*0.000000001+'Frequency Domain Analysis'!R$66*0.000000001)/('Frequency Domain Analysis'!R$63*1000*'Frequency Domain Analysis'!R$65*0.000000001*'Frequency Domain Analysis'!R$66*0.000000001))),IMSUM(B411,1/('Frequency Domain Analysis'!R$62*1000*'Frequency Domain Analysis'!R$64*0.000000001)))))))</f>
        <v>-7.04993197642094+0.977321220323386i</v>
      </c>
      <c r="D411" s="4">
        <f t="shared" si="28"/>
        <v>17.046368742911898</v>
      </c>
      <c r="E411" s="4">
        <f t="shared" si="29"/>
        <v>-7.8925231557893198</v>
      </c>
    </row>
    <row r="412" spans="1:5">
      <c r="A412">
        <f t="shared" si="26"/>
        <v>490000</v>
      </c>
      <c r="B412" s="4" t="str">
        <f t="shared" si="27"/>
        <v>3078760.800518i</v>
      </c>
      <c r="C412" s="4" t="str">
        <f>IMSUB(0,IMPRODUCT(20,IMPRODUCT($B$9,IMDIV(IMPRODUCT(IMSUM(B412,1/('Frequency Domain Analysis'!R$63*1000*'Frequency Domain Analysis'!R$65*0.000000001)),IMSUM(B412,1/(('Frequency Domain Analysis'!R$61*1000+'Frequency Domain Analysis'!R$62*1000)*'Frequency Domain Analysis'!R$64*0.000000001))),IMPRODUCT(IMPRODUCT(B412,IMSUM(B412,('Frequency Domain Analysis'!R$65*0.000000001+'Frequency Domain Analysis'!R$66*0.000000001)/('Frequency Domain Analysis'!R$63*1000*'Frequency Domain Analysis'!R$65*0.000000001*'Frequency Domain Analysis'!R$66*0.000000001))),IMSUM(B412,1/('Frequency Domain Analysis'!R$62*1000*'Frequency Domain Analysis'!R$64*0.000000001)))))))</f>
        <v>-7.01460686804138+1.10717098899465i</v>
      </c>
      <c r="D412" s="4">
        <f t="shared" si="28"/>
        <v>17.026935936510018</v>
      </c>
      <c r="E412" s="4">
        <f t="shared" si="29"/>
        <v>-8.9694506560487639</v>
      </c>
    </row>
    <row r="413" spans="1:5">
      <c r="A413">
        <f t="shared" si="26"/>
        <v>500000</v>
      </c>
      <c r="B413" s="4" t="str">
        <f t="shared" si="27"/>
        <v>3141592.65358979i</v>
      </c>
      <c r="C413" s="4" t="str">
        <f>IMSUB(0,IMPRODUCT(20,IMPRODUCT($B$9,IMDIV(IMPRODUCT(IMSUM(B413,1/('Frequency Domain Analysis'!R$63*1000*'Frequency Domain Analysis'!R$65*0.000000001)),IMSUM(B413,1/(('Frequency Domain Analysis'!R$61*1000+'Frequency Domain Analysis'!R$62*1000)*'Frequency Domain Analysis'!R$64*0.000000001))),IMPRODUCT(IMPRODUCT(B413,IMSUM(B413,('Frequency Domain Analysis'!R$65*0.000000001+'Frequency Domain Analysis'!R$66*0.000000001)/('Frequency Domain Analysis'!R$63*1000*'Frequency Domain Analysis'!R$65*0.000000001*'Frequency Domain Analysis'!R$66*0.000000001))),IMSUM(B413,1/('Frequency Domain Analysis'!R$62*1000*'Frequency Domain Analysis'!R$64*0.000000001)))))))</f>
        <v>-6.97518489390652+1.23280921021825i</v>
      </c>
      <c r="D413" s="4">
        <f t="shared" si="28"/>
        <v>17.00470267438374</v>
      </c>
      <c r="E413" s="4">
        <f t="shared" si="29"/>
        <v>-10.023068811938373</v>
      </c>
    </row>
    <row r="414" spans="1:5">
      <c r="A414">
        <f t="shared" si="26"/>
        <v>510000</v>
      </c>
      <c r="B414" s="4" t="str">
        <f t="shared" si="27"/>
        <v>3204424.50666159i</v>
      </c>
      <c r="C414" s="4" t="str">
        <f>IMSUB(0,IMPRODUCT(20,IMPRODUCT($B$9,IMDIV(IMPRODUCT(IMSUM(B414,1/('Frequency Domain Analysis'!R$63*1000*'Frequency Domain Analysis'!R$65*0.000000001)),IMSUM(B414,1/(('Frequency Domain Analysis'!R$61*1000+'Frequency Domain Analysis'!R$62*1000)*'Frequency Domain Analysis'!R$64*0.000000001))),IMPRODUCT(IMPRODUCT(B414,IMSUM(B414,('Frequency Domain Analysis'!R$65*0.000000001+'Frequency Domain Analysis'!R$66*0.000000001)/('Frequency Domain Analysis'!R$63*1000*'Frequency Domain Analysis'!R$65*0.000000001*'Frequency Domain Analysis'!R$66*0.000000001))),IMSUM(B414,1/('Frequency Domain Analysis'!R$62*1000*'Frequency Domain Analysis'!R$64*0.000000001)))))))</f>
        <v>-6.93201642948002+1.35422574147411i</v>
      </c>
      <c r="D414" s="4">
        <f t="shared" si="28"/>
        <v>16.979854652944361</v>
      </c>
      <c r="E414" s="4">
        <f t="shared" si="29"/>
        <v>-11.05397514286696</v>
      </c>
    </row>
    <row r="415" spans="1:5">
      <c r="A415">
        <f t="shared" si="26"/>
        <v>520000</v>
      </c>
      <c r="B415" s="4" t="str">
        <f t="shared" si="27"/>
        <v>3267256.35973339i</v>
      </c>
      <c r="C415" s="4" t="str">
        <f>IMSUB(0,IMPRODUCT(20,IMPRODUCT($B$9,IMDIV(IMPRODUCT(IMSUM(B415,1/('Frequency Domain Analysis'!R$63*1000*'Frequency Domain Analysis'!R$65*0.000000001)),IMSUM(B415,1/(('Frequency Domain Analysis'!R$61*1000+'Frequency Domain Analysis'!R$62*1000)*'Frequency Domain Analysis'!R$64*0.000000001))),IMPRODUCT(IMPRODUCT(B415,IMSUM(B415,('Frequency Domain Analysis'!R$65*0.000000001+'Frequency Domain Analysis'!R$66*0.000000001)/('Frequency Domain Analysis'!R$63*1000*'Frequency Domain Analysis'!R$65*0.000000001*'Frequency Domain Analysis'!R$66*0.000000001))),IMSUM(B415,1/('Frequency Domain Analysis'!R$62*1000*'Frequency Domain Analysis'!R$64*0.000000001)))))))</f>
        <v>-6.8854333191541+1.47142808556474i</v>
      </c>
      <c r="D415" s="4">
        <f t="shared" si="28"/>
        <v>16.952565257903881</v>
      </c>
      <c r="E415" s="4">
        <f t="shared" si="29"/>
        <v>-12.062755012522359</v>
      </c>
    </row>
    <row r="416" spans="1:5">
      <c r="A416">
        <f t="shared" si="26"/>
        <v>530000</v>
      </c>
      <c r="B416" s="4" t="str">
        <f t="shared" si="27"/>
        <v>3330088.21280518i</v>
      </c>
      <c r="C416" s="4" t="str">
        <f>IMSUB(0,IMPRODUCT(20,IMPRODUCT($B$9,IMDIV(IMPRODUCT(IMSUM(B416,1/('Frequency Domain Analysis'!R$63*1000*'Frequency Domain Analysis'!R$65*0.000000001)),IMSUM(B416,1/(('Frequency Domain Analysis'!R$61*1000+'Frequency Domain Analysis'!R$62*1000)*'Frequency Domain Analysis'!R$64*0.000000001))),IMPRODUCT(IMPRODUCT(B416,IMSUM(B416,('Frequency Domain Analysis'!R$65*0.000000001+'Frequency Domain Analysis'!R$66*0.000000001)/('Frequency Domain Analysis'!R$63*1000*'Frequency Domain Analysis'!R$65*0.000000001*'Frequency Domain Analysis'!R$66*0.000000001))),IMSUM(B416,1/('Frequency Domain Analysis'!R$62*1000*'Frequency Domain Analysis'!R$64*0.000000001)))))))</f>
        <v>-6.83574917031458+1.5844392174579i</v>
      </c>
      <c r="D416" s="4">
        <f t="shared" si="28"/>
        <v>16.922996485637579</v>
      </c>
      <c r="E416" s="4">
        <f t="shared" si="29"/>
        <v>-13.049981189262382</v>
      </c>
    </row>
    <row r="417" spans="1:5">
      <c r="A417">
        <f t="shared" si="26"/>
        <v>540000</v>
      </c>
      <c r="B417" s="4" t="str">
        <f t="shared" si="27"/>
        <v>3392920.06587698i</v>
      </c>
      <c r="C417" s="4" t="str">
        <f>IMSUB(0,IMPRODUCT(20,IMPRODUCT($B$9,IMDIV(IMPRODUCT(IMSUM(B417,1/('Frequency Domain Analysis'!R$63*1000*'Frequency Domain Analysis'!R$65*0.000000001)),IMSUM(B417,1/(('Frequency Domain Analysis'!R$61*1000+'Frequency Domain Analysis'!R$62*1000)*'Frequency Domain Analysis'!R$64*0.000000001))),IMPRODUCT(IMPRODUCT(B417,IMSUM(B417,('Frequency Domain Analysis'!R$65*0.000000001+'Frequency Domain Analysis'!R$66*0.000000001)/('Frequency Domain Analysis'!R$63*1000*'Frequency Domain Analysis'!R$65*0.000000001*'Frequency Domain Analysis'!R$66*0.000000001))),IMSUM(B417,1/('Frequency Domain Analysis'!R$62*1000*'Frequency Domain Analysis'!R$64*0.000000001)))))))</f>
        <v>-6.78325975065142+1.69329559997667i</v>
      </c>
      <c r="D417" s="4">
        <f t="shared" si="28"/>
        <v>16.891299785224</v>
      </c>
      <c r="E417" s="4">
        <f t="shared" si="29"/>
        <v>-14.016213531731466</v>
      </c>
    </row>
    <row r="418" spans="1:5">
      <c r="A418">
        <f t="shared" si="26"/>
        <v>550000</v>
      </c>
      <c r="B418" s="4" t="str">
        <f t="shared" si="27"/>
        <v>3455751.91894877i</v>
      </c>
      <c r="C418" s="4" t="str">
        <f>IMSUB(0,IMPRODUCT(20,IMPRODUCT($B$9,IMDIV(IMPRODUCT(IMSUM(B418,1/('Frequency Domain Analysis'!R$63*1000*'Frequency Domain Analysis'!R$65*0.000000001)),IMSUM(B418,1/(('Frequency Domain Analysis'!R$61*1000+'Frequency Domain Analysis'!R$62*1000)*'Frequency Domain Analysis'!R$64*0.000000001))),IMPRODUCT(IMPRODUCT(B418,IMSUM(B418,('Frequency Domain Analysis'!R$65*0.000000001+'Frequency Domain Analysis'!R$66*0.000000001)/('Frequency Domain Analysis'!R$63*1000*'Frequency Domain Analysis'!R$65*0.000000001*'Frequency Domain Analysis'!R$66*0.000000001))),IMSUM(B418,1/('Frequency Domain Analysis'!R$62*1000*'Frequency Domain Analysis'!R$64*0.000000001)))))))</f>
        <v>-6.7282434675052+1.79804537760402i</v>
      </c>
      <c r="D418" s="4">
        <f t="shared" si="28"/>
        <v>16.85761682898546</v>
      </c>
      <c r="E418" s="4">
        <f t="shared" si="29"/>
        <v>-14.961998780535424</v>
      </c>
    </row>
    <row r="419" spans="1:5">
      <c r="A419">
        <f t="shared" si="26"/>
        <v>560000</v>
      </c>
      <c r="B419" s="4" t="str">
        <f t="shared" si="27"/>
        <v>3518583.77202057i</v>
      </c>
      <c r="C419" s="4" t="str">
        <f>IMSUB(0,IMPRODUCT(20,IMPRODUCT($B$9,IMDIV(IMPRODUCT(IMSUM(B419,1/('Frequency Domain Analysis'!R$63*1000*'Frequency Domain Analysis'!R$65*0.000000001)),IMSUM(B419,1/(('Frequency Domain Analysis'!R$61*1000+'Frequency Domain Analysis'!R$62*1000)*'Frequency Domain Analysis'!R$64*0.000000001))),IMPRODUCT(IMPRODUCT(B419,IMSUM(B419,('Frequency Domain Analysis'!R$65*0.000000001+'Frequency Domain Analysis'!R$66*0.000000001)/('Frequency Domain Analysis'!R$63*1000*'Frequency Domain Analysis'!R$65*0.000000001*'Frequency Domain Analysis'!R$66*0.000000001))),IMSUM(B419,1/('Frequency Domain Analysis'!R$62*1000*'Frequency Domain Analysis'!R$64*0.000000001)))))))</f>
        <v>-6.67096191093764+1.89874673736212i</v>
      </c>
      <c r="D419" s="4">
        <f t="shared" si="28"/>
        <v>16.822080218475559</v>
      </c>
      <c r="E419" s="4">
        <f t="shared" si="29"/>
        <v>-15.887870439537807</v>
      </c>
    </row>
    <row r="420" spans="1:5">
      <c r="A420">
        <f t="shared" si="26"/>
        <v>570000</v>
      </c>
      <c r="B420" s="4" t="str">
        <f t="shared" si="27"/>
        <v>3581415.62509236i</v>
      </c>
      <c r="C420" s="4" t="str">
        <f>IMSUB(0,IMPRODUCT(20,IMPRODUCT($B$9,IMDIV(IMPRODUCT(IMSUM(B420,1/('Frequency Domain Analysis'!R$63*1000*'Frequency Domain Analysis'!R$65*0.000000001)),IMSUM(B420,1/(('Frequency Domain Analysis'!R$61*1000+'Frequency Domain Analysis'!R$62*1000)*'Frequency Domain Analysis'!R$64*0.000000001))),IMPRODUCT(IMPRODUCT(B420,IMSUM(B420,('Frequency Domain Analysis'!R$65*0.000000001+'Frequency Domain Analysis'!R$66*0.000000001)/('Frequency Domain Analysis'!R$63*1000*'Frequency Domain Analysis'!R$65*0.000000001*'Frequency Domain Analysis'!R$66*0.000000001))),IMSUM(B420,1/('Frequency Domain Analysis'!R$62*1000*'Frequency Domain Analysis'!R$64*0.000000001)))))))</f>
        <v>-6.6116604448054+1.99546642565992i</v>
      </c>
      <c r="D420" s="4">
        <f t="shared" si="28"/>
        <v>16.784814132099399</v>
      </c>
      <c r="E420" s="4">
        <f t="shared" si="29"/>
        <v>-16.794348732680049</v>
      </c>
    </row>
    <row r="421" spans="1:5">
      <c r="A421">
        <f t="shared" si="26"/>
        <v>580000</v>
      </c>
      <c r="B421" s="4" t="str">
        <f t="shared" si="27"/>
        <v>3644247.47816416i</v>
      </c>
      <c r="C421" s="4" t="str">
        <f>IMSUB(0,IMPRODUCT(20,IMPRODUCT($B$9,IMDIV(IMPRODUCT(IMSUM(B421,1/('Frequency Domain Analysis'!R$63*1000*'Frequency Domain Analysis'!R$65*0.000000001)),IMSUM(B421,1/(('Frequency Domain Analysis'!R$61*1000+'Frequency Domain Analysis'!R$62*1000)*'Frequency Domain Analysis'!R$64*0.000000001))),IMPRODUCT(IMPRODUCT(B421,IMSUM(B421,('Frequency Domain Analysis'!R$65*0.000000001+'Frequency Domain Analysis'!R$66*0.000000001)/('Frequency Domain Analysis'!R$63*1000*'Frequency Domain Analysis'!R$65*0.000000001*'Frequency Domain Analysis'!R$66*0.000000001))),IMSUM(B421,1/('Frequency Domain Analysis'!R$62*1000*'Frequency Domain Analysis'!R$64*0.000000001)))))))</f>
        <v>-6.55056883241242+2.0882784101213i</v>
      </c>
      <c r="D421" s="4">
        <f t="shared" si="28"/>
        <v>16.74593491988006</v>
      </c>
      <c r="E421" s="4">
        <f t="shared" si="29"/>
        <v>-17.681940624233903</v>
      </c>
    </row>
    <row r="422" spans="1:5">
      <c r="A422">
        <f t="shared" si="26"/>
        <v>590000</v>
      </c>
      <c r="B422" s="4" t="str">
        <f t="shared" si="27"/>
        <v>3707079.33123596i</v>
      </c>
      <c r="C422" s="4" t="str">
        <f>IMSUB(0,IMPRODUCT(20,IMPRODUCT($B$9,IMDIV(IMPRODUCT(IMSUM(B422,1/('Frequency Domain Analysis'!R$63*1000*'Frequency Domain Analysis'!R$65*0.000000001)),IMSUM(B422,1/(('Frequency Domain Analysis'!R$61*1000+'Frequency Domain Analysis'!R$62*1000)*'Frequency Domain Analysis'!R$64*0.000000001))),IMPRODUCT(IMPRODUCT(B422,IMSUM(B422,('Frequency Domain Analysis'!R$65*0.000000001+'Frequency Domain Analysis'!R$66*0.000000001)/('Frequency Domain Analysis'!R$63*1000*'Frequency Domain Analysis'!R$65*0.000000001*'Frequency Domain Analysis'!R$66*0.000000001))),IMSUM(B422,1/('Frequency Domain Analysis'!R$62*1000*'Frequency Domain Analysis'!R$64*0.000000001)))))))</f>
        <v>-6.48790188534744+2.17726267566578i</v>
      </c>
      <c r="D422" s="4">
        <f t="shared" si="28"/>
        <v>16.705551650298201</v>
      </c>
      <c r="E422" s="4">
        <f t="shared" si="29"/>
        <v>-18.551139892111138</v>
      </c>
    </row>
    <row r="423" spans="1:5">
      <c r="A423">
        <f t="shared" si="26"/>
        <v>600000</v>
      </c>
      <c r="B423" s="4" t="str">
        <f t="shared" si="27"/>
        <v>3769911.18430775i</v>
      </c>
      <c r="C423" s="4" t="str">
        <f>IMSUB(0,IMPRODUCT(20,IMPRODUCT($B$9,IMDIV(IMPRODUCT(IMSUM(B423,1/('Frequency Domain Analysis'!R$63*1000*'Frequency Domain Analysis'!R$65*0.000000001)),IMSUM(B423,1/(('Frequency Domain Analysis'!R$61*1000+'Frequency Domain Analysis'!R$62*1000)*'Frequency Domain Analysis'!R$64*0.000000001))),IMPRODUCT(IMPRODUCT(B423,IMSUM(B423,('Frequency Domain Analysis'!R$65*0.000000001+'Frequency Domain Analysis'!R$66*0.000000001)/('Frequency Domain Analysis'!R$63*1000*'Frequency Domain Analysis'!R$65*0.000000001*'Frequency Domain Analysis'!R$66*0.000000001))),IMSUM(B423,1/('Frequency Domain Analysis'!R$62*1000*'Frequency Domain Analysis'!R$64*0.000000001)))))))</f>
        <v>-6.4238601258988+2.26250414447994i</v>
      </c>
      <c r="D423" s="4">
        <f t="shared" si="28"/>
        <v>16.66376661361096</v>
      </c>
      <c r="E423" s="4">
        <f t="shared" si="29"/>
        <v>-19.402427245342636</v>
      </c>
    </row>
    <row r="424" spans="1:5">
      <c r="A424">
        <f t="shared" si="26"/>
        <v>610000</v>
      </c>
      <c r="B424" s="4" t="str">
        <f t="shared" si="27"/>
        <v>3832743.03737955i</v>
      </c>
      <c r="C424" s="4" t="str">
        <f>IMSUB(0,IMPRODUCT(20,IMPRODUCT($B$9,IMDIV(IMPRODUCT(IMSUM(B424,1/('Frequency Domain Analysis'!R$63*1000*'Frequency Domain Analysis'!R$65*0.000000001)),IMSUM(B424,1/(('Frequency Domain Analysis'!R$61*1000+'Frequency Domain Analysis'!R$62*1000)*'Frequency Domain Analysis'!R$64*0.000000001))),IMPRODUCT(IMPRODUCT(B424,IMSUM(B424,('Frequency Domain Analysis'!R$65*0.000000001+'Frequency Domain Analysis'!R$66*0.000000001)/('Frequency Domain Analysis'!R$63*1000*'Frequency Domain Analysis'!R$65*0.000000001*'Frequency Domain Analysis'!R$66*0.000000001))),IMSUM(B424,1/('Frequency Domain Analysis'!R$62*1000*'Frequency Domain Analysis'!R$64*0.000000001)))))))</f>
        <v>-6.35863045500568+2.34409170995682i</v>
      </c>
      <c r="D424" s="4">
        <f t="shared" si="28"/>
        <v>16.620675785601698</v>
      </c>
      <c r="E424" s="4">
        <f t="shared" si="29"/>
        <v>-20.236270478096969</v>
      </c>
    </row>
    <row r="425" spans="1:5">
      <c r="A425">
        <f t="shared" si="26"/>
        <v>620000</v>
      </c>
      <c r="B425" s="4" t="str">
        <f t="shared" si="27"/>
        <v>3895574.89045134i</v>
      </c>
      <c r="C425" s="4" t="str">
        <f>IMSUB(0,IMPRODUCT(20,IMPRODUCT($B$9,IMDIV(IMPRODUCT(IMSUM(B425,1/('Frequency Domain Analysis'!R$63*1000*'Frequency Domain Analysis'!R$65*0.000000001)),IMSUM(B425,1/(('Frequency Domain Analysis'!R$61*1000+'Frequency Domain Analysis'!R$62*1000)*'Frequency Domain Analysis'!R$64*0.000000001))),IMPRODUCT(IMPRODUCT(B425,IMSUM(B425,('Frequency Domain Analysis'!R$65*0.000000001+'Frequency Domain Analysis'!R$66*0.000000001)/('Frequency Domain Analysis'!R$63*1000*'Frequency Domain Analysis'!R$65*0.000000001*'Frequency Domain Analysis'!R$66*0.000000001))),IMSUM(B425,1/('Frequency Domain Analysis'!R$62*1000*'Frequency Domain Analysis'!R$64*0.000000001)))))))</f>
        <v>-6.29238681907026+2.4221173751719i</v>
      </c>
      <c r="D425" s="4">
        <f t="shared" si="28"/>
        <v>16.576369255304961</v>
      </c>
      <c r="E425" s="4">
        <f t="shared" si="29"/>
        <v>-21.053124653700536</v>
      </c>
    </row>
    <row r="426" spans="1:5">
      <c r="A426">
        <f t="shared" si="26"/>
        <v>630000</v>
      </c>
      <c r="B426" s="4" t="str">
        <f t="shared" si="27"/>
        <v>3958406.74352314i</v>
      </c>
      <c r="C426" s="4" t="str">
        <f>IMSUB(0,IMPRODUCT(20,IMPRODUCT($B$9,IMDIV(IMPRODUCT(IMSUM(B426,1/('Frequency Domain Analysis'!R$63*1000*'Frequency Domain Analysis'!R$65*0.000000001)),IMSUM(B426,1/(('Frequency Domain Analysis'!R$61*1000+'Frequency Domain Analysis'!R$62*1000)*'Frequency Domain Analysis'!R$64*0.000000001))),IMPRODUCT(IMPRODUCT(B426,IMSUM(B426,('Frequency Domain Analysis'!R$65*0.000000001+'Frequency Domain Analysis'!R$66*0.000000001)/('Frequency Domain Analysis'!R$63*1000*'Frequency Domain Analysis'!R$65*0.000000001*'Frequency Domain Analysis'!R$66*0.000000001))),IMSUM(B426,1/('Frequency Domain Analysis'!R$62*1000*'Frequency Domain Analysis'!R$64*0.000000001)))))))</f>
        <v>-6.22529087014346+2.49667548698768i</v>
      </c>
      <c r="D426" s="4">
        <f t="shared" si="28"/>
        <v>16.530931619894659</v>
      </c>
      <c r="E426" s="4">
        <f t="shared" si="29"/>
        <v>-21.853432313066094</v>
      </c>
    </row>
    <row r="427" spans="1:5">
      <c r="A427">
        <f t="shared" si="26"/>
        <v>640000</v>
      </c>
      <c r="B427" s="4" t="str">
        <f t="shared" si="27"/>
        <v>4021238.59659494i</v>
      </c>
      <c r="C427" s="4" t="str">
        <f>IMSUB(0,IMPRODUCT(20,IMPRODUCT($B$9,IMDIV(IMPRODUCT(IMSUM(B427,1/('Frequency Domain Analysis'!R$63*1000*'Frequency Domain Analysis'!R$65*0.000000001)),IMSUM(B427,1/(('Frequency Domain Analysis'!R$61*1000+'Frequency Domain Analysis'!R$62*1000)*'Frequency Domain Analysis'!R$64*0.000000001))),IMPRODUCT(IMPRODUCT(B427,IMSUM(B427,('Frequency Domain Analysis'!R$65*0.000000001+'Frequency Domain Analysis'!R$66*0.000000001)/('Frequency Domain Analysis'!R$63*1000*'Frequency Domain Analysis'!R$65*0.000000001*'Frequency Domain Analysis'!R$66*0.000000001))),IMSUM(B427,1/('Frequency Domain Analysis'!R$62*1000*'Frequency Domain Analysis'!R$64*0.000000001)))))))</f>
        <v>-6.15749261502542+2.56786205741608i</v>
      </c>
      <c r="D427" s="4">
        <f t="shared" si="28"/>
        <v>16.484442349603221</v>
      </c>
      <c r="E427" s="4">
        <f t="shared" si="29"/>
        <v>-22.637623702726358</v>
      </c>
    </row>
    <row r="428" spans="1:5">
      <c r="A428">
        <f t="shared" si="26"/>
        <v>650000</v>
      </c>
      <c r="B428" s="4" t="str">
        <f t="shared" si="27"/>
        <v>4084070.44966673i</v>
      </c>
      <c r="C428" s="4" t="str">
        <f>IMSUB(0,IMPRODUCT(20,IMPRODUCT($B$9,IMDIV(IMPRODUCT(IMSUM(B428,1/('Frequency Domain Analysis'!R$63*1000*'Frequency Domain Analysis'!R$65*0.000000001)),IMSUM(B428,1/(('Frequency Domain Analysis'!R$61*1000+'Frequency Domain Analysis'!R$62*1000)*'Frequency Domain Analysis'!R$64*0.000000001))),IMPRODUCT(IMPRODUCT(B428,IMSUM(B428,('Frequency Domain Analysis'!R$65*0.000000001+'Frequency Domain Analysis'!R$66*0.000000001)/('Frequency Domain Analysis'!R$63*1000*'Frequency Domain Analysis'!R$65*0.000000001*'Frequency Domain Analysis'!R$66*0.000000001))),IMSUM(B428,1/('Frequency Domain Analysis'!R$62*1000*'Frequency Domain Analysis'!R$64*0.000000001)))))))</f>
        <v>-6.08913104971002+2.6357741644132i</v>
      </c>
      <c r="D428" s="4">
        <f t="shared" si="28"/>
        <v>16.436976125259239</v>
      </c>
      <c r="E428" s="4">
        <f t="shared" si="29"/>
        <v>-23.406117018379717</v>
      </c>
    </row>
    <row r="429" spans="1:5">
      <c r="A429">
        <f t="shared" si="26"/>
        <v>660000</v>
      </c>
      <c r="B429" s="4" t="str">
        <f t="shared" si="27"/>
        <v>4146902.30273853i</v>
      </c>
      <c r="C429" s="4" t="str">
        <f>IMSUB(0,IMPRODUCT(20,IMPRODUCT($B$9,IMDIV(IMPRODUCT(IMSUM(B429,1/('Frequency Domain Analysis'!R$63*1000*'Frequency Domain Analysis'!R$65*0.000000001)),IMSUM(B429,1/(('Frequency Domain Analysis'!R$61*1000+'Frequency Domain Analysis'!R$62*1000)*'Frequency Domain Analysis'!R$64*0.000000001))),IMPRODUCT(IMPRODUCT(B429,IMSUM(B429,('Frequency Domain Analysis'!R$65*0.000000001+'Frequency Domain Analysis'!R$66*0.000000001)/('Frequency Domain Analysis'!R$63*1000*'Frequency Domain Analysis'!R$65*0.000000001*'Frequency Domain Analysis'!R$66*0.000000001))),IMSUM(B429,1/('Frequency Domain Analysis'!R$62*1000*'Frequency Domain Analysis'!R$64*0.000000001)))))))</f>
        <v>-6.02033477636324+2.70050942481626i</v>
      </c>
      <c r="D429" s="4">
        <f t="shared" si="28"/>
        <v>16.388603150776341</v>
      </c>
      <c r="E429" s="4">
        <f t="shared" si="29"/>
        <v>-24.159318660434025</v>
      </c>
    </row>
    <row r="430" spans="1:5">
      <c r="A430">
        <f t="shared" si="26"/>
        <v>670000</v>
      </c>
      <c r="B430" s="4" t="str">
        <f t="shared" si="27"/>
        <v>4209734.15581032i</v>
      </c>
      <c r="C430" s="4" t="str">
        <f>IMSUB(0,IMPRODUCT(20,IMPRODUCT($B$9,IMDIV(IMPRODUCT(IMSUM(B430,1/('Frequency Domain Analysis'!R$63*1000*'Frequency Domain Analysis'!R$65*0.000000001)),IMSUM(B430,1/(('Frequency Domain Analysis'!R$61*1000+'Frequency Domain Analysis'!R$62*1000)*'Frequency Domain Analysis'!R$64*0.000000001))),IMPRODUCT(IMPRODUCT(B430,IMSUM(B430,('Frequency Domain Analysis'!R$65*0.000000001+'Frequency Domain Analysis'!R$66*0.000000001)/('Frequency Domain Analysis'!R$63*1000*'Frequency Domain Analysis'!R$65*0.000000001*'Frequency Domain Analysis'!R$66*0.000000001))),IMSUM(B430,1/('Frequency Domain Analysis'!R$62*1000*'Frequency Domain Analysis'!R$64*0.000000001)))))))</f>
        <v>-5.95122260067954+2.76216553266088i</v>
      </c>
      <c r="D430" s="4">
        <f t="shared" si="28"/>
        <v>16.33938944270502</v>
      </c>
      <c r="E430" s="4">
        <f t="shared" si="29"/>
        <v>-24.897623498561217</v>
      </c>
    </row>
    <row r="431" spans="1:5">
      <c r="A431">
        <f t="shared" si="26"/>
        <v>680000</v>
      </c>
      <c r="B431" s="4" t="str">
        <f t="shared" si="27"/>
        <v>4272566.00888212i</v>
      </c>
      <c r="C431" s="4" t="str">
        <f>IMSUB(0,IMPRODUCT(20,IMPRODUCT($B$9,IMDIV(IMPRODUCT(IMSUM(B431,1/('Frequency Domain Analysis'!R$63*1000*'Frequency Domain Analysis'!R$65*0.000000001)),IMSUM(B431,1/(('Frequency Domain Analysis'!R$61*1000+'Frequency Domain Analysis'!R$62*1000)*'Frequency Domain Analysis'!R$64*0.000000001))),IMPRODUCT(IMPRODUCT(B431,IMSUM(B431,('Frequency Domain Analysis'!R$65*0.000000001+'Frequency Domain Analysis'!R$66*0.000000001)/('Frequency Domain Analysis'!R$63*1000*'Frequency Domain Analysis'!R$65*0.000000001*'Frequency Domain Analysis'!R$66*0.000000001))),IMSUM(B431,1/('Frequency Domain Analysis'!R$62*1000*'Frequency Domain Analysis'!R$64*0.000000001)))))))</f>
        <v>-5.88190410801252+2.82083985662304i</v>
      </c>
      <c r="D431" s="4">
        <f t="shared" si="28"/>
        <v>16.289397098754961</v>
      </c>
      <c r="E431" s="4">
        <f t="shared" si="29"/>
        <v>-25.62141514270931</v>
      </c>
    </row>
    <row r="432" spans="1:5">
      <c r="A432">
        <f t="shared" si="26"/>
        <v>690000</v>
      </c>
      <c r="B432" s="4" t="str">
        <f t="shared" si="27"/>
        <v>4335397.86195391i</v>
      </c>
      <c r="C432" s="4" t="str">
        <f>IMSUB(0,IMPRODUCT(20,IMPRODUCT($B$9,IMDIV(IMPRODUCT(IMSUM(B432,1/('Frequency Domain Analysis'!R$63*1000*'Frequency Domain Analysis'!R$65*0.000000001)),IMSUM(B432,1/(('Frequency Domain Analysis'!R$61*1000+'Frequency Domain Analysis'!R$62*1000)*'Frequency Domain Analysis'!R$64*0.000000001))),IMPRODUCT(IMPRODUCT(B432,IMSUM(B432,('Frequency Domain Analysis'!R$65*0.000000001+'Frequency Domain Analysis'!R$66*0.000000001)/('Frequency Domain Analysis'!R$63*1000*'Frequency Domain Analysis'!R$65*0.000000001*'Frequency Domain Analysis'!R$66*0.000000001))),IMSUM(B432,1/('Frequency Domain Analysis'!R$62*1000*'Frequency Domain Analysis'!R$64*0.000000001)))))))</f>
        <v>-5.8124802171489+2.87662909081808i</v>
      </c>
      <c r="D432" s="4">
        <f t="shared" si="28"/>
        <v>16.23868454701908</v>
      </c>
      <c r="E432" s="4">
        <f t="shared" si="29"/>
        <v>-26.331066218397552</v>
      </c>
    </row>
    <row r="433" spans="1:5">
      <c r="A433">
        <f t="shared" si="26"/>
        <v>700000</v>
      </c>
      <c r="B433" s="4" t="str">
        <f t="shared" si="27"/>
        <v>4398229.71502571i</v>
      </c>
      <c r="C433" s="4" t="str">
        <f>IMSUB(0,IMPRODUCT(20,IMPRODUCT($B$9,IMDIV(IMPRODUCT(IMSUM(B433,1/('Frequency Domain Analysis'!R$63*1000*'Frequency Domain Analysis'!R$65*0.000000001)),IMSUM(B433,1/(('Frequency Domain Analysis'!R$61*1000+'Frequency Domain Analysis'!R$62*1000)*'Frequency Domain Analysis'!R$64*0.000000001))),IMPRODUCT(IMPRODUCT(B433,IMSUM(B433,('Frequency Domain Analysis'!R$65*0.000000001+'Frequency Domain Analysis'!R$66*0.000000001)/('Frequency Domain Analysis'!R$63*1000*'Frequency Domain Analysis'!R$65*0.000000001*'Frequency Domain Analysis'!R$66*0.000000001))),IMSUM(B433,1/('Frequency Domain Analysis'!R$62*1000*'Frequency Domain Analysis'!R$64*0.000000001)))))))</f>
        <v>-5.7430437109887+2.9296289536532i</v>
      </c>
      <c r="D433" s="4">
        <f t="shared" si="28"/>
        <v>16.187306777468361</v>
      </c>
      <c r="E433" s="4">
        <f t="shared" si="29"/>
        <v>-27.026938644460188</v>
      </c>
    </row>
    <row r="434" spans="1:5">
      <c r="A434">
        <f t="shared" si="26"/>
        <v>710000</v>
      </c>
      <c r="B434" s="4" t="str">
        <f t="shared" si="27"/>
        <v>4461061.56809751i</v>
      </c>
      <c r="C434" s="4" t="str">
        <f>IMSUB(0,IMPRODUCT(20,IMPRODUCT($B$9,IMDIV(IMPRODUCT(IMSUM(B434,1/('Frequency Domain Analysis'!R$63*1000*'Frequency Domain Analysis'!R$65*0.000000001)),IMSUM(B434,1/(('Frequency Domain Analysis'!R$61*1000+'Frequency Domain Analysis'!R$62*1000)*'Frequency Domain Analysis'!R$64*0.000000001))),IMPRODUCT(IMPRODUCT(B434,IMSUM(B434,('Frequency Domain Analysis'!R$65*0.000000001+'Frequency Domain Analysis'!R$66*0.000000001)/('Frequency Domain Analysis'!R$63*1000*'Frequency Domain Analysis'!R$65*0.000000001*'Frequency Domain Analysis'!R$66*0.000000001))),IMSUM(B434,1/('Frequency Domain Analysis'!R$62*1000*'Frequency Domain Analysis'!R$64*0.000000001)))))))</f>
        <v>-5.67367974372752+2.97993392986604i</v>
      </c>
      <c r="D434" s="4">
        <f t="shared" si="28"/>
        <v>16.13531555714318</v>
      </c>
      <c r="E434" s="4">
        <f t="shared" si="29"/>
        <v>-27.7093839116651</v>
      </c>
    </row>
    <row r="435" spans="1:5">
      <c r="A435">
        <f t="shared" si="26"/>
        <v>720000</v>
      </c>
      <c r="B435" s="4" t="str">
        <f t="shared" si="27"/>
        <v>4523893.4211693i</v>
      </c>
      <c r="C435" s="4" t="str">
        <f>IMSUB(0,IMPRODUCT(20,IMPRODUCT($B$9,IMDIV(IMPRODUCT(IMSUM(B435,1/('Frequency Domain Analysis'!R$63*1000*'Frequency Domain Analysis'!R$65*0.000000001)),IMSUM(B435,1/(('Frequency Domain Analysis'!R$61*1000+'Frequency Domain Analysis'!R$62*1000)*'Frequency Domain Analysis'!R$64*0.000000001))),IMPRODUCT(IMPRODUCT(B435,IMSUM(B435,('Frequency Domain Analysis'!R$65*0.000000001+'Frequency Domain Analysis'!R$66*0.000000001)/('Frequency Domain Analysis'!R$63*1000*'Frequency Domain Analysis'!R$65*0.000000001*'Frequency Domain Analysis'!R$66*0.000000001))),IMSUM(B435,1/('Frequency Domain Analysis'!R$62*1000*'Frequency Domain Analysis'!R$64*0.000000001)))))))</f>
        <v>-5.6044663244109+3.0276370512964i</v>
      </c>
      <c r="D435" s="4">
        <f t="shared" si="28"/>
        <v>16.082759630336941</v>
      </c>
      <c r="E435" s="4">
        <f t="shared" si="29"/>
        <v>-28.378743360901382</v>
      </c>
    </row>
    <row r="436" spans="1:5">
      <c r="A436">
        <f t="shared" si="26"/>
        <v>730000</v>
      </c>
      <c r="B436" s="4" t="str">
        <f t="shared" si="27"/>
        <v>4586725.2742411i</v>
      </c>
      <c r="C436" s="4" t="str">
        <f>IMSUB(0,IMPRODUCT(20,IMPRODUCT($B$9,IMDIV(IMPRODUCT(IMSUM(B436,1/('Frequency Domain Analysis'!R$63*1000*'Frequency Domain Analysis'!R$65*0.000000001)),IMSUM(B436,1/(('Frequency Domain Analysis'!R$61*1000+'Frequency Domain Analysis'!R$62*1000)*'Frequency Domain Analysis'!R$64*0.000000001))),IMPRODUCT(IMPRODUCT(B436,IMSUM(B436,('Frequency Domain Analysis'!R$65*0.000000001+'Frequency Domain Analysis'!R$66*0.000000001)/('Frequency Domain Analysis'!R$63*1000*'Frequency Domain Analysis'!R$65*0.000000001*'Frequency Domain Analysis'!R$66*0.000000001))),IMSUM(B436,1/('Frequency Domain Analysis'!R$62*1000*'Frequency Domain Analysis'!R$64*0.000000001)))))))</f>
        <v>-5.5354747769591+3.07282971232236i</v>
      </c>
      <c r="D436" s="4">
        <f t="shared" si="28"/>
        <v>16.029684904953243</v>
      </c>
      <c r="E436" s="4">
        <f t="shared" si="29"/>
        <v>-29.035348459821449</v>
      </c>
    </row>
    <row r="437" spans="1:5">
      <c r="A437">
        <f t="shared" si="26"/>
        <v>740000</v>
      </c>
      <c r="B437" s="4" t="str">
        <f t="shared" si="27"/>
        <v>4649557.12731289i</v>
      </c>
      <c r="C437" s="4" t="str">
        <f>IMSUB(0,IMPRODUCT(20,IMPRODUCT($B$9,IMDIV(IMPRODUCT(IMSUM(B437,1/('Frequency Domain Analysis'!R$63*1000*'Frequency Domain Analysis'!R$65*0.000000001)),IMSUM(B437,1/(('Frequency Domain Analysis'!R$61*1000+'Frequency Domain Analysis'!R$62*1000)*'Frequency Domain Analysis'!R$64*0.000000001))),IMPRODUCT(IMPRODUCT(B437,IMSUM(B437,('Frequency Domain Analysis'!R$65*0.000000001+'Frequency Domain Analysis'!R$66*0.000000001)/('Frequency Domain Analysis'!R$63*1000*'Frequency Domain Analysis'!R$65*0.000000001*'Frequency Domain Analysis'!R$66*0.000000001))),IMSUM(B437,1/('Frequency Domain Analysis'!R$62*1000*'Frequency Domain Analysis'!R$64*0.000000001)))))))</f>
        <v>-5.46677017694466+3.11560151625206i</v>
      </c>
      <c r="D437" s="4">
        <f t="shared" si="28"/>
        <v>15.97613462611104</v>
      </c>
      <c r="E437" s="4">
        <f t="shared" si="29"/>
        <v>-29.679521077012026</v>
      </c>
    </row>
    <row r="438" spans="1:5">
      <c r="A438">
        <f t="shared" si="26"/>
        <v>750000</v>
      </c>
      <c r="B438" s="4" t="str">
        <f t="shared" si="27"/>
        <v>4712388.98038469i</v>
      </c>
      <c r="C438" s="4" t="str">
        <f>IMSUB(0,IMPRODUCT(20,IMPRODUCT($B$9,IMDIV(IMPRODUCT(IMSUM(B438,1/('Frequency Domain Analysis'!R$63*1000*'Frequency Domain Analysis'!R$65*0.000000001)),IMSUM(B438,1/(('Frequency Domain Analysis'!R$61*1000+'Frequency Domain Analysis'!R$62*1000)*'Frequency Domain Analysis'!R$64*0.000000001))),IMPRODUCT(IMPRODUCT(B438,IMSUM(B438,('Frequency Domain Analysis'!R$65*0.000000001+'Frequency Domain Analysis'!R$66*0.000000001)/('Frequency Domain Analysis'!R$63*1000*'Frequency Domain Analysis'!R$65*0.000000001*'Frequency Domain Analysis'!R$66*0.000000001))),IMSUM(B438,1/('Frequency Domain Analysis'!R$62*1000*'Frequency Domain Analysis'!R$64*0.000000001)))))))</f>
        <v>-5.3984117655546+3.15604014929658i</v>
      </c>
      <c r="D438" s="4">
        <f t="shared" si="28"/>
        <v>15.92214953797936</v>
      </c>
      <c r="E438" s="4">
        <f t="shared" si="29"/>
        <v>-30.311573752923039</v>
      </c>
    </row>
    <row r="439" spans="1:5">
      <c r="A439">
        <f t="shared" ref="A439:A463" si="30">A438+10000</f>
        <v>760000</v>
      </c>
      <c r="B439" s="4" t="str">
        <f t="shared" si="27"/>
        <v>4775220.83345649i</v>
      </c>
      <c r="C439" s="4" t="str">
        <f>IMSUB(0,IMPRODUCT(20,IMPRODUCT($B$9,IMDIV(IMPRODUCT(IMSUM(B439,1/('Frequency Domain Analysis'!R$63*1000*'Frequency Domain Analysis'!R$65*0.000000001)),IMSUM(B439,1/(('Frequency Domain Analysis'!R$61*1000+'Frequency Domain Analysis'!R$62*1000)*'Frequency Domain Analysis'!R$64*0.000000001))),IMPRODUCT(IMPRODUCT(B439,IMSUM(B439,('Frequency Domain Analysis'!R$65*0.000000001+'Frequency Domain Analysis'!R$66*0.000000001)/('Frequency Domain Analysis'!R$63*1000*'Frequency Domain Analysis'!R$65*0.000000001*'Frequency Domain Analysis'!R$66*0.000000001))),IMSUM(B439,1/('Frequency Domain Analysis'!R$62*1000*'Frequency Domain Analysis'!R$64*0.000000001)))))))</f>
        <v>-5.33045334128892+3.19423127905894i</v>
      </c>
      <c r="D439" s="4">
        <f t="shared" si="28"/>
        <v>15.867768034738901</v>
      </c>
      <c r="E439" s="4">
        <f t="shared" si="29"/>
        <v>-30.931809966913733</v>
      </c>
    </row>
    <row r="440" spans="1:5">
      <c r="A440">
        <f t="shared" si="30"/>
        <v>770000</v>
      </c>
      <c r="B440" s="4" t="str">
        <f t="shared" si="27"/>
        <v>4838052.68652828i</v>
      </c>
      <c r="C440" s="4" t="str">
        <f>IMSUB(0,IMPRODUCT(20,IMPRODUCT($B$9,IMDIV(IMPRODUCT(IMSUM(B440,1/('Frequency Domain Analysis'!R$63*1000*'Frequency Domain Analysis'!R$65*0.000000001)),IMSUM(B440,1/(('Frequency Domain Analysis'!R$61*1000+'Frequency Domain Analysis'!R$62*1000)*'Frequency Domain Analysis'!R$64*0.000000001))),IMPRODUCT(IMPRODUCT(B440,IMSUM(B440,('Frequency Domain Analysis'!R$65*0.000000001+'Frequency Domain Analysis'!R$66*0.000000001)/('Frequency Domain Analysis'!R$63*1000*'Frequency Domain Analysis'!R$65*0.000000001*'Frequency Domain Analysis'!R$66*0.000000001))),IMSUM(B440,1/('Frequency Domain Analysis'!R$62*1000*'Frequency Domain Analysis'!R$64*0.000000001)))))))</f>
        <v>-5.26294363003664+3.23025847475988i</v>
      </c>
      <c r="D440" s="4">
        <f t="shared" si="28"/>
        <v>15.81302630148812</v>
      </c>
      <c r="E440" s="4">
        <f t="shared" si="29"/>
        <v>-31.540524399899567</v>
      </c>
    </row>
    <row r="441" spans="1:5">
      <c r="A441">
        <f t="shared" si="30"/>
        <v>780000</v>
      </c>
      <c r="B441" s="4" t="str">
        <f t="shared" si="27"/>
        <v>4900884.53960008i</v>
      </c>
      <c r="C441" s="4" t="str">
        <f>IMSUB(0,IMPRODUCT(20,IMPRODUCT($B$9,IMDIV(IMPRODUCT(IMSUM(B441,1/('Frequency Domain Analysis'!R$63*1000*'Frequency Domain Analysis'!R$65*0.000000001)),IMSUM(B441,1/(('Frequency Domain Analysis'!R$61*1000+'Frequency Domain Analysis'!R$62*1000)*'Frequency Domain Analysis'!R$64*0.000000001))),IMPRODUCT(IMPRODUCT(B441,IMSUM(B441,('Frequency Domain Analysis'!R$65*0.000000001+'Frequency Domain Analysis'!R$66*0.000000001)/('Frequency Domain Analysis'!R$63*1000*'Frequency Domain Analysis'!R$65*0.000000001*'Frequency Domain Analysis'!R$66*0.000000001))),IMSUM(B441,1/('Frequency Domain Analysis'!R$62*1000*'Frequency Domain Analysis'!R$64*0.000000001)))))))</f>
        <v>-5.19592663424332+3.26420314668452i</v>
      </c>
      <c r="D441" s="4">
        <f t="shared" si="28"/>
        <v>15.757958445846022</v>
      </c>
      <c r="E441" s="4">
        <f t="shared" si="29"/>
        <v>-32.138003192174523</v>
      </c>
    </row>
    <row r="442" spans="1:5">
      <c r="A442">
        <f t="shared" si="30"/>
        <v>790000</v>
      </c>
      <c r="B442" s="4" t="str">
        <f t="shared" si="27"/>
        <v>4963716.39267187i</v>
      </c>
      <c r="C442" s="4" t="str">
        <f>IMSUB(0,IMPRODUCT(20,IMPRODUCT($B$9,IMDIV(IMPRODUCT(IMSUM(B442,1/('Frequency Domain Analysis'!R$63*1000*'Frequency Domain Analysis'!R$65*0.000000001)),IMSUM(B442,1/(('Frequency Domain Analysis'!R$61*1000+'Frequency Domain Analysis'!R$62*1000)*'Frequency Domain Analysis'!R$64*0.000000001))),IMPRODUCT(IMPRODUCT(B442,IMSUM(B442,('Frequency Domain Analysis'!R$65*0.000000001+'Frequency Domain Analysis'!R$66*0.000000001)/('Frequency Domain Analysis'!R$63*1000*'Frequency Domain Analysis'!R$65*0.000000001*'Frequency Domain Analysis'!R$66*0.000000001))),IMSUM(B442,1/('Frequency Domain Analysis'!R$62*1000*'Frequency Domain Analysis'!R$64*0.000000001)))))))</f>
        <v>-5.12944196193336+3.2961445025754i</v>
      </c>
      <c r="D442" s="4">
        <f t="shared" si="28"/>
        <v>15.702596620937479</v>
      </c>
      <c r="E442" s="4">
        <f t="shared" si="29"/>
        <v>-32.724524196068899</v>
      </c>
    </row>
    <row r="443" spans="1:5">
      <c r="A443">
        <f t="shared" si="30"/>
        <v>800000</v>
      </c>
      <c r="B443" s="4" t="str">
        <f t="shared" si="27"/>
        <v>5026548.24574367i</v>
      </c>
      <c r="C443" s="4" t="str">
        <f>IMSUB(0,IMPRODUCT(20,IMPRODUCT($B$9,IMDIV(IMPRODUCT(IMSUM(B443,1/('Frequency Domain Analysis'!R$63*1000*'Frequency Domain Analysis'!R$65*0.000000001)),IMSUM(B443,1/(('Frequency Domain Analysis'!R$61*1000+'Frequency Domain Analysis'!R$62*1000)*'Frequency Domain Analysis'!R$64*0.000000001))),IMPRODUCT(IMPRODUCT(B443,IMSUM(B443,('Frequency Domain Analysis'!R$65*0.000000001+'Frequency Domain Analysis'!R$66*0.000000001)/('Frequency Domain Analysis'!R$63*1000*'Frequency Domain Analysis'!R$65*0.000000001*'Frequency Domain Analysis'!R$66*0.000000001))),IMSUM(B443,1/('Frequency Domain Analysis'!R$62*1000*'Frequency Domain Analysis'!R$64*0.000000001)))))))</f>
        <v>-5.06352513638508+3.32615951892018i</v>
      </c>
      <c r="D443" s="4">
        <f t="shared" si="28"/>
        <v>15.646971140391379</v>
      </c>
      <c r="E443" s="4">
        <f t="shared" si="29"/>
        <v>-33.300357223188541</v>
      </c>
    </row>
    <row r="444" spans="1:5">
      <c r="A444">
        <f t="shared" si="30"/>
        <v>810000</v>
      </c>
      <c r="B444" s="4" t="str">
        <f t="shared" si="27"/>
        <v>5089380.09881546i</v>
      </c>
      <c r="C444" s="4" t="str">
        <f>IMSUB(0,IMPRODUCT(20,IMPRODUCT($B$9,IMDIV(IMPRODUCT(IMSUM(B444,1/('Frequency Domain Analysis'!R$63*1000*'Frequency Domain Analysis'!R$65*0.000000001)),IMSUM(B444,1/(('Frequency Domain Analysis'!R$61*1000+'Frequency Domain Analysis'!R$62*1000)*'Frequency Domain Analysis'!R$64*0.000000001))),IMPRODUCT(IMPRODUCT(B444,IMSUM(B444,('Frequency Domain Analysis'!R$65*0.000000001+'Frequency Domain Analysis'!R$66*0.000000001)/('Frequency Domain Analysis'!R$63*1000*'Frequency Domain Analysis'!R$65*0.000000001*'Frequency Domain Analysis'!R$66*0.000000001))),IMSUM(B444,1/('Frequency Domain Analysis'!R$62*1000*'Frequency Domain Analysis'!R$64*0.000000001)))))))</f>
        <v>-4.99820788728018+3.35432292528412i</v>
      </c>
      <c r="D444" s="4">
        <f t="shared" si="28"/>
        <v>15.591110585930942</v>
      </c>
      <c r="E444" s="4">
        <f t="shared" si="29"/>
        <v>-33.865764286022255</v>
      </c>
    </row>
    <row r="445" spans="1:5">
      <c r="A445">
        <f t="shared" si="30"/>
        <v>820000</v>
      </c>
      <c r="B445" s="4" t="str">
        <f t="shared" si="27"/>
        <v>5152211.95188726i</v>
      </c>
      <c r="C445" s="4" t="str">
        <f>IMSUB(0,IMPRODUCT(20,IMPRODUCT($B$9,IMDIV(IMPRODUCT(IMSUM(B445,1/('Frequency Domain Analysis'!R$63*1000*'Frequency Domain Analysis'!R$65*0.000000001)),IMSUM(B445,1/(('Frequency Domain Analysis'!R$61*1000+'Frequency Domain Analysis'!R$62*1000)*'Frequency Domain Analysis'!R$64*0.000000001))),IMPRODUCT(IMPRODUCT(B445,IMSUM(B445,('Frequency Domain Analysis'!R$65*0.000000001+'Frequency Domain Analysis'!R$66*0.000000001)/('Frequency Domain Analysis'!R$63*1000*'Frequency Domain Analysis'!R$65*0.000000001*'Frequency Domain Analysis'!R$66*0.000000001))),IMSUM(B445,1/('Frequency Domain Analysis'!R$62*1000*'Frequency Domain Analysis'!R$64*0.000000001)))))))</f>
        <v>-4.93351842415764+3.38070720002476i</v>
      </c>
      <c r="D445" s="4">
        <f t="shared" si="28"/>
        <v>15.535041908087079</v>
      </c>
      <c r="E445" s="4">
        <f t="shared" si="29"/>
        <v>-34.420999833786311</v>
      </c>
    </row>
    <row r="446" spans="1:5">
      <c r="A446">
        <f t="shared" si="30"/>
        <v>830000</v>
      </c>
      <c r="B446" s="4" t="str">
        <f t="shared" si="27"/>
        <v>5215043.80495906i</v>
      </c>
      <c r="C446" s="4" t="str">
        <f>IMSUB(0,IMPRODUCT(20,IMPRODUCT($B$9,IMDIV(IMPRODUCT(IMSUM(B446,1/('Frequency Domain Analysis'!R$63*1000*'Frequency Domain Analysis'!R$65*0.000000001)),IMSUM(B446,1/(('Frequency Domain Analysis'!R$61*1000+'Frequency Domain Analysis'!R$62*1000)*'Frequency Domain Analysis'!R$64*0.000000001))),IMPRODUCT(IMPRODUCT(B446,IMSUM(B446,('Frequency Domain Analysis'!R$65*0.000000001+'Frequency Domain Analysis'!R$66*0.000000001)/('Frequency Domain Analysis'!R$63*1000*'Frequency Domain Analysis'!R$65*0.000000001*'Frequency Domain Analysis'!R$66*0.000000001))),IMSUM(B446,1/('Frequency Domain Analysis'!R$62*1000*'Frequency Domain Analysis'!R$64*0.000000001)))))))</f>
        <v>-4.86948169300486+3.40538257589322i</v>
      </c>
      <c r="D446" s="4">
        <f t="shared" si="28"/>
        <v>15.478790520523539</v>
      </c>
      <c r="E446" s="4">
        <f t="shared" si="29"/>
        <v>-34.966310982393935</v>
      </c>
    </row>
    <row r="447" spans="1:5">
      <c r="A447">
        <f t="shared" si="30"/>
        <v>840000</v>
      </c>
      <c r="B447" s="4" t="str">
        <f t="shared" si="27"/>
        <v>5277875.65803085i</v>
      </c>
      <c r="C447" s="4" t="str">
        <f>IMSUB(0,IMPRODUCT(20,IMPRODUCT($B$9,IMDIV(IMPRODUCT(IMSUM(B447,1/('Frequency Domain Analysis'!R$63*1000*'Frequency Domain Analysis'!R$65*0.000000001)),IMSUM(B447,1/(('Frequency Domain Analysis'!R$61*1000+'Frequency Domain Analysis'!R$62*1000)*'Frequency Domain Analysis'!R$64*0.000000001))),IMPRODUCT(IMPRODUCT(B447,IMSUM(B447,('Frequency Domain Analysis'!R$65*0.000000001+'Frequency Domain Analysis'!R$66*0.000000001)/('Frequency Domain Analysis'!R$63*1000*'Frequency Domain Analysis'!R$65*0.000000001*'Frequency Domain Analysis'!R$66*0.000000001))),IMSUM(B447,1/('Frequency Domain Analysis'!R$62*1000*'Frequency Domain Analysis'!R$64*0.000000001)))))))</f>
        <v>-4.8061196168128+3.42841705418292i</v>
      </c>
      <c r="D447" s="4">
        <f t="shared" si="28"/>
        <v>15.42238038842466</v>
      </c>
      <c r="E447" s="4">
        <f t="shared" si="29"/>
        <v>-35.501937738497759</v>
      </c>
    </row>
    <row r="448" spans="1:5">
      <c r="A448">
        <f t="shared" si="30"/>
        <v>850000</v>
      </c>
      <c r="B448" s="4" t="str">
        <f t="shared" si="27"/>
        <v>5340707.51110265i</v>
      </c>
      <c r="C448" s="4" t="str">
        <f>IMSUB(0,IMPRODUCT(20,IMPRODUCT($B$9,IMDIV(IMPRODUCT(IMSUM(B448,1/('Frequency Domain Analysis'!R$63*1000*'Frequency Domain Analysis'!R$65*0.000000001)),IMSUM(B448,1/(('Frequency Domain Analysis'!R$61*1000+'Frequency Domain Analysis'!R$62*1000)*'Frequency Domain Analysis'!R$64*0.000000001))),IMPRODUCT(IMPRODUCT(B448,IMSUM(B448,('Frequency Domain Analysis'!R$65*0.000000001+'Frequency Domain Analysis'!R$66*0.000000001)/('Frequency Domain Analysis'!R$63*1000*'Frequency Domain Analysis'!R$65*0.000000001*'Frequency Domain Analysis'!R$66*0.000000001))),IMSUM(B448,1/('Frequency Domain Analysis'!R$62*1000*'Frequency Domain Analysis'!R$64*0.000000001)))))))</f>
        <v>-4.7434513209087+3.44987642622486i</v>
      </c>
      <c r="D448" s="4">
        <f t="shared" si="28"/>
        <v>15.36583411135922</v>
      </c>
      <c r="E448" s="4">
        <f t="shared" si="29"/>
        <v>-36.028113217576191</v>
      </c>
    </row>
    <row r="449" spans="1:5">
      <c r="A449">
        <f t="shared" si="30"/>
        <v>860000</v>
      </c>
      <c r="B449" s="4" t="str">
        <f t="shared" si="27"/>
        <v>5403539.36417444i</v>
      </c>
      <c r="C449" s="4" t="str">
        <f>IMSUB(0,IMPRODUCT(20,IMPRODUCT($B$9,IMDIV(IMPRODUCT(IMSUM(B449,1/('Frequency Domain Analysis'!R$63*1000*'Frequency Domain Analysis'!R$65*0.000000001)),IMSUM(B449,1/(('Frequency Domain Analysis'!R$61*1000+'Frequency Domain Analysis'!R$62*1000)*'Frequency Domain Analysis'!R$64*0.000000001))),IMPRODUCT(IMPRODUCT(B449,IMSUM(B449,('Frequency Domain Analysis'!R$65*0.000000001+'Frequency Domain Analysis'!R$66*0.000000001)/('Frequency Domain Analysis'!R$63*1000*'Frequency Domain Analysis'!R$65*0.000000001*'Frequency Domain Analysis'!R$66*0.000000001))),IMSUM(B449,1/('Frequency Domain Analysis'!R$62*1000*'Frequency Domain Analysis'!R$64*0.000000001)))))))</f>
        <v>-4.68149334386444+3.46982430115714i</v>
      </c>
      <c r="D449" s="4">
        <f t="shared" si="28"/>
        <v>15.309173001003739</v>
      </c>
      <c r="E449" s="4">
        <f t="shared" si="29"/>
        <v>-36.545063856066974</v>
      </c>
    </row>
    <row r="450" spans="1:5">
      <c r="A450">
        <f t="shared" si="30"/>
        <v>870000</v>
      </c>
      <c r="B450" s="4" t="str">
        <f t="shared" si="27"/>
        <v>5466371.21724624i</v>
      </c>
      <c r="C450" s="4" t="str">
        <f>IMSUB(0,IMPRODUCT(20,IMPRODUCT($B$9,IMDIV(IMPRODUCT(IMSUM(B450,1/('Frequency Domain Analysis'!R$63*1000*'Frequency Domain Analysis'!R$65*0.000000001)),IMSUM(B450,1/(('Frequency Domain Analysis'!R$61*1000+'Frequency Domain Analysis'!R$62*1000)*'Frequency Domain Analysis'!R$64*0.000000001))),IMPRODUCT(IMPRODUCT(B450,IMSUM(B450,('Frequency Domain Analysis'!R$65*0.000000001+'Frequency Domain Analysis'!R$66*0.000000001)/('Frequency Domain Analysis'!R$63*1000*'Frequency Domain Analysis'!R$65*0.000000001*'Frequency Domain Analysis'!R$66*0.000000001))),IMSUM(B450,1/('Frequency Domain Analysis'!R$62*1000*'Frequency Domain Analysis'!R$64*0.000000001)))))))</f>
        <v>-4.62025983475606+3.48832213901102i</v>
      </c>
      <c r="D450" s="4">
        <f t="shared" si="28"/>
        <v>15.2524171540765</v>
      </c>
      <c r="E450" s="4">
        <f t="shared" si="29"/>
        <v>-37.053009617577516</v>
      </c>
    </row>
    <row r="451" spans="1:5">
      <c r="A451">
        <f t="shared" si="30"/>
        <v>880000</v>
      </c>
      <c r="B451" s="4" t="str">
        <f t="shared" si="27"/>
        <v>5529203.07031804i</v>
      </c>
      <c r="C451" s="4" t="str">
        <f>IMSUB(0,IMPRODUCT(20,IMPRODUCT($B$9,IMDIV(IMPRODUCT(IMSUM(B451,1/('Frequency Domain Analysis'!R$63*1000*'Frequency Domain Analysis'!R$65*0.000000001)),IMSUM(B451,1/(('Frequency Domain Analysis'!R$61*1000+'Frequency Domain Analysis'!R$62*1000)*'Frequency Domain Analysis'!R$64*0.000000001))),IMPRODUCT(IMPRODUCT(B451,IMSUM(B451,('Frequency Domain Analysis'!R$65*0.000000001+'Frequency Domain Analysis'!R$66*0.000000001)/('Frequency Domain Analysis'!R$63*1000*'Frequency Domain Analysis'!R$65*0.000000001*'Frequency Domain Analysis'!R$66*0.000000001))),IMSUM(B451,1/('Frequency Domain Analysis'!R$62*1000*'Frequency Domain Analysis'!R$64*0.000000001)))))))</f>
        <v>-4.5597627375285+3.50542928826046i</v>
      </c>
      <c r="D451" s="4">
        <f t="shared" si="28"/>
        <v>15.19558552081012</v>
      </c>
      <c r="E451" s="4">
        <f t="shared" si="29"/>
        <v>-37.552164193211496</v>
      </c>
    </row>
    <row r="452" spans="1:5">
      <c r="A452">
        <f t="shared" si="30"/>
        <v>890000</v>
      </c>
      <c r="B452" s="4" t="str">
        <f t="shared" si="27"/>
        <v>5592034.92338983i</v>
      </c>
      <c r="C452" s="4" t="str">
        <f>IMSUB(0,IMPRODUCT(20,IMPRODUCT($B$9,IMDIV(IMPRODUCT(IMSUM(B452,1/('Frequency Domain Analysis'!R$63*1000*'Frequency Domain Analysis'!R$65*0.000000001)),IMSUM(B452,1/(('Frequency Domain Analysis'!R$61*1000+'Frequency Domain Analysis'!R$62*1000)*'Frequency Domain Analysis'!R$64*0.000000001))),IMPRODUCT(IMPRODUCT(B452,IMSUM(B452,('Frequency Domain Analysis'!R$65*0.000000001+'Frequency Domain Analysis'!R$66*0.000000001)/('Frequency Domain Analysis'!R$63*1000*'Frequency Domain Analysis'!R$65*0.000000001*'Frequency Domain Analysis'!R$66*0.000000001))),IMSUM(B452,1/('Frequency Domain Analysis'!R$62*1000*'Frequency Domain Analysis'!R$64*0.000000001)))))))</f>
        <v>-4.5000119631907+3.52120302707724i</v>
      </c>
      <c r="D452" s="4">
        <f t="shared" si="28"/>
        <v>15.13869596926158</v>
      </c>
      <c r="E452" s="4">
        <f t="shared" si="29"/>
        <v>-38.042735196089012</v>
      </c>
    </row>
    <row r="453" spans="1:5">
      <c r="A453">
        <f t="shared" si="30"/>
        <v>900000</v>
      </c>
      <c r="B453" s="4" t="str">
        <f t="shared" si="27"/>
        <v>5654866.77646163i</v>
      </c>
      <c r="C453" s="4" t="str">
        <f>IMSUB(0,IMPRODUCT(20,IMPRODUCT($B$9,IMDIV(IMPRODUCT(IMSUM(B453,1/('Frequency Domain Analysis'!R$63*1000*'Frequency Domain Analysis'!R$65*0.000000001)),IMSUM(B453,1/(('Frequency Domain Analysis'!R$61*1000+'Frequency Domain Analysis'!R$62*1000)*'Frequency Domain Analysis'!R$64*0.000000001))),IMPRODUCT(IMPRODUCT(B453,IMSUM(B453,('Frequency Domain Analysis'!R$65*0.000000001+'Frequency Domain Analysis'!R$66*0.000000001)/('Frequency Domain Analysis'!R$63*1000*'Frequency Domain Analysis'!R$65*0.000000001*'Frequency Domain Analysis'!R$66*0.000000001))),IMSUM(B453,1/('Frequency Domain Analysis'!R$62*1000*'Frequency Domain Analysis'!R$64*0.000000001)))))))</f>
        <v>-4.44101555054184+3.53569860761822i</v>
      </c>
      <c r="D453" s="4">
        <f t="shared" si="28"/>
        <v>15.081765345740198</v>
      </c>
      <c r="E453" s="4">
        <f t="shared" si="29"/>
        <v>-38.524924350126554</v>
      </c>
    </row>
    <row r="454" spans="1:5">
      <c r="A454">
        <f t="shared" si="30"/>
        <v>910000</v>
      </c>
      <c r="B454" s="4" t="str">
        <f t="shared" si="27"/>
        <v>5717698.62953342i</v>
      </c>
      <c r="C454" s="4" t="str">
        <f>IMSUB(0,IMPRODUCT(20,IMPRODUCT($B$9,IMDIV(IMPRODUCT(IMSUM(B454,1/('Frequency Domain Analysis'!R$63*1000*'Frequency Domain Analysis'!R$65*0.000000001)),IMSUM(B454,1/(('Frequency Domain Analysis'!R$61*1000+'Frequency Domain Analysis'!R$62*1000)*'Frequency Domain Analysis'!R$64*0.000000001))),IMPRODUCT(IMPRODUCT(B454,IMSUM(B454,('Frequency Domain Analysis'!R$65*0.000000001+'Frequency Domain Analysis'!R$66*0.000000001)/('Frequency Domain Analysis'!R$63*1000*'Frequency Domain Analysis'!R$65*0.000000001*'Frequency Domain Analysis'!R$66*0.000000001))),IMSUM(B454,1/('Frequency Domain Analysis'!R$62*1000*'Frequency Domain Analysis'!R$64*0.000000001)))))))</f>
        <v>-4.3827798160982+3.5489693027494i</v>
      </c>
      <c r="D454" s="4">
        <f t="shared" si="28"/>
        <v>15.02480953161006</v>
      </c>
      <c r="E454" s="4">
        <f t="shared" si="29"/>
        <v>-38.998927673180248</v>
      </c>
    </row>
    <row r="455" spans="1:5">
      <c r="A455">
        <f t="shared" si="30"/>
        <v>920000</v>
      </c>
      <c r="B455" s="4" t="str">
        <f t="shared" si="27"/>
        <v>5780530.48260522i</v>
      </c>
      <c r="C455" s="4" t="str">
        <f>IMSUB(0,IMPRODUCT(20,IMPRODUCT($B$9,IMDIV(IMPRODUCT(IMSUM(B455,1/('Frequency Domain Analysis'!R$63*1000*'Frequency Domain Analysis'!R$65*0.000000001)),IMSUM(B455,1/(('Frequency Domain Analysis'!R$61*1000+'Frequency Domain Analysis'!R$62*1000)*'Frequency Domain Analysis'!R$64*0.000000001))),IMPRODUCT(IMPRODUCT(B455,IMSUM(B455,('Frequency Domain Analysis'!R$65*0.000000001+'Frequency Domain Analysis'!R$66*0.000000001)/('Frequency Domain Analysis'!R$63*1000*'Frequency Domain Analysis'!R$65*0.000000001*'Frequency Domain Analysis'!R$66*0.000000001))),IMSUM(B455,1/('Frequency Domain Analysis'!R$62*1000*'Frequency Domain Analysis'!R$64*0.000000001)))))))</f>
        <v>-4.32530949386304+3.56106645467962i</v>
      </c>
      <c r="D455" s="4">
        <f t="shared" si="28"/>
        <v>14.967843496706259</v>
      </c>
      <c r="E455" s="4">
        <f t="shared" si="29"/>
        <v>-39.464935654641181</v>
      </c>
    </row>
    <row r="456" spans="1:5">
      <c r="A456">
        <f t="shared" si="30"/>
        <v>930000</v>
      </c>
      <c r="B456" s="4" t="str">
        <f t="shared" si="27"/>
        <v>5843362.33567702i</v>
      </c>
      <c r="C456" s="4" t="str">
        <f>IMSUB(0,IMPRODUCT(20,IMPRODUCT($B$9,IMDIV(IMPRODUCT(IMSUM(B456,1/('Frequency Domain Analysis'!R$63*1000*'Frequency Domain Analysis'!R$65*0.000000001)),IMSUM(B456,1/(('Frequency Domain Analysis'!R$61*1000+'Frequency Domain Analysis'!R$62*1000)*'Frequency Domain Analysis'!R$64*0.000000001))),IMPRODUCT(IMPRODUCT(B456,IMSUM(B456,('Frequency Domain Analysis'!R$65*0.000000001+'Frequency Domain Analysis'!R$66*0.000000001)/('Frequency Domain Analysis'!R$63*1000*'Frequency Domain Analysis'!R$65*0.000000001*'Frequency Domain Analysis'!R$66*0.000000001))),IMSUM(B456,1/('Frequency Domain Analysis'!R$62*1000*'Frequency Domain Analysis'!R$64*0.000000001)))))))</f>
        <v>-4.26860786555154+3.57203952504074i</v>
      </c>
      <c r="D456" s="4">
        <f t="shared" si="28"/>
        <v>14.910881349586699</v>
      </c>
      <c r="E456" s="4">
        <f t="shared" si="29"/>
        <v>-39.923133427599112</v>
      </c>
    </row>
    <row r="457" spans="1:5">
      <c r="A457">
        <f t="shared" si="30"/>
        <v>940000</v>
      </c>
      <c r="B457" s="4" t="str">
        <f t="shared" si="27"/>
        <v>5906194.18874881i</v>
      </c>
      <c r="C457" s="4" t="str">
        <f>IMSUB(0,IMPRODUCT(20,IMPRODUCT($B$9,IMDIV(IMPRODUCT(IMSUM(B457,1/('Frequency Domain Analysis'!R$63*1000*'Frequency Domain Analysis'!R$65*0.000000001)),IMSUM(B457,1/(('Frequency Domain Analysis'!R$61*1000+'Frequency Domain Analysis'!R$62*1000)*'Frequency Domain Analysis'!R$64*0.000000001))),IMPRODUCT(IMPRODUCT(B457,IMSUM(B457,('Frequency Domain Analysis'!R$65*0.000000001+'Frequency Domain Analysis'!R$66*0.000000001)/('Frequency Domain Analysis'!R$63*1000*'Frequency Domain Analysis'!R$65*0.000000001*'Frequency Domain Analysis'!R$66*0.000000001))),IMSUM(B457,1/('Frequency Domain Analysis'!R$62*1000*'Frequency Domain Analysis'!R$64*0.000000001)))))))</f>
        <v>-4.21267688185328+3.58193614600646i</v>
      </c>
      <c r="D457" s="4">
        <f t="shared" si="28"/>
        <v>14.85393638482422</v>
      </c>
      <c r="E457" s="4">
        <f t="shared" si="29"/>
        <v>-40.37370093569001</v>
      </c>
    </row>
    <row r="458" spans="1:5">
      <c r="A458">
        <f t="shared" si="30"/>
        <v>950000</v>
      </c>
      <c r="B458" s="4" t="str">
        <f t="shared" si="27"/>
        <v>5969026.04182061i</v>
      </c>
      <c r="C458" s="4" t="str">
        <f>IMSUB(0,IMPRODUCT(20,IMPRODUCT($B$9,IMDIV(IMPRODUCT(IMSUM(B458,1/('Frequency Domain Analysis'!R$63*1000*'Frequency Domain Analysis'!R$65*0.000000001)),IMSUM(B458,1/(('Frequency Domain Analysis'!R$61*1000+'Frequency Domain Analysis'!R$62*1000)*'Frequency Domain Analysis'!R$64*0.000000001))),IMPRODUCT(IMPRODUCT(B458,IMSUM(B458,('Frequency Domain Analysis'!R$65*0.000000001+'Frequency Domain Analysis'!R$66*0.000000001)/('Frequency Domain Analysis'!R$63*1000*'Frequency Domain Analysis'!R$65*0.000000001*'Frequency Domain Analysis'!R$66*0.000000001))),IMSUM(B458,1/('Frequency Domain Analysis'!R$62*1000*'Frequency Domain Analysis'!R$64*0.000000001)))))))</f>
        <v>-4.15751727528708+3.59080217209222i</v>
      </c>
      <c r="D458" s="4">
        <f t="shared" si="28"/>
        <v>14.797021127530241</v>
      </c>
      <c r="E458" s="4">
        <f t="shared" si="29"/>
        <v>-40.816813094739075</v>
      </c>
    </row>
    <row r="459" spans="1:5">
      <c r="A459">
        <f t="shared" si="30"/>
        <v>960000</v>
      </c>
      <c r="B459" s="4" t="str">
        <f t="shared" si="27"/>
        <v>6031857.8948924i</v>
      </c>
      <c r="C459" s="4" t="str">
        <f>IMSUB(0,IMPRODUCT(20,IMPRODUCT($B$9,IMDIV(IMPRODUCT(IMSUM(B459,1/('Frequency Domain Analysis'!R$63*1000*'Frequency Domain Analysis'!R$65*0.000000001)),IMSUM(B459,1/(('Frequency Domain Analysis'!R$61*1000+'Frequency Domain Analysis'!R$62*1000)*'Frequency Domain Analysis'!R$64*0.000000001))),IMPRODUCT(IMPRODUCT(B459,IMSUM(B459,('Frequency Domain Analysis'!R$65*0.000000001+'Frequency Domain Analysis'!R$66*0.000000001)/('Frequency Domain Analysis'!R$63*1000*'Frequency Domain Analysis'!R$65*0.000000001*'Frequency Domain Analysis'!R$66*0.000000001))),IMSUM(B459,1/('Frequency Domain Analysis'!R$62*1000*'Frequency Domain Analysis'!R$64*0.000000001)))))))</f>
        <v>-4.10312866517282+3.59868173232502i</v>
      </c>
      <c r="D459" s="4">
        <f t="shared" si="28"/>
        <v>14.740147375286721</v>
      </c>
      <c r="E459" s="4">
        <f t="shared" si="29"/>
        <v>-41.252639949333371</v>
      </c>
    </row>
    <row r="460" spans="1:5">
      <c r="A460">
        <f t="shared" si="30"/>
        <v>970000</v>
      </c>
      <c r="B460" s="4" t="str">
        <f t="shared" si="27"/>
        <v>6094689.7479642i</v>
      </c>
      <c r="C460" s="4" t="str">
        <f>IMSUB(0,IMPRODUCT(20,IMPRODUCT($B$9,IMDIV(IMPRODUCT(IMSUM(B460,1/('Frequency Domain Analysis'!R$63*1000*'Frequency Domain Analysis'!R$65*0.000000001)),IMSUM(B460,1/(('Frequency Domain Analysis'!R$61*1000+'Frequency Domain Analysis'!R$62*1000)*'Frequency Domain Analysis'!R$64*0.000000001))),IMPRODUCT(IMPRODUCT(B460,IMSUM(B460,('Frequency Domain Analysis'!R$65*0.000000001+'Frequency Domain Analysis'!R$66*0.000000001)/('Frequency Domain Analysis'!R$63*1000*'Frequency Domain Analysis'!R$65*0.000000001*'Frequency Domain Analysis'!R$66*0.000000001))),IMSUM(B460,1/('Frequency Domain Analysis'!R$62*1000*'Frequency Domain Analysis'!R$64*0.000000001)))))))</f>
        <v>-4.0495096552188+3.60561728251124i</v>
      </c>
      <c r="D460" s="4">
        <f t="shared" si="28"/>
        <v>14.683326237651301</v>
      </c>
      <c r="E460" s="4">
        <f t="shared" si="29"/>
        <v>-41.681346824439174</v>
      </c>
    </row>
    <row r="461" spans="1:5">
      <c r="A461">
        <f t="shared" si="30"/>
        <v>980000</v>
      </c>
      <c r="B461" s="4" t="str">
        <f t="shared" ref="B461:B463" si="31">COMPLEX(0,2*PI()*A461)</f>
        <v>6157521.60103599i</v>
      </c>
      <c r="C461" s="4" t="str">
        <f>IMSUB(0,IMPRODUCT(20,IMPRODUCT($B$9,IMDIV(IMPRODUCT(IMSUM(B461,1/('Frequency Domain Analysis'!R$63*1000*'Frequency Domain Analysis'!R$65*0.000000001)),IMSUM(B461,1/(('Frequency Domain Analysis'!R$61*1000+'Frequency Domain Analysis'!R$62*1000)*'Frequency Domain Analysis'!R$64*0.000000001))),IMPRODUCT(IMPRODUCT(B461,IMSUM(B461,('Frequency Domain Analysis'!R$65*0.000000001+'Frequency Domain Analysis'!R$66*0.000000001)/('Frequency Domain Analysis'!R$63*1000*'Frequency Domain Analysis'!R$65*0.000000001*'Frequency Domain Analysis'!R$66*0.000000001))),IMSUM(B461,1/('Frequency Domain Analysis'!R$62*1000*'Frequency Domain Analysis'!R$64*0.000000001)))))))</f>
        <v>-3.9966579241947+3.61164965736814i</v>
      </c>
      <c r="D461" s="4">
        <f t="shared" ref="D461:D463" si="32">20*(IMREAL(IMLOG10(C461)))</f>
        <v>14.626568173388661</v>
      </c>
      <c r="E461" s="4">
        <f t="shared" ref="E461:E463" si="33">IF((180/PI())*IMARGUMENT(C461)&lt;0,180+(180/PI())*IMARGUMENT(C461),-180+(180/PI())*IMARGUMENT(C461))</f>
        <v>-42.103094472201519</v>
      </c>
    </row>
    <row r="462" spans="1:5">
      <c r="A462">
        <f t="shared" si="30"/>
        <v>990000</v>
      </c>
      <c r="B462" s="4" t="str">
        <f t="shared" si="31"/>
        <v>6220353.45410779i</v>
      </c>
      <c r="C462" s="4" t="str">
        <f>IMSUB(0,IMPRODUCT(20,IMPRODUCT($B$9,IMDIV(IMPRODUCT(IMSUM(B462,1/('Frequency Domain Analysis'!R$63*1000*'Frequency Domain Analysis'!R$65*0.000000001)),IMSUM(B462,1/(('Frequency Domain Analysis'!R$61*1000+'Frequency Domain Analysis'!R$62*1000)*'Frequency Domain Analysis'!R$64*0.000000001))),IMPRODUCT(IMPRODUCT(B462,IMSUM(B462,('Frequency Domain Analysis'!R$65*0.000000001+'Frequency Domain Analysis'!R$66*0.000000001)/('Frequency Domain Analysis'!R$63*1000*'Frequency Domain Analysis'!R$65*0.000000001*'Frequency Domain Analysis'!R$66*0.000000001))),IMSUM(B462,1/('Frequency Domain Analysis'!R$62*1000*'Frequency Domain Analysis'!R$64*0.000000001)))))))</f>
        <v>-3.94457031013512+3.61681812231598i</v>
      </c>
      <c r="D462" s="4">
        <f t="shared" si="32"/>
        <v>14.56988302557038</v>
      </c>
      <c r="E462" s="4">
        <f t="shared" si="33"/>
        <v>-42.518039214047093</v>
      </c>
    </row>
    <row r="463" spans="1:5">
      <c r="A463">
        <f t="shared" si="30"/>
        <v>1000000</v>
      </c>
      <c r="B463" s="4" t="str">
        <f t="shared" si="31"/>
        <v>6283185.30717959i</v>
      </c>
      <c r="C463" s="4" t="str">
        <f>IMSUB(0,IMPRODUCT(20,IMPRODUCT($B$9,IMDIV(IMPRODUCT(IMSUM(B463,1/('Frequency Domain Analysis'!R$63*1000*'Frequency Domain Analysis'!R$65*0.000000001)),IMSUM(B463,1/(('Frequency Domain Analysis'!R$61*1000+'Frequency Domain Analysis'!R$62*1000)*'Frequency Domain Analysis'!R$64*0.000000001))),IMPRODUCT(IMPRODUCT(B463,IMSUM(B463,('Frequency Domain Analysis'!R$65*0.000000001+'Frequency Domain Analysis'!R$66*0.000000001)/('Frequency Domain Analysis'!R$63*1000*'Frequency Domain Analysis'!R$65*0.000000001*'Frequency Domain Analysis'!R$66*0.000000001))),IMSUM(B463,1/('Frequency Domain Analysis'!R$62*1000*'Frequency Domain Analysis'!R$64*0.000000001)))))))</f>
        <v>-3.89324288849322+3.6211604247576i</v>
      </c>
      <c r="D463" s="4">
        <f t="shared" si="32"/>
        <v>14.513280054676581</v>
      </c>
      <c r="E463" s="4">
        <f t="shared" si="33"/>
        <v>-42.926333078221489</v>
      </c>
    </row>
  </sheetData>
  <sheetProtection password="F2C2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3:J457"/>
  <sheetViews>
    <sheetView zoomScaleNormal="100" workbookViewId="0">
      <selection activeCell="F303" sqref="F303"/>
    </sheetView>
  </sheetViews>
  <sheetFormatPr defaultRowHeight="15"/>
  <cols>
    <col min="1" max="1" width="10.5703125" customWidth="1"/>
    <col min="2" max="2" width="23.140625" customWidth="1"/>
    <col min="3" max="3" width="41.28515625" customWidth="1"/>
    <col min="4" max="4" width="12" customWidth="1"/>
    <col min="5" max="5" width="12.7109375" customWidth="1"/>
    <col min="9" max="9" width="11.28515625" customWidth="1"/>
    <col min="10" max="10" width="9.28515625" bestFit="1" customWidth="1"/>
  </cols>
  <sheetData>
    <row r="3" spans="1:10">
      <c r="I3" t="s">
        <v>54</v>
      </c>
      <c r="J3">
        <v>-20132599.199999999</v>
      </c>
    </row>
    <row r="4" spans="1:10">
      <c r="I4" t="s">
        <v>55</v>
      </c>
      <c r="J4">
        <v>0</v>
      </c>
    </row>
    <row r="5" spans="1:10">
      <c r="A5" s="2" t="s">
        <v>9</v>
      </c>
      <c r="B5" s="2" t="s">
        <v>11</v>
      </c>
      <c r="C5" s="1" t="s">
        <v>10</v>
      </c>
      <c r="D5" s="2" t="s">
        <v>12</v>
      </c>
      <c r="E5" s="2" t="s">
        <v>13</v>
      </c>
      <c r="F5" s="2" t="s">
        <v>53</v>
      </c>
      <c r="G5" s="2" t="s">
        <v>58</v>
      </c>
    </row>
    <row r="6" spans="1:10">
      <c r="A6" s="3">
        <v>1</v>
      </c>
      <c r="B6" s="4" t="str">
        <f>COMPLEX(0,2*PI()*A6)</f>
        <v>6.28318530717959i</v>
      </c>
      <c r="C6" s="4" t="str">
        <f>IMPRODUCT('Power Train Calculus'!C4,'Compensator Calculus'!C12)</f>
        <v>1.66679416721402+23565.8323268355i</v>
      </c>
      <c r="D6" s="4">
        <f>20*(IMREAL(IMLOG10(C6)))</f>
        <v>87.445655687911</v>
      </c>
      <c r="E6" s="4">
        <f>180/PI()*IMARGUMENT(C6)</f>
        <v>89.995947511226646</v>
      </c>
      <c r="F6">
        <f>ROUND(D6,1)</f>
        <v>87.4</v>
      </c>
      <c r="G6">
        <f>ROUND(E6,0)</f>
        <v>90</v>
      </c>
    </row>
    <row r="7" spans="1:10">
      <c r="A7">
        <v>10</v>
      </c>
      <c r="B7" s="4" t="str">
        <f t="shared" ref="B7:B70" si="0">COMPLEX(0,2*PI()*A7)</f>
        <v>62.8318530717959i</v>
      </c>
      <c r="C7" s="4" t="str">
        <f>IMPRODUCT('Power Train Calculus'!C5,'Compensator Calculus'!C13)</f>
        <v>-5.87162924820029+2356.58154889853i</v>
      </c>
      <c r="D7" s="4">
        <f t="shared" ref="D7:D70" si="1">20*(IMREAL(IMLOG10(C7)))</f>
        <v>67.445676421046002</v>
      </c>
      <c r="E7" s="4">
        <f t="shared" ref="E7:E70" si="2">180/PI()*IMARGUMENT(C7)</f>
        <v>90.142757155500135</v>
      </c>
      <c r="F7">
        <f t="shared" ref="F7:F70" si="3">ROUND(D7,1)</f>
        <v>67.400000000000006</v>
      </c>
      <c r="G7">
        <f t="shared" ref="G7:G70" si="4">ROUND(E7,0)</f>
        <v>90</v>
      </c>
    </row>
    <row r="8" spans="1:10">
      <c r="A8">
        <f>A7+1</f>
        <v>11</v>
      </c>
      <c r="B8" s="4" t="str">
        <f t="shared" si="0"/>
        <v>69.1150383789754i</v>
      </c>
      <c r="C8" s="4" t="str">
        <f>IMPRODUCT('Power Train Calculus'!C6,'Compensator Calculus'!C14)</f>
        <v>-5.87163025636957+2142.3468777113i</v>
      </c>
      <c r="D8" s="4">
        <f t="shared" si="1"/>
        <v>66.617828440796401</v>
      </c>
      <c r="E8" s="4">
        <f t="shared" si="2"/>
        <v>90.157032828667852</v>
      </c>
      <c r="F8">
        <f t="shared" si="3"/>
        <v>66.599999999999994</v>
      </c>
      <c r="G8">
        <f t="shared" si="4"/>
        <v>90</v>
      </c>
    </row>
    <row r="9" spans="1:10">
      <c r="A9">
        <f t="shared" ref="A9:A72" si="5">A8+1</f>
        <v>12</v>
      </c>
      <c r="B9" s="4" t="str">
        <f t="shared" si="0"/>
        <v>75.398223686155i</v>
      </c>
      <c r="C9" s="4" t="str">
        <f>IMPRODUCT('Power Train Calculus'!C7,'Compensator Calculus'!C15)</f>
        <v>-5.87163136055529+1963.8179863716i</v>
      </c>
      <c r="D9" s="4">
        <f t="shared" si="1"/>
        <v>65.8620634909594</v>
      </c>
      <c r="E9" s="4">
        <f t="shared" si="2"/>
        <v>90.171308489726428</v>
      </c>
      <c r="F9">
        <f t="shared" si="3"/>
        <v>65.900000000000006</v>
      </c>
      <c r="G9">
        <f t="shared" si="4"/>
        <v>90</v>
      </c>
    </row>
    <row r="10" spans="1:10">
      <c r="A10">
        <f t="shared" si="5"/>
        <v>13</v>
      </c>
      <c r="B10" s="4" t="str">
        <f t="shared" si="0"/>
        <v>81.6814089933346i</v>
      </c>
      <c r="C10" s="4" t="str">
        <f>IMPRODUCT('Power Train Calculus'!C8,'Compensator Calculus'!C16)</f>
        <v>-5.87163256075746+1812.75507953003i</v>
      </c>
      <c r="D10" s="4">
        <f t="shared" si="1"/>
        <v>65.166828178760994</v>
      </c>
      <c r="E10" s="4">
        <f t="shared" si="2"/>
        <v>90.185584137575006</v>
      </c>
      <c r="F10">
        <f t="shared" si="3"/>
        <v>65.2</v>
      </c>
      <c r="G10">
        <f t="shared" si="4"/>
        <v>90</v>
      </c>
    </row>
    <row r="11" spans="1:10">
      <c r="A11">
        <f t="shared" si="5"/>
        <v>14</v>
      </c>
      <c r="B11" s="4" t="str">
        <f t="shared" si="0"/>
        <v>87.9645943005142i</v>
      </c>
      <c r="C11" s="4" t="str">
        <f>IMPRODUCT('Power Train Calculus'!C9,'Compensator Calculus'!C17)</f>
        <v>-5.87163385697638+1683.27258907992i</v>
      </c>
      <c r="D11" s="4">
        <f t="shared" si="1"/>
        <v>64.523141869352798</v>
      </c>
      <c r="E11" s="4">
        <f t="shared" si="2"/>
        <v>90.19985977111277</v>
      </c>
      <c r="F11">
        <f t="shared" si="3"/>
        <v>64.5</v>
      </c>
      <c r="G11">
        <f t="shared" si="4"/>
        <v>90</v>
      </c>
      <c r="J11" s="9"/>
    </row>
    <row r="12" spans="1:10">
      <c r="A12">
        <f t="shared" si="5"/>
        <v>15</v>
      </c>
      <c r="B12" s="4" t="str">
        <f t="shared" si="0"/>
        <v>94.2477796076938i</v>
      </c>
      <c r="C12" s="4" t="str">
        <f>IMPRODUCT('Power Train Calculus'!C10,'Compensator Calculus'!C18)</f>
        <v>-5.8716352492119+1571.05443174298i</v>
      </c>
      <c r="D12" s="4">
        <f t="shared" si="1"/>
        <v>63.923885304856604</v>
      </c>
      <c r="E12" s="4">
        <f t="shared" si="2"/>
        <v>90.214135389238947</v>
      </c>
      <c r="F12">
        <f t="shared" si="3"/>
        <v>63.9</v>
      </c>
      <c r="G12">
        <f t="shared" si="4"/>
        <v>90</v>
      </c>
    </row>
    <row r="13" spans="1:10">
      <c r="A13">
        <f t="shared" si="5"/>
        <v>16</v>
      </c>
      <c r="B13" s="4" t="str">
        <f t="shared" si="0"/>
        <v>100.530964914873i</v>
      </c>
      <c r="C13" s="4" t="str">
        <f>IMPRODUCT('Power Train Calculus'!C11,'Compensator Calculus'!C19)</f>
        <v>-5.87163673746436+1472.86354506056i</v>
      </c>
      <c r="D13" s="4">
        <f t="shared" si="1"/>
        <v>63.363319280936203</v>
      </c>
      <c r="E13" s="4">
        <f t="shared" si="2"/>
        <v>90.228410990852709</v>
      </c>
      <c r="F13">
        <f t="shared" si="3"/>
        <v>63.4</v>
      </c>
      <c r="G13">
        <f t="shared" si="4"/>
        <v>90</v>
      </c>
      <c r="J13" s="10"/>
    </row>
    <row r="14" spans="1:10">
      <c r="A14">
        <f t="shared" si="5"/>
        <v>17</v>
      </c>
      <c r="B14" s="4" t="str">
        <f t="shared" si="0"/>
        <v>106.814150222053i</v>
      </c>
      <c r="C14" s="4" t="str">
        <f>IMPRODUCT('Power Train Calculus'!C12,'Compensator Calculus'!C20)</f>
        <v>-5.87163832173365+1386.22452832892i</v>
      </c>
      <c r="D14" s="4">
        <f t="shared" si="1"/>
        <v>62.836749499603798</v>
      </c>
      <c r="E14" s="4">
        <f t="shared" si="2"/>
        <v>90.242686574853309</v>
      </c>
      <c r="F14">
        <f t="shared" si="3"/>
        <v>62.8</v>
      </c>
      <c r="G14">
        <f t="shared" si="4"/>
        <v>90</v>
      </c>
      <c r="J14" s="8"/>
    </row>
    <row r="15" spans="1:10">
      <c r="A15">
        <f t="shared" si="5"/>
        <v>18</v>
      </c>
      <c r="B15" s="4" t="str">
        <f t="shared" si="0"/>
        <v>113.097335529233i</v>
      </c>
      <c r="C15" s="4" t="str">
        <f>IMPRODUCT('Power Train Calculus'!C13,'Compensator Calculus'!C21)</f>
        <v>-5.87164000202014+1309.21206988967i</v>
      </c>
      <c r="D15" s="4">
        <f t="shared" si="1"/>
        <v>62.340287363246802</v>
      </c>
      <c r="E15" s="4">
        <f t="shared" si="2"/>
        <v>90.256962140139933</v>
      </c>
      <c r="F15">
        <f t="shared" si="3"/>
        <v>62.3</v>
      </c>
      <c r="G15">
        <f t="shared" si="4"/>
        <v>90</v>
      </c>
    </row>
    <row r="16" spans="1:10">
      <c r="A16">
        <f t="shared" si="5"/>
        <v>19</v>
      </c>
      <c r="B16" s="4" t="str">
        <f t="shared" si="0"/>
        <v>119.380520836412i</v>
      </c>
      <c r="C16" s="4" t="str">
        <f>IMPRODUCT('Power Train Calculus'!C14,'Compensator Calculus'!C22)</f>
        <v>-5.87164177832377+1240.30618685457i</v>
      </c>
      <c r="D16" s="4">
        <f t="shared" si="1"/>
        <v>61.870675529427402</v>
      </c>
      <c r="E16" s="4">
        <f t="shared" si="2"/>
        <v>90.271237685611794</v>
      </c>
      <c r="F16">
        <f t="shared" si="3"/>
        <v>61.9</v>
      </c>
      <c r="G16">
        <f t="shared" si="4"/>
        <v>90</v>
      </c>
    </row>
    <row r="17" spans="1:7">
      <c r="A17">
        <f t="shared" si="5"/>
        <v>20</v>
      </c>
      <c r="B17" s="4" t="str">
        <f t="shared" si="0"/>
        <v>125.663706143592i</v>
      </c>
      <c r="C17" s="4" t="str">
        <f>IMPRODUCT('Power Train Calculus'!C15,'Compensator Calculus'!C23)</f>
        <v>-5.87164365064477+1178.29089291304i</v>
      </c>
      <c r="D17" s="4">
        <f t="shared" si="1"/>
        <v>61.4251582634014</v>
      </c>
      <c r="E17" s="4">
        <f t="shared" si="2"/>
        <v>90.285513210168148</v>
      </c>
      <c r="F17">
        <f t="shared" si="3"/>
        <v>61.4</v>
      </c>
      <c r="G17">
        <f t="shared" si="4"/>
        <v>90</v>
      </c>
    </row>
    <row r="18" spans="1:7">
      <c r="A18">
        <f t="shared" si="5"/>
        <v>21</v>
      </c>
      <c r="B18" s="4" t="str">
        <f t="shared" si="0"/>
        <v>131.946891450771i</v>
      </c>
      <c r="C18" s="4" t="str">
        <f>IMPRODUCT('Power Train Calculus'!C16,'Compensator Calculus'!C24)</f>
        <v>-5.87164561898317+1122.18181819459i</v>
      </c>
      <c r="D18" s="4">
        <f t="shared" si="1"/>
        <v>61.001383455224001</v>
      </c>
      <c r="E18" s="4">
        <f t="shared" si="2"/>
        <v>90.299788712708249</v>
      </c>
      <c r="F18">
        <f t="shared" si="3"/>
        <v>61</v>
      </c>
      <c r="G18">
        <f t="shared" si="4"/>
        <v>90</v>
      </c>
    </row>
    <row r="19" spans="1:7">
      <c r="A19">
        <f t="shared" si="5"/>
        <v>22</v>
      </c>
      <c r="B19" s="4" t="str">
        <f t="shared" si="0"/>
        <v>138.230076757951i</v>
      </c>
      <c r="C19" s="4" t="str">
        <f>IMPRODUCT('Power Train Calculus'!C17,'Compensator Calculus'!C25)</f>
        <v>-5.87164768333941+1071.17356916888i</v>
      </c>
      <c r="D19" s="4">
        <f t="shared" si="1"/>
        <v>60.597327451702398</v>
      </c>
      <c r="E19" s="4">
        <f t="shared" si="2"/>
        <v>90.314064192131312</v>
      </c>
      <c r="F19">
        <f t="shared" si="3"/>
        <v>60.6</v>
      </c>
      <c r="G19">
        <f t="shared" si="4"/>
        <v>90</v>
      </c>
    </row>
    <row r="20" spans="1:7">
      <c r="A20">
        <f t="shared" si="5"/>
        <v>23</v>
      </c>
      <c r="B20" s="4" t="str">
        <f t="shared" si="0"/>
        <v>144.51326206513i</v>
      </c>
      <c r="C20" s="4" t="str">
        <f>IMPRODUCT('Power Train Calculus'!C18,'Compensator Calculus'!C26)</f>
        <v>-5.87164984371334+1024.60082074554i</v>
      </c>
      <c r="D20" s="4">
        <f t="shared" si="1"/>
        <v>60.211236611059398</v>
      </c>
      <c r="E20" s="4">
        <f t="shared" si="2"/>
        <v>90.328339647336634</v>
      </c>
      <c r="F20">
        <f t="shared" si="3"/>
        <v>60.2</v>
      </c>
      <c r="G20">
        <f t="shared" si="4"/>
        <v>90</v>
      </c>
    </row>
    <row r="21" spans="1:7">
      <c r="A21">
        <f t="shared" si="5"/>
        <v>24</v>
      </c>
      <c r="B21" s="4" t="str">
        <f t="shared" si="0"/>
        <v>150.79644737231i</v>
      </c>
      <c r="C21" s="4" t="str">
        <f>IMPRODUCT('Power Train Calculus'!C19,'Compensator Calculus'!C27)</f>
        <v>-5.87165210010527+981.909135349357i</v>
      </c>
      <c r="D21" s="4">
        <f t="shared" si="1"/>
        <v>59.841581305462803</v>
      </c>
      <c r="E21" s="4">
        <f t="shared" si="2"/>
        <v>90.342615077223442</v>
      </c>
      <c r="F21">
        <f t="shared" si="3"/>
        <v>59.8</v>
      </c>
      <c r="G21">
        <f t="shared" si="4"/>
        <v>90</v>
      </c>
    </row>
    <row r="22" spans="1:7">
      <c r="A22">
        <f t="shared" si="5"/>
        <v>25</v>
      </c>
      <c r="B22" s="4" t="str">
        <f t="shared" si="0"/>
        <v>157.07963267949i</v>
      </c>
      <c r="C22" s="4" t="str">
        <f>IMPRODUCT('Power Train Calculus'!C20,'Compensator Calculus'!C28)</f>
        <v>-5.87165445251541+942.632785417089i</v>
      </c>
      <c r="D22" s="4">
        <f t="shared" si="1"/>
        <v>59.487019319554797</v>
      </c>
      <c r="E22" s="4">
        <f t="shared" si="2"/>
        <v>90.35689048069105</v>
      </c>
      <c r="F22">
        <f t="shared" si="3"/>
        <v>59.5</v>
      </c>
      <c r="G22">
        <f t="shared" si="4"/>
        <v>90</v>
      </c>
    </row>
    <row r="23" spans="1:7">
      <c r="A23">
        <f t="shared" si="5"/>
        <v>26</v>
      </c>
      <c r="B23" s="4" t="str">
        <f t="shared" si="0"/>
        <v>163.362817986669i</v>
      </c>
      <c r="C23" s="4" t="str">
        <f>IMPRODUCT('Power Train Calculus'!C21,'Compensator Calculus'!C29)</f>
        <v>-5.87165690094385+906.37769377987i</v>
      </c>
      <c r="D23" s="4">
        <f t="shared" si="1"/>
        <v>59.146366431894805</v>
      </c>
      <c r="E23" s="4">
        <f t="shared" si="2"/>
        <v>90.371165856638726</v>
      </c>
      <c r="F23">
        <f t="shared" si="3"/>
        <v>59.1</v>
      </c>
      <c r="G23">
        <f t="shared" si="4"/>
        <v>90</v>
      </c>
    </row>
    <row r="24" spans="1:7">
      <c r="A24">
        <f t="shared" si="5"/>
        <v>27</v>
      </c>
      <c r="B24" s="4" t="str">
        <f t="shared" si="0"/>
        <v>169.646003293849i</v>
      </c>
      <c r="C24" s="4" t="str">
        <f>IMPRODUCT('Power Train Calculus'!C22,'Compensator Calculus'!C30)</f>
        <v>-5.87165944539081+872.808165071619i</v>
      </c>
      <c r="D24" s="4">
        <f t="shared" si="1"/>
        <v>58.818572551459596</v>
      </c>
      <c r="E24" s="4">
        <f t="shared" si="2"/>
        <v>90.385441203965797</v>
      </c>
      <c r="F24">
        <f t="shared" si="3"/>
        <v>58.8</v>
      </c>
      <c r="G24">
        <f t="shared" si="4"/>
        <v>90</v>
      </c>
    </row>
    <row r="25" spans="1:7">
      <c r="A25">
        <f t="shared" si="5"/>
        <v>28</v>
      </c>
      <c r="B25" s="4" t="str">
        <f t="shared" si="0"/>
        <v>175.929188601028i</v>
      </c>
      <c r="C25" s="4" t="str">
        <f>IMPRODUCT('Power Train Calculus'!C23,'Compensator Calculus'!C31)</f>
        <v>-5.87166208585656+841.636460407144i</v>
      </c>
      <c r="D25" s="4">
        <f t="shared" si="1"/>
        <v>58.502702196133797</v>
      </c>
      <c r="E25" s="4">
        <f t="shared" si="2"/>
        <v>90.399716521571548</v>
      </c>
      <c r="F25">
        <f t="shared" si="3"/>
        <v>58.5</v>
      </c>
      <c r="G25">
        <f t="shared" si="4"/>
        <v>90</v>
      </c>
    </row>
    <row r="26" spans="1:7">
      <c r="A26">
        <f t="shared" si="5"/>
        <v>29</v>
      </c>
      <c r="B26" s="4" t="str">
        <f t="shared" si="0"/>
        <v>182.212373908208i</v>
      </c>
      <c r="C26" s="4" t="str">
        <f>IMPRODUCT('Power Train Calculus'!C24,'Compensator Calculus'!C32)</f>
        <v>-5.87166482234131+812.614529023311i</v>
      </c>
      <c r="D26" s="4">
        <f t="shared" si="1"/>
        <v>58.197918398346204</v>
      </c>
      <c r="E26" s="4">
        <f t="shared" si="2"/>
        <v>90.413991808355348</v>
      </c>
      <c r="F26">
        <f t="shared" si="3"/>
        <v>58.2</v>
      </c>
      <c r="G26">
        <f t="shared" si="4"/>
        <v>90</v>
      </c>
    </row>
    <row r="27" spans="1:7">
      <c r="A27">
        <f t="shared" si="5"/>
        <v>30</v>
      </c>
      <c r="B27" s="4" t="str">
        <f t="shared" si="0"/>
        <v>188.495559215388i</v>
      </c>
      <c r="C27" s="4" t="str">
        <f>IMPRODUCT('Power Train Calculus'!C25,'Compensator Calculus'!C33)</f>
        <v>-5.87166765484513+785.527393592117i</v>
      </c>
      <c r="D27" s="4">
        <f t="shared" si="1"/>
        <v>57.903469340285</v>
      </c>
      <c r="E27" s="4">
        <f t="shared" si="2"/>
        <v>90.428267063216481</v>
      </c>
      <c r="F27">
        <f t="shared" si="3"/>
        <v>57.9</v>
      </c>
      <c r="G27">
        <f t="shared" si="4"/>
        <v>90</v>
      </c>
    </row>
    <row r="28" spans="1:7">
      <c r="A28">
        <f t="shared" si="5"/>
        <v>31</v>
      </c>
      <c r="B28" s="4" t="str">
        <f t="shared" si="0"/>
        <v>194.778744522567i</v>
      </c>
      <c r="C28" s="4" t="str">
        <f>IMPRODUCT('Power Train Calculus'!C26,'Compensator Calculus'!C34)</f>
        <v>-5.87167058336843+760.187815795604i</v>
      </c>
      <c r="D28" s="4">
        <f t="shared" si="1"/>
        <v>57.618677181349199</v>
      </c>
      <c r="E28" s="4">
        <f t="shared" si="2"/>
        <v>90.44254228505433</v>
      </c>
      <c r="F28">
        <f t="shared" si="3"/>
        <v>57.6</v>
      </c>
      <c r="G28">
        <f t="shared" si="4"/>
        <v>90</v>
      </c>
    </row>
    <row r="29" spans="1:7">
      <c r="A29">
        <f t="shared" si="5"/>
        <v>32</v>
      </c>
      <c r="B29" s="4" t="str">
        <f t="shared" si="0"/>
        <v>201.061929829747i</v>
      </c>
      <c r="C29" s="4" t="str">
        <f>IMPRODUCT('Power Train Calculus'!C27,'Compensator Calculus'!C35)</f>
        <v>-5.87167360791128+736.431962105553i</v>
      </c>
      <c r="D29" s="4">
        <f t="shared" si="1"/>
        <v>57.342928659993603</v>
      </c>
      <c r="E29" s="4">
        <f t="shared" si="2"/>
        <v>90.456817472768222</v>
      </c>
      <c r="F29">
        <f t="shared" si="3"/>
        <v>57.3</v>
      </c>
      <c r="G29">
        <f t="shared" si="4"/>
        <v>90</v>
      </c>
    </row>
    <row r="30" spans="1:7">
      <c r="A30">
        <f t="shared" si="5"/>
        <v>33</v>
      </c>
      <c r="B30" s="4" t="str">
        <f t="shared" si="0"/>
        <v>207.345115136926i</v>
      </c>
      <c r="C30" s="4" t="str">
        <f>IMPRODUCT('Power Train Calculus'!C28,'Compensator Calculus'!C36)</f>
        <v>-5.87167672847397+714.115857603237i</v>
      </c>
      <c r="D30" s="4">
        <f t="shared" si="1"/>
        <v>57.075667142189403</v>
      </c>
      <c r="E30" s="4">
        <f t="shared" si="2"/>
        <v>90.471092625257583</v>
      </c>
      <c r="F30">
        <f t="shared" si="3"/>
        <v>57.1</v>
      </c>
      <c r="G30">
        <f t="shared" si="4"/>
        <v>90</v>
      </c>
    </row>
    <row r="31" spans="1:7">
      <c r="A31">
        <f t="shared" si="5"/>
        <v>34</v>
      </c>
      <c r="B31" s="4" t="str">
        <f t="shared" si="0"/>
        <v>213.628300444106i</v>
      </c>
      <c r="C31" s="4" t="str">
        <f>IMPRODUCT('Power Train Calculus'!C29,'Compensator Calculus'!C37)</f>
        <v>-5.8716799450569+693.112465595672i</v>
      </c>
      <c r="D31" s="4">
        <f t="shared" si="1"/>
        <v>56.816385857252996</v>
      </c>
      <c r="E31" s="4">
        <f t="shared" si="2"/>
        <v>90.485367741421797</v>
      </c>
      <c r="F31">
        <f t="shared" si="3"/>
        <v>56.8</v>
      </c>
      <c r="G31">
        <f t="shared" si="4"/>
        <v>90</v>
      </c>
    </row>
    <row r="32" spans="1:7">
      <c r="A32">
        <f t="shared" si="5"/>
        <v>35</v>
      </c>
      <c r="B32" s="4" t="str">
        <f t="shared" si="0"/>
        <v>219.911485751286i</v>
      </c>
      <c r="C32" s="4" t="str">
        <f>IMPRODUCT('Power Train Calculus'!C30,'Compensator Calculus'!C38)</f>
        <v>-5.8716832576601+673.309267869043i</v>
      </c>
      <c r="D32" s="4">
        <f t="shared" si="1"/>
        <v>56.564622114436204</v>
      </c>
      <c r="E32" s="4">
        <f t="shared" si="2"/>
        <v>90.499642820160247</v>
      </c>
      <c r="F32">
        <f t="shared" si="3"/>
        <v>56.6</v>
      </c>
      <c r="G32">
        <f t="shared" si="4"/>
        <v>90</v>
      </c>
    </row>
    <row r="33" spans="1:7">
      <c r="A33">
        <f t="shared" si="5"/>
        <v>36</v>
      </c>
      <c r="B33" s="4" t="str">
        <f t="shared" si="0"/>
        <v>226.194671058465i</v>
      </c>
      <c r="C33" s="4" t="str">
        <f>IMPRODUCT('Power Train Calculus'!C31,'Compensator Calculus'!C39)</f>
        <v>-5.87168666628394+654.606248233334i</v>
      </c>
      <c r="D33" s="4">
        <f t="shared" si="1"/>
        <v>56.319952334429402</v>
      </c>
      <c r="E33" s="4">
        <f t="shared" si="2"/>
        <v>90.513917860372374</v>
      </c>
      <c r="F33">
        <f t="shared" si="3"/>
        <v>56.3</v>
      </c>
      <c r="G33">
        <f t="shared" si="4"/>
        <v>91</v>
      </c>
    </row>
    <row r="34" spans="1:7">
      <c r="A34">
        <f t="shared" si="5"/>
        <v>37</v>
      </c>
      <c r="B34" s="4" t="str">
        <f t="shared" si="0"/>
        <v>232.477856365645i</v>
      </c>
      <c r="C34" s="4" t="str">
        <f>IMPRODUCT('Power Train Calculus'!C32,'Compensator Calculus'!C40)</f>
        <v>-5.87169017092866+636.914203059575i</v>
      </c>
      <c r="D34" s="4">
        <f t="shared" si="1"/>
        <v>56.0819877617554</v>
      </c>
      <c r="E34" s="4">
        <f t="shared" si="2"/>
        <v>90.528192860957589</v>
      </c>
      <c r="F34">
        <f t="shared" si="3"/>
        <v>56.1</v>
      </c>
      <c r="G34">
        <f t="shared" si="4"/>
        <v>91</v>
      </c>
    </row>
    <row r="35" spans="1:7">
      <c r="A35">
        <f t="shared" si="5"/>
        <v>38</v>
      </c>
      <c r="B35" s="4" t="str">
        <f t="shared" si="0"/>
        <v>238.761041672824i</v>
      </c>
      <c r="C35" s="4" t="str">
        <f>IMPRODUCT('Power Train Calculus'!C33,'Compensator Calculus'!C41)</f>
        <v>-5.87169377159463+620.15331857451i</v>
      </c>
      <c r="D35" s="4">
        <f t="shared" si="1"/>
        <v>55.850370749062996</v>
      </c>
      <c r="E35" s="4">
        <f t="shared" si="2"/>
        <v>90.542467820815361</v>
      </c>
      <c r="F35">
        <f t="shared" si="3"/>
        <v>55.9</v>
      </c>
      <c r="G35">
        <f t="shared" si="4"/>
        <v>91</v>
      </c>
    </row>
    <row r="36" spans="1:7">
      <c r="A36">
        <f t="shared" si="5"/>
        <v>39</v>
      </c>
      <c r="B36" s="4" t="str">
        <f t="shared" si="0"/>
        <v>245.044226980004i</v>
      </c>
      <c r="C36" s="4" t="str">
        <f>IMPRODUCT('Power Train Calculus'!C34,'Compensator Calculus'!C42)</f>
        <v>-5.87169746828195+604.251967032877i</v>
      </c>
      <c r="D36" s="4">
        <f t="shared" si="1"/>
        <v>55.6247715241538</v>
      </c>
      <c r="E36" s="4">
        <f t="shared" si="2"/>
        <v>90.556742738845188</v>
      </c>
      <c r="F36">
        <f t="shared" si="3"/>
        <v>55.6</v>
      </c>
      <c r="G36">
        <f t="shared" si="4"/>
        <v>91</v>
      </c>
    </row>
    <row r="37" spans="1:7">
      <c r="A37">
        <f t="shared" si="5"/>
        <v>40</v>
      </c>
      <c r="B37" s="4" t="str">
        <f t="shared" si="0"/>
        <v>251.327412287183i</v>
      </c>
      <c r="C37" s="4" t="str">
        <f>IMPRODUCT('Power Train Calculus'!C35,'Compensator Calculus'!C43)</f>
        <v>-5.87170126099107+589.145683463985i</v>
      </c>
      <c r="D37" s="4">
        <f t="shared" si="1"/>
        <v>55.404885366386594</v>
      </c>
      <c r="E37" s="4">
        <f t="shared" si="2"/>
        <v>90.571017613946509</v>
      </c>
      <c r="F37">
        <f t="shared" si="3"/>
        <v>55.4</v>
      </c>
      <c r="G37">
        <f t="shared" si="4"/>
        <v>91</v>
      </c>
    </row>
    <row r="38" spans="1:7">
      <c r="A38">
        <f t="shared" si="5"/>
        <v>41</v>
      </c>
      <c r="B38" s="4" t="str">
        <f t="shared" si="0"/>
        <v>257.610597594363i</v>
      </c>
      <c r="C38" s="4" t="str">
        <f>IMPRODUCT('Power Train Calculus'!C36,'Compensator Calculus'!C44)</f>
        <v>-5.87170514972226+574.776292162535i</v>
      </c>
      <c r="D38" s="4">
        <f t="shared" si="1"/>
        <v>55.190430131787394</v>
      </c>
      <c r="E38" s="4">
        <f t="shared" si="2"/>
        <v>90.585292445018851</v>
      </c>
      <c r="F38">
        <f t="shared" si="3"/>
        <v>55.2</v>
      </c>
      <c r="G38">
        <f t="shared" si="4"/>
        <v>91</v>
      </c>
    </row>
    <row r="39" spans="1:7">
      <c r="A39">
        <f t="shared" si="5"/>
        <v>42</v>
      </c>
      <c r="B39" s="4" t="str">
        <f t="shared" si="0"/>
        <v>263.893782901543i</v>
      </c>
      <c r="C39" s="4" t="str">
        <f>IMPRODUCT('Power Train Calculus'!C37,'Compensator Calculus'!C45)</f>
        <v>-5.87170913447573+561.091157966607i</v>
      </c>
      <c r="D39" s="4">
        <f t="shared" si="1"/>
        <v>54.981144076431001</v>
      </c>
      <c r="E39" s="4">
        <f t="shared" si="2"/>
        <v>90.599567230961739</v>
      </c>
      <c r="F39">
        <f t="shared" si="3"/>
        <v>55</v>
      </c>
      <c r="G39">
        <f t="shared" si="4"/>
        <v>91</v>
      </c>
    </row>
    <row r="40" spans="1:7">
      <c r="A40">
        <f t="shared" si="5"/>
        <v>43</v>
      </c>
      <c r="B40" s="4" t="str">
        <f t="shared" si="0"/>
        <v>270.176968208722i</v>
      </c>
      <c r="C40" s="4" t="str">
        <f>IMPRODUCT('Power Train Calculus'!C38,'Compensator Calculus'!C46)</f>
        <v>-5.87171321525187+548.042542008422i</v>
      </c>
      <c r="D40" s="4">
        <f t="shared" si="1"/>
        <v>54.776783935971395</v>
      </c>
      <c r="E40" s="4">
        <f t="shared" si="2"/>
        <v>90.613841970674699</v>
      </c>
      <c r="F40">
        <f t="shared" si="3"/>
        <v>54.8</v>
      </c>
      <c r="G40">
        <f t="shared" si="4"/>
        <v>91</v>
      </c>
    </row>
    <row r="41" spans="1:7">
      <c r="A41">
        <f t="shared" si="5"/>
        <v>44</v>
      </c>
      <c r="B41" s="4" t="str">
        <f t="shared" si="0"/>
        <v>276.460153515902i</v>
      </c>
      <c r="C41" s="4" t="str">
        <f>IMPRODUCT('Power Train Calculus'!C39,'Compensator Calculus'!C47)</f>
        <v>-5.87171739205108+535.587045317265i</v>
      </c>
      <c r="D41" s="4">
        <f t="shared" si="1"/>
        <v>54.577123225977203</v>
      </c>
      <c r="E41" s="4">
        <f t="shared" si="2"/>
        <v>90.628116663057313</v>
      </c>
      <c r="F41">
        <f t="shared" si="3"/>
        <v>54.6</v>
      </c>
      <c r="G41">
        <f t="shared" si="4"/>
        <v>91</v>
      </c>
    </row>
    <row r="42" spans="1:7">
      <c r="A42">
        <f t="shared" si="5"/>
        <v>45</v>
      </c>
      <c r="B42" s="4" t="str">
        <f t="shared" si="0"/>
        <v>282.743338823081i</v>
      </c>
      <c r="C42" s="4" t="str">
        <f>IMPRODUCT('Power Train Calculus'!C40,'Compensator Calculus'!C48)</f>
        <v>-5.87172166487359+523.685126608712i</v>
      </c>
      <c r="D42" s="4">
        <f t="shared" si="1"/>
        <v>54.381950733292001</v>
      </c>
      <c r="E42" s="4">
        <f t="shared" si="2"/>
        <v>90.642391307009134</v>
      </c>
      <c r="F42">
        <f t="shared" si="3"/>
        <v>54.4</v>
      </c>
      <c r="G42">
        <f t="shared" si="4"/>
        <v>91</v>
      </c>
    </row>
    <row r="43" spans="1:7">
      <c r="A43">
        <f t="shared" si="5"/>
        <v>46</v>
      </c>
      <c r="B43" s="4" t="str">
        <f t="shared" si="0"/>
        <v>289.026524130261i</v>
      </c>
      <c r="C43" s="4" t="str">
        <f>IMPRODUCT('Power Train Calculus'!C41,'Compensator Calculus'!C49)</f>
        <v>-5.87172603371973+512.300682970882i</v>
      </c>
      <c r="D43" s="4">
        <f t="shared" si="1"/>
        <v>54.191069173221599</v>
      </c>
      <c r="E43" s="4">
        <f t="shared" si="2"/>
        <v>90.656665901429776</v>
      </c>
      <c r="F43">
        <f t="shared" si="3"/>
        <v>54.2</v>
      </c>
      <c r="G43">
        <f t="shared" si="4"/>
        <v>91</v>
      </c>
    </row>
    <row r="44" spans="1:7">
      <c r="A44">
        <f t="shared" si="5"/>
        <v>47</v>
      </c>
      <c r="B44" s="4" t="str">
        <f t="shared" si="0"/>
        <v>295.309709437441i</v>
      </c>
      <c r="C44" s="4" t="str">
        <f>IMPRODUCT('Power Train Calculus'!C42,'Compensator Calculus'!C50)</f>
        <v>-5.87173049858987+501.400684080164i</v>
      </c>
      <c r="D44" s="4">
        <f t="shared" si="1"/>
        <v>54.004293991145396</v>
      </c>
      <c r="E44" s="4">
        <f t="shared" si="2"/>
        <v>90.670940445218847</v>
      </c>
      <c r="F44">
        <f t="shared" si="3"/>
        <v>54</v>
      </c>
      <c r="G44">
        <f t="shared" si="4"/>
        <v>91</v>
      </c>
    </row>
    <row r="45" spans="1:7">
      <c r="A45">
        <f t="shared" si="5"/>
        <v>48</v>
      </c>
      <c r="B45" s="4" t="str">
        <f t="shared" si="0"/>
        <v>301.59289474462i</v>
      </c>
      <c r="C45" s="4" t="str">
        <f>IMPRODUCT('Power Train Calculus'!C43,'Compensator Calculus'!C51)</f>
        <v>-5.87173505948438+490.954852139903i</v>
      </c>
      <c r="D45" s="4">
        <f t="shared" si="1"/>
        <v>53.821452290303398</v>
      </c>
      <c r="E45" s="4">
        <f t="shared" si="2"/>
        <v>90.685214937276001</v>
      </c>
      <c r="F45">
        <f t="shared" si="3"/>
        <v>53.8</v>
      </c>
      <c r="G45">
        <f t="shared" si="4"/>
        <v>91</v>
      </c>
    </row>
    <row r="46" spans="1:7">
      <c r="A46">
        <f t="shared" si="5"/>
        <v>49</v>
      </c>
      <c r="B46" s="4" t="str">
        <f t="shared" si="0"/>
        <v>307.8760800518i</v>
      </c>
      <c r="C46" s="4" t="str">
        <f>IMPRODUCT('Power Train Calculus'!C44,'Compensator Calculus'!C52)</f>
        <v>-5.87173971640357+480.935381010317i</v>
      </c>
      <c r="D46" s="4">
        <f t="shared" si="1"/>
        <v>53.642381870145002</v>
      </c>
      <c r="E46" s="4">
        <f t="shared" si="2"/>
        <v>90.699489376500864</v>
      </c>
      <c r="F46">
        <f t="shared" si="3"/>
        <v>53.6</v>
      </c>
      <c r="G46">
        <f t="shared" si="4"/>
        <v>91</v>
      </c>
    </row>
    <row r="47" spans="1:7">
      <c r="A47">
        <f t="shared" si="5"/>
        <v>50</v>
      </c>
      <c r="B47" s="4" t="str">
        <f t="shared" si="0"/>
        <v>314.159265358979i</v>
      </c>
      <c r="C47" s="4" t="str">
        <f>IMPRODUCT('Power Train Calculus'!C45,'Compensator Calculus'!C53)</f>
        <v>-5.87174446934785+471.316689042806i</v>
      </c>
      <c r="D47" s="4">
        <f t="shared" si="1"/>
        <v>53.466930361835601</v>
      </c>
      <c r="E47" s="4">
        <f t="shared" si="2"/>
        <v>90.713763761793132</v>
      </c>
      <c r="F47">
        <f t="shared" si="3"/>
        <v>53.5</v>
      </c>
      <c r="G47">
        <f t="shared" si="4"/>
        <v>91</v>
      </c>
    </row>
    <row r="48" spans="1:7">
      <c r="A48">
        <f t="shared" si="5"/>
        <v>51</v>
      </c>
      <c r="B48" s="4" t="str">
        <f t="shared" si="0"/>
        <v>320.442450666159i</v>
      </c>
      <c r="C48" s="4" t="str">
        <f>IMPRODUCT('Power Train Calculus'!C46,'Compensator Calculus'!C54)</f>
        <v>-5.87174931831762+462.07520099258i</v>
      </c>
      <c r="D48" s="4">
        <f t="shared" si="1"/>
        <v>53.294954449374401</v>
      </c>
      <c r="E48" s="4">
        <f t="shared" si="2"/>
        <v>90.728038092052543</v>
      </c>
      <c r="F48">
        <f t="shared" si="3"/>
        <v>53.3</v>
      </c>
      <c r="G48">
        <f t="shared" si="4"/>
        <v>91</v>
      </c>
    </row>
    <row r="49" spans="1:7">
      <c r="A49">
        <f t="shared" si="5"/>
        <v>52</v>
      </c>
      <c r="B49" s="4" t="str">
        <f t="shared" si="0"/>
        <v>326.725635973339i</v>
      </c>
      <c r="C49" s="4" t="str">
        <f>IMPRODUCT('Power Train Calculus'!C47,'Compensator Calculus'!C55)</f>
        <v>-5.87175426331323+453.189155095228i</v>
      </c>
      <c r="D49" s="4">
        <f t="shared" si="1"/>
        <v>53.126319166346399</v>
      </c>
      <c r="E49" s="4">
        <f t="shared" si="2"/>
        <v>90.74231236617878</v>
      </c>
      <c r="F49">
        <f t="shared" si="3"/>
        <v>53.1</v>
      </c>
      <c r="G49">
        <f t="shared" si="4"/>
        <v>91</v>
      </c>
    </row>
    <row r="50" spans="1:7">
      <c r="A50">
        <f t="shared" si="5"/>
        <v>53</v>
      </c>
      <c r="B50" s="4" t="str">
        <f t="shared" si="0"/>
        <v>333.008821280518i</v>
      </c>
      <c r="C50" s="4" t="str">
        <f>IMPRODUCT('Power Train Calculus'!C48,'Compensator Calculus'!C56)</f>
        <v>-5.87175930433503+444.638431983646i</v>
      </c>
      <c r="D50" s="4">
        <f t="shared" si="1"/>
        <v>52.960897259664002</v>
      </c>
      <c r="E50" s="4">
        <f t="shared" si="2"/>
        <v>90.756586583071581</v>
      </c>
      <c r="F50">
        <f t="shared" si="3"/>
        <v>53</v>
      </c>
      <c r="G50">
        <f t="shared" si="4"/>
        <v>91</v>
      </c>
    </row>
    <row r="51" spans="1:7">
      <c r="A51">
        <f t="shared" si="5"/>
        <v>54</v>
      </c>
      <c r="B51" s="4" t="str">
        <f t="shared" si="0"/>
        <v>339.292006587698i</v>
      </c>
      <c r="C51" s="4" t="str">
        <f>IMPRODUCT('Power Train Calculus'!C49,'Compensator Calculus'!C57)</f>
        <v>-5.87176444138352+436.404402614216i</v>
      </c>
      <c r="D51" s="4">
        <f t="shared" si="1"/>
        <v>52.798568612781402</v>
      </c>
      <c r="E51" s="4">
        <f t="shared" si="2"/>
        <v>90.770860741630742</v>
      </c>
      <c r="F51">
        <f t="shared" si="3"/>
        <v>52.8</v>
      </c>
      <c r="G51">
        <f t="shared" si="4"/>
        <v>91</v>
      </c>
    </row>
    <row r="52" spans="1:7">
      <c r="A52">
        <f t="shared" si="5"/>
        <v>55</v>
      </c>
      <c r="B52" s="4" t="str">
        <f t="shared" si="0"/>
        <v>345.575191894877i</v>
      </c>
      <c r="C52" s="4" t="str">
        <f>IMPRODUCT('Power Train Calculus'!C50,'Compensator Calculus'!C58)</f>
        <v>-5.87176967445901+428.46979278287i</v>
      </c>
      <c r="D52" s="4">
        <f t="shared" si="1"/>
        <v>52.639219721835801</v>
      </c>
      <c r="E52" s="4">
        <f t="shared" si="2"/>
        <v>90.785134840756058</v>
      </c>
      <c r="F52">
        <f t="shared" si="3"/>
        <v>52.6</v>
      </c>
      <c r="G52">
        <f t="shared" si="4"/>
        <v>91</v>
      </c>
    </row>
    <row r="53" spans="1:7">
      <c r="A53">
        <f t="shared" si="5"/>
        <v>56</v>
      </c>
      <c r="B53" s="4" t="str">
        <f t="shared" si="0"/>
        <v>351.858377202057i</v>
      </c>
      <c r="C53" s="4" t="str">
        <f>IMPRODUCT('Power Train Calculus'!C51,'Compensator Calculus'!C59)</f>
        <v>-5.87177500356191+420.818562157246i</v>
      </c>
      <c r="D53" s="4">
        <f t="shared" si="1"/>
        <v>52.482743218991203</v>
      </c>
      <c r="E53" s="4">
        <f t="shared" si="2"/>
        <v>90.799408879347325</v>
      </c>
      <c r="F53">
        <f t="shared" si="3"/>
        <v>52.5</v>
      </c>
      <c r="G53">
        <f t="shared" si="4"/>
        <v>91</v>
      </c>
    </row>
    <row r="54" spans="1:7">
      <c r="A54">
        <f t="shared" si="5"/>
        <v>57</v>
      </c>
      <c r="B54" s="4" t="str">
        <f t="shared" si="0"/>
        <v>358.141562509236i</v>
      </c>
      <c r="C54" s="4" t="str">
        <f>IMPRODUCT('Power Train Calculus'!C52,'Compensator Calculus'!C60)</f>
        <v>-5.87178042869274+413.435796042351i</v>
      </c>
      <c r="D54" s="4">
        <f t="shared" si="1"/>
        <v>52.329037437969603</v>
      </c>
      <c r="E54" s="4">
        <f t="shared" si="2"/>
        <v>90.813682856304411</v>
      </c>
      <c r="F54">
        <f t="shared" si="3"/>
        <v>52.3</v>
      </c>
      <c r="G54">
        <f t="shared" si="4"/>
        <v>91</v>
      </c>
    </row>
    <row r="55" spans="1:7">
      <c r="A55">
        <f t="shared" si="5"/>
        <v>58</v>
      </c>
      <c r="B55" s="4" t="str">
        <f t="shared" si="0"/>
        <v>364.424747816416i</v>
      </c>
      <c r="C55" s="4" t="str">
        <f>IMPRODUCT('Power Train Calculus'!C53,'Compensator Calculus'!C61)</f>
        <v>-5.87178594985186+406.307608342845i</v>
      </c>
      <c r="D55" s="4">
        <f t="shared" si="1"/>
        <v>52.178006017370194</v>
      </c>
      <c r="E55" s="4">
        <f t="shared" si="2"/>
        <v>90.827956770527152</v>
      </c>
      <c r="F55">
        <f t="shared" si="3"/>
        <v>52.2</v>
      </c>
      <c r="G55">
        <f t="shared" si="4"/>
        <v>91</v>
      </c>
    </row>
    <row r="56" spans="1:7">
      <c r="A56">
        <f t="shared" si="5"/>
        <v>59</v>
      </c>
      <c r="B56" s="4" t="str">
        <f t="shared" si="0"/>
        <v>370.707933123596i</v>
      </c>
      <c r="C56" s="4" t="str">
        <f>IMPRODUCT('Power Train Calculus'!C54,'Compensator Calculus'!C62)</f>
        <v>-5.87179156703975+399.421054393576i</v>
      </c>
      <c r="D56" s="4">
        <f t="shared" si="1"/>
        <v>52.029557537895997</v>
      </c>
      <c r="E56" s="4">
        <f t="shared" si="2"/>
        <v>90.842230620915473</v>
      </c>
      <c r="F56">
        <f t="shared" si="3"/>
        <v>52</v>
      </c>
      <c r="G56">
        <f t="shared" si="4"/>
        <v>91</v>
      </c>
    </row>
    <row r="57" spans="1:7">
      <c r="A57">
        <f t="shared" si="5"/>
        <v>60</v>
      </c>
      <c r="B57" s="4" t="str">
        <f t="shared" si="0"/>
        <v>376.991118430775i</v>
      </c>
      <c r="C57" s="4" t="str">
        <f>IMPRODUCT('Power Train Calculus'!C55,'Compensator Calculus'!C63)</f>
        <v>-5.87179728025678+392.764052507075i</v>
      </c>
      <c r="D57" s="4">
        <f t="shared" si="1"/>
        <v>51.883605190071201</v>
      </c>
      <c r="E57" s="4">
        <f t="shared" si="2"/>
        <v>90.856504406369282</v>
      </c>
      <c r="F57">
        <f t="shared" si="3"/>
        <v>51.9</v>
      </c>
      <c r="G57">
        <f t="shared" si="4"/>
        <v>91</v>
      </c>
    </row>
    <row r="58" spans="1:7">
      <c r="A58">
        <f t="shared" si="5"/>
        <v>61</v>
      </c>
      <c r="B58" s="4" t="str">
        <f t="shared" si="0"/>
        <v>383.274303737955i</v>
      </c>
      <c r="C58" s="4" t="str">
        <f>IMPRODUCT('Power Train Calculus'!C56,'Compensator Calculus'!C64)</f>
        <v>-5.87180308950345+386.325313237677i</v>
      </c>
      <c r="D58" s="4">
        <f t="shared" si="1"/>
        <v>51.740066469424598</v>
      </c>
      <c r="E58" s="4">
        <f t="shared" si="2"/>
        <v>90.870778125788519</v>
      </c>
      <c r="F58">
        <f t="shared" si="3"/>
        <v>51.7</v>
      </c>
      <c r="G58">
        <f t="shared" si="4"/>
        <v>91</v>
      </c>
    </row>
    <row r="59" spans="1:7">
      <c r="A59">
        <f t="shared" si="5"/>
        <v>62</v>
      </c>
      <c r="B59" s="4" t="str">
        <f t="shared" si="0"/>
        <v>389.557489045134i</v>
      </c>
      <c r="C59" s="4" t="str">
        <f>IMPRODUCT('Power Train Calculus'!C57,'Compensator Calculus'!C65)</f>
        <v>-5.87180899478014+380.094275491043i</v>
      </c>
      <c r="D59" s="4">
        <f t="shared" si="1"/>
        <v>51.598862896455998</v>
      </c>
      <c r="E59" s="4">
        <f t="shared" si="2"/>
        <v>90.885051778073134</v>
      </c>
      <c r="F59">
        <f t="shared" si="3"/>
        <v>51.6</v>
      </c>
      <c r="G59">
        <f t="shared" si="4"/>
        <v>91</v>
      </c>
    </row>
    <row r="60" spans="1:7">
      <c r="A60">
        <f t="shared" si="5"/>
        <v>63</v>
      </c>
      <c r="B60" s="4" t="str">
        <f t="shared" si="0"/>
        <v>395.840674352314i</v>
      </c>
      <c r="C60" s="4" t="str">
        <f>IMPRODUCT('Power Train Calculus'!C58,'Compensator Calculus'!C66)</f>
        <v>-5.87181499608741+374.061048718514i</v>
      </c>
      <c r="D60" s="4">
        <f t="shared" si="1"/>
        <v>51.459919759010802</v>
      </c>
      <c r="E60" s="4">
        <f t="shared" si="2"/>
        <v>90.89932536212315</v>
      </c>
      <c r="F60">
        <f t="shared" si="3"/>
        <v>51.5</v>
      </c>
      <c r="G60">
        <f t="shared" si="4"/>
        <v>91</v>
      </c>
    </row>
    <row r="61" spans="1:7">
      <c r="A61">
        <f t="shared" si="5"/>
        <v>64</v>
      </c>
      <c r="B61" s="4" t="str">
        <f t="shared" si="0"/>
        <v>402.123859659494i</v>
      </c>
      <c r="C61" s="4" t="str">
        <f>IMPRODUCT('Power Train Calculus'!C59,'Compensator Calculus'!C67)</f>
        <v>-5.87182109342576+368.216360530722i</v>
      </c>
      <c r="D61" s="4">
        <f t="shared" si="1"/>
        <v>51.323165874941203</v>
      </c>
      <c r="E61" s="4">
        <f t="shared" si="2"/>
        <v>90.913598876838606</v>
      </c>
      <c r="F61">
        <f t="shared" si="3"/>
        <v>51.3</v>
      </c>
      <c r="G61">
        <f t="shared" si="4"/>
        <v>91</v>
      </c>
    </row>
    <row r="62" spans="1:7">
      <c r="A62">
        <f t="shared" si="5"/>
        <v>65</v>
      </c>
      <c r="B62" s="4" t="str">
        <f t="shared" si="0"/>
        <v>408.407044966673i</v>
      </c>
      <c r="C62" s="4" t="str">
        <f>IMPRODUCT('Power Train Calculus'!C60,'Compensator Calculus'!C68)</f>
        <v>-5.87182728679565+362.551509146873i</v>
      </c>
      <c r="D62" s="4">
        <f t="shared" si="1"/>
        <v>51.188533373167999</v>
      </c>
      <c r="E62" s="4">
        <f t="shared" si="2"/>
        <v>90.927872321119537</v>
      </c>
      <c r="F62">
        <f t="shared" si="3"/>
        <v>51.2</v>
      </c>
      <c r="G62">
        <f t="shared" si="4"/>
        <v>91</v>
      </c>
    </row>
    <row r="63" spans="1:7">
      <c r="A63">
        <f t="shared" si="5"/>
        <v>66</v>
      </c>
      <c r="B63" s="4" t="str">
        <f t="shared" si="0"/>
        <v>414.690230273853i</v>
      </c>
      <c r="C63" s="4" t="str">
        <f>IMPRODUCT('Power Train Calculus'!C61,'Compensator Calculus'!C69)</f>
        <v>-5.87183357619741+357.058320166826i</v>
      </c>
      <c r="D63" s="4">
        <f t="shared" si="1"/>
        <v>51.055957491458202</v>
      </c>
      <c r="E63" s="4">
        <f t="shared" si="2"/>
        <v>90.942145693866024</v>
      </c>
      <c r="F63">
        <f t="shared" si="3"/>
        <v>51.1</v>
      </c>
      <c r="G63">
        <f t="shared" si="4"/>
        <v>91</v>
      </c>
    </row>
    <row r="64" spans="1:7">
      <c r="A64">
        <f t="shared" si="5"/>
        <v>67</v>
      </c>
      <c r="B64" s="4" t="str">
        <f t="shared" si="0"/>
        <v>420.973415581032i</v>
      </c>
      <c r="C64" s="4" t="str">
        <f>IMPRODUCT('Power Train Calculus'!C62,'Compensator Calculus'!C70)</f>
        <v>-5.87183996163174+351.729107214339i</v>
      </c>
      <c r="D64" s="4">
        <f t="shared" si="1"/>
        <v>50.925376389408605</v>
      </c>
      <c r="E64" s="4">
        <f t="shared" si="2"/>
        <v>90.956418993978176</v>
      </c>
      <c r="F64">
        <f t="shared" si="3"/>
        <v>50.9</v>
      </c>
      <c r="G64">
        <f t="shared" si="4"/>
        <v>91</v>
      </c>
    </row>
    <row r="65" spans="1:7">
      <c r="A65">
        <f t="shared" si="5"/>
        <v>68</v>
      </c>
      <c r="B65" s="4" t="str">
        <f t="shared" si="0"/>
        <v>427.256600888212i</v>
      </c>
      <c r="C65" s="4" t="str">
        <f>IMPRODUCT('Power Train Calculus'!C63,'Compensator Calculus'!C71)</f>
        <v>-5.87184644309907+346.55663605294i</v>
      </c>
      <c r="D65" s="4">
        <f t="shared" si="1"/>
        <v>50.796730975282998</v>
      </c>
      <c r="E65" s="4">
        <f t="shared" si="2"/>
        <v>90.970692220356128</v>
      </c>
      <c r="F65">
        <f t="shared" si="3"/>
        <v>50.8</v>
      </c>
      <c r="G65">
        <f t="shared" si="4"/>
        <v>91</v>
      </c>
    </row>
    <row r="66" spans="1:7">
      <c r="A66">
        <f t="shared" si="5"/>
        <v>69</v>
      </c>
      <c r="B66" s="4" t="str">
        <f t="shared" si="0"/>
        <v>433.539786195391i</v>
      </c>
      <c r="C66" s="4" t="str">
        <f>IMPRODUCT('Power Train Calculus'!C64,'Compensator Calculus'!C72)</f>
        <v>-5.87185302059985+341.53409182219i</v>
      </c>
      <c r="D66" s="4">
        <f t="shared" si="1"/>
        <v>50.669964745492997</v>
      </c>
      <c r="E66" s="4">
        <f t="shared" si="2"/>
        <v>90.984965371900074</v>
      </c>
      <c r="F66">
        <f t="shared" si="3"/>
        <v>50.7</v>
      </c>
      <c r="G66">
        <f t="shared" si="4"/>
        <v>91</v>
      </c>
    </row>
    <row r="67" spans="1:7">
      <c r="A67">
        <f t="shared" si="5"/>
        <v>70</v>
      </c>
      <c r="B67" s="4" t="str">
        <f t="shared" si="0"/>
        <v>439.822971502571i</v>
      </c>
      <c r="C67" s="4" t="str">
        <f>IMPRODUCT('Power Train Calculus'!C65,'Compensator Calculus'!C73)</f>
        <v>-5.8718596941347+336.655049082243i</v>
      </c>
      <c r="D67" s="4">
        <f t="shared" si="1"/>
        <v>50.545023635625199</v>
      </c>
      <c r="E67" s="4">
        <f t="shared" si="2"/>
        <v>90.999238447510209</v>
      </c>
      <c r="F67">
        <f t="shared" si="3"/>
        <v>50.5</v>
      </c>
      <c r="G67">
        <f t="shared" si="4"/>
        <v>91</v>
      </c>
    </row>
    <row r="68" spans="1:7">
      <c r="A68">
        <f t="shared" si="5"/>
        <v>71</v>
      </c>
      <c r="B68" s="4" t="str">
        <f t="shared" si="0"/>
        <v>446.106156809751i</v>
      </c>
      <c r="C68" s="4" t="str">
        <f>IMPRODUCT('Power Train Calculus'!C66,'Compensator Calculus'!C74)</f>
        <v>-5.87186646370422+331.913444389874i</v>
      </c>
      <c r="D68" s="4">
        <f t="shared" si="1"/>
        <v>50.421855882037207</v>
      </c>
      <c r="E68" s="4">
        <f t="shared" si="2"/>
        <v>91.013511446086753</v>
      </c>
      <c r="F68">
        <f t="shared" si="3"/>
        <v>50.4</v>
      </c>
      <c r="G68">
        <f t="shared" si="4"/>
        <v>91</v>
      </c>
    </row>
    <row r="69" spans="1:7">
      <c r="A69">
        <f t="shared" si="5"/>
        <v>72</v>
      </c>
      <c r="B69" s="4" t="str">
        <f t="shared" si="0"/>
        <v>452.38934211693i</v>
      </c>
      <c r="C69" s="4" t="str">
        <f>IMPRODUCT('Power Train Calculus'!C67,'Compensator Calculus'!C75)</f>
        <v>-5.87187332930867+327.303551159805i</v>
      </c>
      <c r="D69" s="4">
        <f t="shared" si="1"/>
        <v>50.300411893132008</v>
      </c>
      <c r="E69" s="4">
        <f t="shared" si="2"/>
        <v>91.027784366529943</v>
      </c>
      <c r="F69">
        <f t="shared" si="3"/>
        <v>50.3</v>
      </c>
      <c r="G69">
        <f t="shared" si="4"/>
        <v>91</v>
      </c>
    </row>
    <row r="70" spans="1:7">
      <c r="A70">
        <f t="shared" si="5"/>
        <v>73</v>
      </c>
      <c r="B70" s="4" t="str">
        <f t="shared" si="0"/>
        <v>458.67252742411i</v>
      </c>
      <c r="C70" s="4" t="str">
        <f>IMPRODUCT('Power Train Calculus'!C68,'Compensator Calculus'!C76)</f>
        <v>-5.87188029094888+322.819956592256i</v>
      </c>
      <c r="D70" s="4">
        <f t="shared" si="1"/>
        <v>50.180644129510995</v>
      </c>
      <c r="E70" s="4">
        <f t="shared" si="2"/>
        <v>91.042057207740143</v>
      </c>
      <c r="F70">
        <f t="shared" si="3"/>
        <v>50.2</v>
      </c>
      <c r="G70">
        <f t="shared" si="4"/>
        <v>91</v>
      </c>
    </row>
    <row r="71" spans="1:7">
      <c r="A71">
        <f t="shared" si="5"/>
        <v>74</v>
      </c>
      <c r="B71" s="4" t="str">
        <f t="shared" ref="B71:B134" si="6">COMPLEX(0,2*PI()*A71)</f>
        <v>464.955712731289i</v>
      </c>
      <c r="C71" s="4" t="str">
        <f>IMPRODUCT('Power Train Calculus'!C69,'Compensator Calculus'!C77)</f>
        <v>-5.87188734862518+318.457540471221i</v>
      </c>
      <c r="D71" s="4">
        <f t="shared" ref="D71:D134" si="7">20*(IMREAL(IMLOG10(C71)))</f>
        <v>50.062506992281605</v>
      </c>
      <c r="E71" s="4">
        <f t="shared" ref="E71:E134" si="8">180/PI()*IMARGUMENT(C71)</f>
        <v>91.056329968617604</v>
      </c>
      <c r="F71">
        <f t="shared" ref="F71:F134" si="9">ROUND(D71,1)</f>
        <v>50.1</v>
      </c>
      <c r="G71">
        <f t="shared" ref="G71:G134" si="10">ROUND(E71,0)</f>
        <v>91</v>
      </c>
    </row>
    <row r="72" spans="1:7">
      <c r="A72">
        <f t="shared" si="5"/>
        <v>75</v>
      </c>
      <c r="B72" s="4" t="str">
        <f t="shared" si="6"/>
        <v>471.238898038469i</v>
      </c>
      <c r="C72" s="4" t="str">
        <f>IMPRODUCT('Power Train Calculus'!C70,'Compensator Calculus'!C78)</f>
        <v>-5.87189450233826+314.211455658881i</v>
      </c>
      <c r="D72" s="4">
        <f t="shared" si="7"/>
        <v>49.945956718860202</v>
      </c>
      <c r="E72" s="4">
        <f t="shared" si="8"/>
        <v>91.070602648062746</v>
      </c>
      <c r="F72">
        <f t="shared" si="9"/>
        <v>49.9</v>
      </c>
      <c r="G72">
        <f t="shared" si="10"/>
        <v>91</v>
      </c>
    </row>
    <row r="73" spans="1:7">
      <c r="A73">
        <f t="shared" ref="A73:A97" si="11">A72+1</f>
        <v>76</v>
      </c>
      <c r="B73" s="4" t="str">
        <f t="shared" si="6"/>
        <v>477.522083345649i</v>
      </c>
      <c r="C73" s="4" t="str">
        <f>IMPRODUCT('Power Train Calculus'!C71,'Compensator Calculus'!C79)</f>
        <v>-5.87190175208862+310.077110129936i</v>
      </c>
      <c r="D73" s="4">
        <f t="shared" si="7"/>
        <v>49.830951285677195</v>
      </c>
      <c r="E73" s="4">
        <f t="shared" si="8"/>
        <v>91.084875244975919</v>
      </c>
      <c r="F73">
        <f t="shared" si="9"/>
        <v>49.8</v>
      </c>
      <c r="G73">
        <f t="shared" si="10"/>
        <v>91</v>
      </c>
    </row>
    <row r="74" spans="1:7">
      <c r="A74">
        <f t="shared" si="11"/>
        <v>77</v>
      </c>
      <c r="B74" s="4" t="str">
        <f t="shared" si="6"/>
        <v>483.805268652828i</v>
      </c>
      <c r="C74" s="4" t="str">
        <f>IMPRODUCT('Power Train Calculus'!C72,'Compensator Calculus'!C80)</f>
        <v>-5.8719090978769+306.050150405854i</v>
      </c>
      <c r="D74" s="4">
        <f t="shared" si="7"/>
        <v>49.7174503172416</v>
      </c>
      <c r="E74" s="4">
        <f t="shared" si="8"/>
        <v>91.099147758257573</v>
      </c>
      <c r="F74">
        <f t="shared" si="9"/>
        <v>49.7</v>
      </c>
      <c r="G74">
        <f t="shared" si="10"/>
        <v>91</v>
      </c>
    </row>
    <row r="75" spans="1:7">
      <c r="A75">
        <f t="shared" si="11"/>
        <v>78</v>
      </c>
      <c r="B75" s="4" t="str">
        <f t="shared" si="6"/>
        <v>490.088453960008i</v>
      </c>
      <c r="C75" s="4" t="str">
        <f>IMPRODUCT('Power Train Calculus'!C73,'Compensator Calculus'!C81)</f>
        <v>-5.8719165397036+302.126446263412i</v>
      </c>
      <c r="D75" s="4">
        <f t="shared" si="7"/>
        <v>49.605415001072998</v>
      </c>
      <c r="E75" s="4">
        <f t="shared" si="8"/>
        <v>91.113420186808142</v>
      </c>
      <c r="F75">
        <f t="shared" si="9"/>
        <v>49.6</v>
      </c>
      <c r="G75">
        <f t="shared" si="10"/>
        <v>91</v>
      </c>
    </row>
    <row r="76" spans="1:7">
      <c r="A76">
        <f t="shared" si="11"/>
        <v>79</v>
      </c>
      <c r="B76" s="4" t="str">
        <f t="shared" si="6"/>
        <v>496.371639267187i</v>
      </c>
      <c r="C76" s="4" t="str">
        <f>IMPRODUCT('Power Train Calculus'!C74,'Compensator Calculus'!C82)</f>
        <v>-5.87192407756935+298.302076604615i</v>
      </c>
      <c r="D76" s="4">
        <f t="shared" si="7"/>
        <v>49.494808008051798</v>
      </c>
      <c r="E76" s="4">
        <f t="shared" si="8"/>
        <v>91.127692529528133</v>
      </c>
      <c r="F76">
        <f t="shared" si="9"/>
        <v>49.5</v>
      </c>
      <c r="G76">
        <f t="shared" si="10"/>
        <v>91</v>
      </c>
    </row>
    <row r="77" spans="1:7">
      <c r="A77">
        <f t="shared" si="11"/>
        <v>80</v>
      </c>
      <c r="B77" s="4" t="str">
        <f t="shared" si="6"/>
        <v>502.654824574367i</v>
      </c>
      <c r="C77" s="4" t="str">
        <f>IMPRODUCT('Power Train Calculus'!C75,'Compensator Calculus'!C83)</f>
        <v>-5.87193171147479+294.57331638637i</v>
      </c>
      <c r="D77" s="4">
        <f t="shared" si="7"/>
        <v>49.385593417780001</v>
      </c>
      <c r="E77" s="4">
        <f t="shared" si="8"/>
        <v>91.141964785318081</v>
      </c>
      <c r="F77">
        <f t="shared" si="9"/>
        <v>49.4</v>
      </c>
      <c r="G77">
        <f t="shared" si="10"/>
        <v>91</v>
      </c>
    </row>
    <row r="78" spans="1:7">
      <c r="A78">
        <f t="shared" si="11"/>
        <v>81</v>
      </c>
      <c r="B78" s="4" t="str">
        <f t="shared" si="6"/>
        <v>508.938009881546i</v>
      </c>
      <c r="C78" s="4" t="str">
        <f>IMPRODUCT('Power Train Calculus'!C76,'Compensator Calculus'!C84)</f>
        <v>-5.87193944142037+290.936624518326i</v>
      </c>
      <c r="D78" s="4">
        <f t="shared" si="7"/>
        <v>49.277736648577395</v>
      </c>
      <c r="E78" s="4">
        <f t="shared" si="8"/>
        <v>91.156236953078519</v>
      </c>
      <c r="F78">
        <f t="shared" si="9"/>
        <v>49.3</v>
      </c>
      <c r="G78">
        <f t="shared" si="10"/>
        <v>91</v>
      </c>
    </row>
    <row r="79" spans="1:7">
      <c r="A79">
        <f t="shared" si="11"/>
        <v>82</v>
      </c>
      <c r="B79" s="4" t="str">
        <f t="shared" si="6"/>
        <v>515.221195188726i</v>
      </c>
      <c r="C79" s="4" t="str">
        <f>IMPRODUCT('Power Train Calculus'!C77,'Compensator Calculus'!C85)</f>
        <v>-5.87194726740685+287.388632646248i</v>
      </c>
      <c r="D79" s="4">
        <f t="shared" si="7"/>
        <v>49.171204391774204</v>
      </c>
      <c r="E79" s="4">
        <f t="shared" si="8"/>
        <v>91.170509031710068</v>
      </c>
      <c r="F79">
        <f t="shared" si="9"/>
        <v>49.2</v>
      </c>
      <c r="G79">
        <f t="shared" si="10"/>
        <v>91</v>
      </c>
    </row>
    <row r="80" spans="1:7">
      <c r="A80">
        <f t="shared" si="11"/>
        <v>83</v>
      </c>
      <c r="B80" s="4" t="str">
        <f t="shared" si="6"/>
        <v>521.504380495906i</v>
      </c>
      <c r="C80" s="4" t="str">
        <f>IMPRODUCT('Power Train Calculus'!C78,'Compensator Calculus'!C86)</f>
        <v>-5.87195518943484+283.926134746232i</v>
      </c>
      <c r="D80" s="4">
        <f t="shared" si="7"/>
        <v>49.065964549984997</v>
      </c>
      <c r="E80" s="4">
        <f t="shared" si="8"/>
        <v>91.184781020113377</v>
      </c>
      <c r="F80">
        <f t="shared" si="9"/>
        <v>49.1</v>
      </c>
      <c r="G80">
        <f t="shared" si="10"/>
        <v>91</v>
      </c>
    </row>
    <row r="81" spans="1:7">
      <c r="A81">
        <f t="shared" si="11"/>
        <v>84</v>
      </c>
      <c r="B81" s="4" t="str">
        <f t="shared" si="6"/>
        <v>527.787565803085i</v>
      </c>
      <c r="C81" s="4" t="str">
        <f>IMPRODUCT('Power Train Calculus'!C79,'Compensator Calculus'!C87)</f>
        <v>-5.87196320750498+280.546077462172i</v>
      </c>
      <c r="D81" s="4">
        <f t="shared" si="7"/>
        <v>48.96198617908</v>
      </c>
      <c r="E81" s="4">
        <f t="shared" si="8"/>
        <v>91.199052917189093</v>
      </c>
      <c r="F81">
        <f t="shared" si="9"/>
        <v>49</v>
      </c>
      <c r="G81">
        <f t="shared" si="10"/>
        <v>91</v>
      </c>
    </row>
    <row r="82" spans="1:7">
      <c r="A82">
        <f t="shared" si="11"/>
        <v>85</v>
      </c>
      <c r="B82" s="4" t="str">
        <f t="shared" si="6"/>
        <v>534.070751110265i</v>
      </c>
      <c r="C82" s="4" t="str">
        <f>IMPRODUCT('Power Train Calculus'!C80,'Compensator Calculus'!C88)</f>
        <v>-5.87197132161779+277.245551125308i</v>
      </c>
      <c r="D82" s="4">
        <f t="shared" si="7"/>
        <v>48.859239433588797</v>
      </c>
      <c r="E82" s="4">
        <f t="shared" si="8"/>
        <v>91.213324721837935</v>
      </c>
      <c r="F82">
        <f t="shared" si="9"/>
        <v>48.9</v>
      </c>
      <c r="G82">
        <f t="shared" si="10"/>
        <v>91</v>
      </c>
    </row>
    <row r="83" spans="1:7">
      <c r="A83">
        <f t="shared" si="11"/>
        <v>86</v>
      </c>
      <c r="B83" s="4" t="str">
        <f t="shared" si="6"/>
        <v>540.353936417444i</v>
      </c>
      <c r="C83" s="4" t="str">
        <f>IMPRODUCT('Power Train Calculus'!C81,'Compensator Calculus'!C89)</f>
        <v>-5.87197953177392+274.021781400318i</v>
      </c>
      <c r="D83" s="4">
        <f t="shared" si="7"/>
        <v>48.757695515298998</v>
      </c>
      <c r="E83" s="4">
        <f t="shared" si="8"/>
        <v>91.22759643296061</v>
      </c>
      <c r="F83">
        <f t="shared" si="9"/>
        <v>48.8</v>
      </c>
      <c r="G83">
        <f t="shared" si="10"/>
        <v>91</v>
      </c>
    </row>
    <row r="84" spans="1:7">
      <c r="A84">
        <f t="shared" si="11"/>
        <v>87</v>
      </c>
      <c r="B84" s="4" t="str">
        <f t="shared" si="6"/>
        <v>546.637121724624i</v>
      </c>
      <c r="C84" s="4" t="str">
        <f>IMPRODUCT('Power Train Calculus'!C82,'Compensator Calculus'!C90)</f>
        <v>-5.87198783797408+270.872121507525i</v>
      </c>
      <c r="D84" s="4">
        <f t="shared" si="7"/>
        <v>48.657326624825799</v>
      </c>
      <c r="E84" s="4">
        <f t="shared" si="8"/>
        <v>91.241868049457949</v>
      </c>
      <c r="F84">
        <f t="shared" si="9"/>
        <v>48.7</v>
      </c>
      <c r="G84">
        <f t="shared" si="10"/>
        <v>91</v>
      </c>
    </row>
    <row r="85" spans="1:7">
      <c r="A85">
        <f t="shared" si="11"/>
        <v>88</v>
      </c>
      <c r="B85" s="4" t="str">
        <f t="shared" si="6"/>
        <v>552.920307031804i</v>
      </c>
      <c r="C85" s="4" t="str">
        <f>IMPRODUCT('Power Train Calculus'!C83,'Compensator Calculus'!C91)</f>
        <v>-5.87199624021899+267.794044975417i</v>
      </c>
      <c r="D85" s="4">
        <f t="shared" si="7"/>
        <v>48.558105915947003</v>
      </c>
      <c r="E85" s="4">
        <f t="shared" si="8"/>
        <v>91.256139570230772</v>
      </c>
      <c r="F85">
        <f t="shared" si="9"/>
        <v>48.6</v>
      </c>
      <c r="G85">
        <f t="shared" si="10"/>
        <v>91</v>
      </c>
    </row>
    <row r="86" spans="1:7">
      <c r="A86">
        <f t="shared" si="11"/>
        <v>89</v>
      </c>
      <c r="B86" s="4" t="str">
        <f t="shared" si="6"/>
        <v>559.203492338983i</v>
      </c>
      <c r="C86" s="4" t="str">
        <f>IMPRODUCT('Power Train Calculus'!C84,'Compensator Calculus'!C92)</f>
        <v>-5.8720047385092+264.785138881767i</v>
      </c>
      <c r="D86" s="4">
        <f t="shared" si="7"/>
        <v>48.460007452521594</v>
      </c>
      <c r="E86" s="4">
        <f t="shared" si="8"/>
        <v>91.270410994179912</v>
      </c>
      <c r="F86">
        <f t="shared" si="9"/>
        <v>48.5</v>
      </c>
      <c r="G86">
        <f t="shared" si="10"/>
        <v>91</v>
      </c>
    </row>
    <row r="87" spans="1:7">
      <c r="A87">
        <f t="shared" si="11"/>
        <v>90</v>
      </c>
      <c r="B87" s="4" t="str">
        <f t="shared" si="6"/>
        <v>565.486677646163i</v>
      </c>
      <c r="C87" s="4" t="str">
        <f>IMPRODUCT('Power Train Calculus'!C85,'Compensator Calculus'!C93)</f>
        <v>-5.87201333284546+261.843097545335i</v>
      </c>
      <c r="D87" s="4">
        <f t="shared" si="7"/>
        <v>48.3630061678126</v>
      </c>
      <c r="E87" s="4">
        <f t="shared" si="8"/>
        <v>91.284682320206272</v>
      </c>
      <c r="F87">
        <f t="shared" si="9"/>
        <v>48.4</v>
      </c>
      <c r="G87">
        <f t="shared" si="10"/>
        <v>91</v>
      </c>
    </row>
    <row r="88" spans="1:7">
      <c r="A88">
        <f t="shared" si="11"/>
        <v>91</v>
      </c>
      <c r="B88" s="4" t="str">
        <f t="shared" si="6"/>
        <v>571.769862953342i</v>
      </c>
      <c r="C88" s="4" t="str">
        <f>IMPRODUCT('Power Train Calculus'!C86,'Compensator Calculus'!C94)</f>
        <v>-5.87202202322831+258.965716633505i</v>
      </c>
      <c r="D88" s="4">
        <f t="shared" si="7"/>
        <v>48.267077826058802</v>
      </c>
      <c r="E88" s="4">
        <f t="shared" si="8"/>
        <v>91.298953547210786</v>
      </c>
      <c r="F88">
        <f t="shared" si="9"/>
        <v>48.3</v>
      </c>
      <c r="G88">
        <f t="shared" si="10"/>
        <v>91</v>
      </c>
    </row>
    <row r="89" spans="1:7">
      <c r="A89">
        <f t="shared" si="11"/>
        <v>92</v>
      </c>
      <c r="B89" s="4" t="str">
        <f t="shared" si="6"/>
        <v>578.053048260522i</v>
      </c>
      <c r="C89" s="4" t="str">
        <f>IMPRODUCT('Power Train Calculus'!C87,'Compensator Calculus'!C95)</f>
        <v>-5.8720308096586+256.150887654215i</v>
      </c>
      <c r="D89" s="4">
        <f t="shared" si="7"/>
        <v>48.172198986146</v>
      </c>
      <c r="E89" s="4">
        <f t="shared" si="8"/>
        <v>91.313224674094457</v>
      </c>
      <c r="F89">
        <f t="shared" si="9"/>
        <v>48.2</v>
      </c>
      <c r="G89">
        <f t="shared" si="10"/>
        <v>91</v>
      </c>
    </row>
    <row r="90" spans="1:7">
      <c r="A90">
        <f t="shared" si="11"/>
        <v>93</v>
      </c>
      <c r="B90" s="4" t="str">
        <f t="shared" si="6"/>
        <v>584.336233567701i</v>
      </c>
      <c r="C90" s="4" t="str">
        <f>IMPRODUCT('Power Train Calculus'!C88,'Compensator Calculus'!C96)</f>
        <v>-5.87203969213697+253.396592803231i</v>
      </c>
      <c r="D90" s="4">
        <f t="shared" si="7"/>
        <v>48.078346967241998</v>
      </c>
      <c r="E90" s="4">
        <f t="shared" si="8"/>
        <v>91.327495699758273</v>
      </c>
      <c r="F90">
        <f t="shared" si="9"/>
        <v>48.1</v>
      </c>
      <c r="G90">
        <f t="shared" si="10"/>
        <v>91</v>
      </c>
    </row>
    <row r="91" spans="1:7">
      <c r="A91">
        <f t="shared" si="11"/>
        <v>94</v>
      </c>
      <c r="B91" s="4" t="str">
        <f t="shared" si="6"/>
        <v>590.619418874881i</v>
      </c>
      <c r="C91" s="4" t="str">
        <f>IMPRODUCT('Power Train Calculus'!C89,'Compensator Calculus'!C97)</f>
        <v>-5.87204867066411+250.70090014033i</v>
      </c>
      <c r="D91" s="4">
        <f t="shared" si="7"/>
        <v>47.985499816269801</v>
      </c>
      <c r="E91" s="4">
        <f t="shared" si="8"/>
        <v>91.341766623103325</v>
      </c>
      <c r="F91">
        <f t="shared" si="9"/>
        <v>48</v>
      </c>
      <c r="G91">
        <f t="shared" si="10"/>
        <v>91</v>
      </c>
    </row>
    <row r="92" spans="1:7">
      <c r="A92">
        <f t="shared" si="11"/>
        <v>95</v>
      </c>
      <c r="B92" s="4" t="str">
        <f t="shared" si="6"/>
        <v>596.902604182061i</v>
      </c>
      <c r="C92" s="4" t="str">
        <f>IMPRODUCT('Power Train Calculus'!C90,'Compensator Calculus'!C98)</f>
        <v>-5.87205774524069+248.061959070138i</v>
      </c>
      <c r="D92" s="4">
        <f t="shared" si="7"/>
        <v>47.893636277101393</v>
      </c>
      <c r="E92" s="4">
        <f t="shared" si="8"/>
        <v>91.356037443030672</v>
      </c>
      <c r="F92">
        <f t="shared" si="9"/>
        <v>47.9</v>
      </c>
      <c r="G92">
        <f t="shared" si="10"/>
        <v>91</v>
      </c>
    </row>
    <row r="93" spans="1:7">
      <c r="A93">
        <f t="shared" si="11"/>
        <v>96</v>
      </c>
      <c r="B93" s="4" t="str">
        <f t="shared" si="6"/>
        <v>603.18578948924i</v>
      </c>
      <c r="C93" s="4" t="str">
        <f>IMPRODUCT('Power Train Calculus'!C91,'Compensator Calculus'!C99)</f>
        <v>-5.87206691586749+245.47799610543i</v>
      </c>
      <c r="D93" s="4">
        <f t="shared" si="7"/>
        <v>47.802735761365199</v>
      </c>
      <c r="E93" s="4">
        <f t="shared" si="8"/>
        <v>91.370308158441489</v>
      </c>
      <c r="F93">
        <f t="shared" si="9"/>
        <v>47.8</v>
      </c>
      <c r="G93">
        <f t="shared" si="10"/>
        <v>91</v>
      </c>
    </row>
    <row r="94" spans="1:7">
      <c r="A94">
        <f t="shared" si="11"/>
        <v>97</v>
      </c>
      <c r="B94" s="4" t="str">
        <f t="shared" si="6"/>
        <v>609.46897479642i</v>
      </c>
      <c r="C94" s="4" t="str">
        <f>IMPRODUCT('Power Train Calculus'!C92,'Compensator Calculus'!C100)</f>
        <v>-5.87207618254524+242.947310892466i</v>
      </c>
      <c r="D94" s="4">
        <f t="shared" si="7"/>
        <v>47.712778320765793</v>
      </c>
      <c r="E94" s="4">
        <f t="shared" si="8"/>
        <v>91.384578768236963</v>
      </c>
      <c r="F94">
        <f t="shared" si="9"/>
        <v>47.7</v>
      </c>
      <c r="G94">
        <f t="shared" si="10"/>
        <v>91</v>
      </c>
    </row>
    <row r="95" spans="1:7">
      <c r="A95">
        <f t="shared" si="11"/>
        <v>98</v>
      </c>
      <c r="B95" s="4" t="str">
        <f t="shared" si="6"/>
        <v>615.752160103599i</v>
      </c>
      <c r="C95" s="4" t="str">
        <f>IMPRODUCT('Power Train Calculus'!C93,'Compensator Calculus'!C101)</f>
        <v>-5.87208554527464+240.468272479707i</v>
      </c>
      <c r="D95" s="4">
        <f t="shared" si="7"/>
        <v>47.623744620822407</v>
      </c>
      <c r="E95" s="4">
        <f t="shared" si="8"/>
        <v>91.398849271318298</v>
      </c>
      <c r="F95">
        <f t="shared" si="9"/>
        <v>47.6</v>
      </c>
      <c r="G95">
        <f t="shared" si="10"/>
        <v>91</v>
      </c>
    </row>
    <row r="96" spans="1:7">
      <c r="A96">
        <f t="shared" si="11"/>
        <v>99</v>
      </c>
      <c r="B96" s="4" t="str">
        <f t="shared" si="6"/>
        <v>622.035345410779i</v>
      </c>
      <c r="C96" s="4" t="str">
        <f>IMPRODUCT('Power Train Calculus'!C94,'Compensator Calculus'!C102)</f>
        <v>-5.87209500405638+238.039315812637i</v>
      </c>
      <c r="D96" s="4">
        <f t="shared" si="7"/>
        <v>47.535615915942401</v>
      </c>
      <c r="E96" s="4">
        <f t="shared" si="8"/>
        <v>91.413119666586795</v>
      </c>
      <c r="F96">
        <f t="shared" si="9"/>
        <v>47.5</v>
      </c>
      <c r="G96">
        <f t="shared" si="10"/>
        <v>91</v>
      </c>
    </row>
    <row r="97" spans="1:7">
      <c r="A97">
        <f t="shared" si="11"/>
        <v>100</v>
      </c>
      <c r="B97" s="4" t="str">
        <f t="shared" si="6"/>
        <v>628.318530717959i</v>
      </c>
      <c r="C97" s="4" t="str">
        <f>IMPRODUCT('Power Train Calculus'!C95,'Compensator Calculus'!C103)</f>
        <v>-5.87210455889137+235.658938438936i</v>
      </c>
      <c r="D97" s="4">
        <f t="shared" si="7"/>
        <v>47.448374025745998</v>
      </c>
      <c r="E97" s="4">
        <f t="shared" si="8"/>
        <v>91.427389952943756</v>
      </c>
      <c r="F97">
        <f t="shared" si="9"/>
        <v>47.4</v>
      </c>
      <c r="G97">
        <f t="shared" si="10"/>
        <v>91</v>
      </c>
    </row>
    <row r="98" spans="1:7">
      <c r="A98">
        <f>A97+10</f>
        <v>110</v>
      </c>
      <c r="B98" s="4" t="str">
        <f t="shared" si="6"/>
        <v>691.150383789755i</v>
      </c>
      <c r="C98" s="4" t="str">
        <f>IMPRODUCT('Power Train Calculus'!C96,'Compensator Calculus'!C104)</f>
        <v>-5.87220539033295+214.235550085473i</v>
      </c>
      <c r="D98" s="4">
        <f t="shared" si="7"/>
        <v>46.621092453955804</v>
      </c>
      <c r="E98" s="4">
        <f t="shared" si="8"/>
        <v>91.570086584699425</v>
      </c>
      <c r="F98">
        <f t="shared" si="9"/>
        <v>46.6</v>
      </c>
      <c r="G98">
        <f t="shared" si="10"/>
        <v>92</v>
      </c>
    </row>
    <row r="99" spans="1:7">
      <c r="A99">
        <f t="shared" ref="A99:A162" si="12">A98+10</f>
        <v>120</v>
      </c>
      <c r="B99" s="4" t="str">
        <f t="shared" si="6"/>
        <v>753.98223686155i</v>
      </c>
      <c r="C99" s="4" t="str">
        <f>IMPRODUCT('Power Train Calculus'!C97,'Compensator Calculus'!C105)</f>
        <v>-5.87231582796654+196.382739834039i</v>
      </c>
      <c r="D99" s="4">
        <f t="shared" si="7"/>
        <v>45.865947820997199</v>
      </c>
      <c r="E99" s="4">
        <f t="shared" si="8"/>
        <v>91.712771117086291</v>
      </c>
      <c r="F99">
        <f t="shared" si="9"/>
        <v>45.9</v>
      </c>
      <c r="G99">
        <f t="shared" si="10"/>
        <v>92</v>
      </c>
    </row>
    <row r="100" spans="1:7">
      <c r="A100">
        <f t="shared" si="12"/>
        <v>130</v>
      </c>
      <c r="B100" s="4" t="str">
        <f t="shared" si="6"/>
        <v>816.814089933346i</v>
      </c>
      <c r="C100" s="4" t="str">
        <f>IMPRODUCT('Power Train Calculus'!C98,'Compensator Calculus'!C106)</f>
        <v>-5.87243587266426+181.276528160368i</v>
      </c>
      <c r="D100" s="4">
        <f t="shared" si="7"/>
        <v>45.171386724492407</v>
      </c>
      <c r="E100" s="4">
        <f t="shared" si="8"/>
        <v>91.855442452205764</v>
      </c>
      <c r="F100">
        <f t="shared" si="9"/>
        <v>45.2</v>
      </c>
      <c r="G100">
        <f t="shared" si="10"/>
        <v>92</v>
      </c>
    </row>
    <row r="101" spans="1:7">
      <c r="A101">
        <f t="shared" si="12"/>
        <v>140</v>
      </c>
      <c r="B101" s="4" t="str">
        <f t="shared" si="6"/>
        <v>879.645943005142i</v>
      </c>
      <c r="C101" s="4" t="str">
        <f>IMPRODUCT('Power Train Calculus'!C99,'Compensator Calculus'!C107)</f>
        <v>-5.87256552537427+168.328358264469i</v>
      </c>
      <c r="D101" s="4">
        <f t="shared" si="7"/>
        <v>44.528428519157401</v>
      </c>
      <c r="E101" s="4">
        <f t="shared" si="8"/>
        <v>91.99809949269175</v>
      </c>
      <c r="F101">
        <f t="shared" si="9"/>
        <v>44.5</v>
      </c>
      <c r="G101">
        <f t="shared" si="10"/>
        <v>92</v>
      </c>
    </row>
    <row r="102" spans="1:7">
      <c r="A102">
        <f t="shared" si="12"/>
        <v>150</v>
      </c>
      <c r="B102" s="4" t="str">
        <f t="shared" si="6"/>
        <v>942.477796076938i</v>
      </c>
      <c r="C102" s="4" t="str">
        <f>IMPRODUCT('Power Train Calculus'!C100,'Compensator Calculus'!C108)</f>
        <v>-5.87270478712051+157.1066218292i</v>
      </c>
      <c r="D102" s="4">
        <f t="shared" si="7"/>
        <v>43.929953935847607</v>
      </c>
      <c r="E102" s="4">
        <f t="shared" si="8"/>
        <v>92.140741141754717</v>
      </c>
      <c r="F102">
        <f t="shared" si="9"/>
        <v>43.9</v>
      </c>
      <c r="G102">
        <f t="shared" si="10"/>
        <v>92</v>
      </c>
    </row>
    <row r="103" spans="1:7">
      <c r="A103">
        <f t="shared" si="12"/>
        <v>160</v>
      </c>
      <c r="B103" s="4" t="str">
        <f t="shared" si="6"/>
        <v>1005.30964914873i</v>
      </c>
      <c r="C103" s="4" t="str">
        <f>IMPRODUCT('Power Train Calculus'!C101,'Compensator Calculus'!C109)</f>
        <v>-5.87285365900307+147.287612619384i</v>
      </c>
      <c r="D103" s="4">
        <f t="shared" si="7"/>
        <v>43.370223758130599</v>
      </c>
      <c r="E103" s="4">
        <f t="shared" si="8"/>
        <v>92.283366303225733</v>
      </c>
      <c r="F103">
        <f t="shared" si="9"/>
        <v>43.4</v>
      </c>
      <c r="G103">
        <f t="shared" si="10"/>
        <v>92</v>
      </c>
    </row>
    <row r="104" spans="1:7">
      <c r="A104">
        <f t="shared" si="12"/>
        <v>170</v>
      </c>
      <c r="B104" s="4" t="str">
        <f t="shared" si="6"/>
        <v>1068.14150222053i</v>
      </c>
      <c r="C104" s="4" t="str">
        <f>IMPRODUCT('Power Train Calculus'!C102,'Compensator Calculus'!C110)</f>
        <v>-5.87301214219756+138.623790575334i</v>
      </c>
      <c r="D104" s="4">
        <f t="shared" si="7"/>
        <v>42.844543675093398</v>
      </c>
      <c r="E104" s="4">
        <f t="shared" si="8"/>
        <v>92.425973881600413</v>
      </c>
      <c r="F104">
        <f t="shared" si="9"/>
        <v>42.8</v>
      </c>
      <c r="G104">
        <f t="shared" si="10"/>
        <v>92</v>
      </c>
    </row>
    <row r="105" spans="1:7">
      <c r="A105">
        <f t="shared" si="12"/>
        <v>180</v>
      </c>
      <c r="B105" s="4" t="str">
        <f t="shared" si="6"/>
        <v>1130.97335529233i</v>
      </c>
      <c r="C105" s="4" t="str">
        <f>IMPRODUCT('Power Train Calculus'!C103,'Compensator Calculus'!C111)</f>
        <v>-5.87318023795604+130.92262454191i</v>
      </c>
      <c r="D105" s="4">
        <f t="shared" si="7"/>
        <v>42.349025075370399</v>
      </c>
      <c r="E105" s="4">
        <f t="shared" si="8"/>
        <v>92.568562782082722</v>
      </c>
      <c r="F105">
        <f t="shared" si="9"/>
        <v>42.3</v>
      </c>
      <c r="G105">
        <f t="shared" si="10"/>
        <v>93</v>
      </c>
    </row>
    <row r="106" spans="1:7">
      <c r="A106">
        <f t="shared" si="12"/>
        <v>190</v>
      </c>
      <c r="B106" s="4" t="str">
        <f t="shared" si="6"/>
        <v>1193.80520836412i</v>
      </c>
      <c r="C106" s="4" t="str">
        <f>IMPRODUCT('Power Train Calculus'!C104,'Compensator Calculus'!C112)</f>
        <v>-5.87335794760629+124.03211624099i</v>
      </c>
      <c r="D106" s="4">
        <f t="shared" si="7"/>
        <v>41.880410601944398</v>
      </c>
      <c r="E106" s="4">
        <f t="shared" si="8"/>
        <v>92.711131910628765</v>
      </c>
      <c r="F106">
        <f t="shared" si="9"/>
        <v>41.9</v>
      </c>
      <c r="G106">
        <f t="shared" si="10"/>
        <v>93</v>
      </c>
    </row>
    <row r="107" spans="1:7">
      <c r="A107">
        <f t="shared" si="12"/>
        <v>200</v>
      </c>
      <c r="B107" s="4" t="str">
        <f t="shared" si="6"/>
        <v>1256.63706143592i</v>
      </c>
      <c r="C107" s="4" t="str">
        <f>IMPRODUCT('Power Train Calculus'!C105,'Compensator Calculus'!C113)</f>
        <v>-5.87354527255206+117.830667052221i</v>
      </c>
      <c r="D107" s="4">
        <f t="shared" si="7"/>
        <v>41.435944504666196</v>
      </c>
      <c r="E107" s="4">
        <f t="shared" si="8"/>
        <v>92.853680173990384</v>
      </c>
      <c r="F107">
        <f t="shared" si="9"/>
        <v>41.4</v>
      </c>
      <c r="G107">
        <f t="shared" si="10"/>
        <v>93</v>
      </c>
    </row>
    <row r="108" spans="1:7">
      <c r="A108">
        <f t="shared" si="12"/>
        <v>210</v>
      </c>
      <c r="B108" s="4" t="str">
        <f t="shared" si="6"/>
        <v>1319.46891450771i</v>
      </c>
      <c r="C108" s="4" t="str">
        <f>IMPRODUCT('Power Train Calculus'!C106,'Compensator Calculus'!C114)</f>
        <v>-5.87374221427328+112.219839999271i</v>
      </c>
      <c r="D108" s="4">
        <f t="shared" si="7"/>
        <v>41.013274657361606</v>
      </c>
      <c r="E108" s="4">
        <f t="shared" si="8"/>
        <v>92.996206479758882</v>
      </c>
      <c r="F108">
        <f t="shared" si="9"/>
        <v>41</v>
      </c>
      <c r="G108">
        <f t="shared" si="10"/>
        <v>93</v>
      </c>
    </row>
    <row r="109" spans="1:7">
      <c r="A109">
        <f t="shared" si="12"/>
        <v>220</v>
      </c>
      <c r="B109" s="4" t="str">
        <f t="shared" si="6"/>
        <v>1382.30076757951i</v>
      </c>
      <c r="C109" s="4" t="str">
        <f>IMPRODUCT('Power Train Calculus'!C107,'Compensator Calculus'!C115)</f>
        <v>-5.87394877432592+107.119095739818i</v>
      </c>
      <c r="D109" s="4">
        <f t="shared" si="7"/>
        <v>40.610377389785803</v>
      </c>
      <c r="E109" s="4">
        <f t="shared" si="8"/>
        <v>93.13870973640843</v>
      </c>
      <c r="F109">
        <f t="shared" si="9"/>
        <v>40.6</v>
      </c>
      <c r="G109">
        <f t="shared" si="10"/>
        <v>93</v>
      </c>
    </row>
    <row r="110" spans="1:7">
      <c r="A110">
        <f t="shared" si="12"/>
        <v>230</v>
      </c>
      <c r="B110" s="4" t="str">
        <f t="shared" si="6"/>
        <v>1445.1326206513i</v>
      </c>
      <c r="C110" s="4" t="str">
        <f>IMPRODUCT('Power Train Calculus'!C108,'Compensator Calculus'!C116)</f>
        <v>-5.87416495434184+102.46190177556i</v>
      </c>
      <c r="D110" s="4">
        <f t="shared" si="7"/>
        <v>40.225499042288604</v>
      </c>
      <c r="E110" s="4">
        <f t="shared" si="8"/>
        <v>93.281188853339188</v>
      </c>
      <c r="F110">
        <f t="shared" si="9"/>
        <v>40.200000000000003</v>
      </c>
      <c r="G110">
        <f t="shared" si="10"/>
        <v>93</v>
      </c>
    </row>
    <row r="111" spans="1:7">
      <c r="A111">
        <f t="shared" si="12"/>
        <v>240</v>
      </c>
      <c r="B111" s="4" t="str">
        <f t="shared" si="6"/>
        <v>1507.9644737231i</v>
      </c>
      <c r="C111" s="4" t="str">
        <f>IMPRODUCT('Power Train Calculus'!C109,'Compensator Calculus'!C117)</f>
        <v>-5.87439075602913+98.1928143596986i</v>
      </c>
      <c r="D111" s="4">
        <f t="shared" si="7"/>
        <v>39.857109968343799</v>
      </c>
      <c r="E111" s="4">
        <f t="shared" si="8"/>
        <v>93.423642740921025</v>
      </c>
      <c r="F111">
        <f t="shared" si="9"/>
        <v>39.9</v>
      </c>
      <c r="G111">
        <f t="shared" si="10"/>
        <v>93</v>
      </c>
    </row>
    <row r="112" spans="1:7">
      <c r="A112">
        <f t="shared" si="12"/>
        <v>250</v>
      </c>
      <c r="B112" s="4" t="str">
        <f t="shared" si="6"/>
        <v>1570.7963267949i</v>
      </c>
      <c r="C112" s="4" t="str">
        <f>IMPRODUCT('Power Train Calculus'!C110,'Compensator Calculus'!C118)</f>
        <v>-5.87462618117208+94.2652607466535i</v>
      </c>
      <c r="D112" s="4">
        <f t="shared" si="7"/>
        <v>39.503867933082198</v>
      </c>
      <c r="E112" s="4">
        <f t="shared" si="8"/>
        <v>93.566070310536233</v>
      </c>
      <c r="F112">
        <f t="shared" si="9"/>
        <v>39.5</v>
      </c>
      <c r="G112">
        <f t="shared" si="10"/>
        <v>94</v>
      </c>
    </row>
    <row r="113" spans="1:7">
      <c r="A113">
        <f t="shared" si="12"/>
        <v>260</v>
      </c>
      <c r="B113" s="4" t="str">
        <f t="shared" si="6"/>
        <v>1633.62817986669i</v>
      </c>
      <c r="C113" s="4" t="str">
        <f>IMPRODUCT('Power Train Calculus'!C111,'Compensator Calculus'!C119)</f>
        <v>-5.87487123163088+90.6398332302835i</v>
      </c>
      <c r="D113" s="4">
        <f t="shared" si="7"/>
        <v>39.164588694734398</v>
      </c>
      <c r="E113" s="4">
        <f t="shared" si="8"/>
        <v>93.708470474622615</v>
      </c>
      <c r="F113">
        <f t="shared" si="9"/>
        <v>39.200000000000003</v>
      </c>
      <c r="G113">
        <f t="shared" si="10"/>
        <v>94</v>
      </c>
    </row>
    <row r="114" spans="1:7">
      <c r="A114">
        <f t="shared" si="12"/>
        <v>270</v>
      </c>
      <c r="B114" s="4" t="str">
        <f t="shared" si="6"/>
        <v>1696.46003293849i</v>
      </c>
      <c r="C114" s="4" t="str">
        <f>IMPRODUCT('Power Train Calculus'!C112,'Compensator Calculus'!C120)</f>
        <v>-5.87512590934207+87.2829622847345i</v>
      </c>
      <c r="D114" s="4">
        <f t="shared" si="7"/>
        <v>38.838222141133599</v>
      </c>
      <c r="E114" s="4">
        <f t="shared" si="8"/>
        <v>93.850842146716488</v>
      </c>
      <c r="F114">
        <f t="shared" si="9"/>
        <v>38.799999999999997</v>
      </c>
      <c r="G114">
        <f t="shared" si="10"/>
        <v>94</v>
      </c>
    </row>
    <row r="115" spans="1:7">
      <c r="A115">
        <f t="shared" si="12"/>
        <v>280</v>
      </c>
      <c r="B115" s="4" t="str">
        <f t="shared" si="6"/>
        <v>1759.29188601028i</v>
      </c>
      <c r="C115" s="4" t="str">
        <f>IMPRODUCT('Power Train Calculus'!C113,'Compensator Calculus'!C121)</f>
        <v>-5.87539021631855+84.1658740322491i</v>
      </c>
      <c r="D115" s="4">
        <f t="shared" si="7"/>
        <v>38.523832768207001</v>
      </c>
      <c r="E115" s="4">
        <f t="shared" si="8"/>
        <v>93.993184241495442</v>
      </c>
      <c r="F115">
        <f t="shared" si="9"/>
        <v>38.5</v>
      </c>
      <c r="G115">
        <f t="shared" si="10"/>
        <v>94</v>
      </c>
    </row>
    <row r="116" spans="1:7">
      <c r="A116">
        <f t="shared" si="12"/>
        <v>290</v>
      </c>
      <c r="B116" s="4" t="str">
        <f t="shared" si="6"/>
        <v>1822.12373908208i</v>
      </c>
      <c r="C116" s="4" t="str">
        <f>IMPRODUCT('Power Train Calculus'!C114,'Compensator Calculus'!C122)</f>
        <v>-5.87566415464905+81.2637634072843i</v>
      </c>
      <c r="D116" s="4">
        <f t="shared" si="7"/>
        <v>38.220583585614797</v>
      </c>
      <c r="E116" s="4">
        <f t="shared" si="8"/>
        <v>94.135495674820675</v>
      </c>
      <c r="F116">
        <f t="shared" si="9"/>
        <v>38.200000000000003</v>
      </c>
      <c r="G116">
        <f t="shared" si="10"/>
        <v>94</v>
      </c>
    </row>
    <row r="117" spans="1:7">
      <c r="A117">
        <f t="shared" si="12"/>
        <v>300</v>
      </c>
      <c r="B117" s="4" t="str">
        <f t="shared" si="6"/>
        <v>1884.95559215388i</v>
      </c>
      <c r="C117" s="4" t="str">
        <f>IMPRODUCT('Power Train Calculus'!C115,'Compensator Calculus'!C123)</f>
        <v>-5.87594772649897+78.5551326878184i</v>
      </c>
      <c r="D117" s="4">
        <f t="shared" si="7"/>
        <v>37.927722751966996</v>
      </c>
      <c r="E117" s="4">
        <f t="shared" si="8"/>
        <v>94.27777536377971</v>
      </c>
      <c r="F117">
        <f t="shared" si="9"/>
        <v>37.9</v>
      </c>
      <c r="G117">
        <f t="shared" si="10"/>
        <v>94</v>
      </c>
    </row>
    <row r="118" spans="1:7">
      <c r="A118">
        <f t="shared" si="12"/>
        <v>310</v>
      </c>
      <c r="B118" s="4" t="str">
        <f t="shared" si="6"/>
        <v>1947.78744522567i</v>
      </c>
      <c r="C118" s="4" t="str">
        <f>IMPRODUCT('Power Train Calculus'!C116,'Compensator Calculus'!C124)</f>
        <v>-5.87624093410974+76.0212580528424i</v>
      </c>
      <c r="D118" s="4">
        <f t="shared" si="7"/>
        <v>37.644572402276005</v>
      </c>
      <c r="E118" s="4">
        <f t="shared" si="8"/>
        <v>94.420022226728534</v>
      </c>
      <c r="F118">
        <f t="shared" si="9"/>
        <v>37.6</v>
      </c>
      <c r="G118">
        <f t="shared" si="10"/>
        <v>94</v>
      </c>
    </row>
    <row r="119" spans="1:7">
      <c r="A119">
        <f t="shared" si="12"/>
        <v>320</v>
      </c>
      <c r="B119" s="4" t="str">
        <f t="shared" si="6"/>
        <v>2010.61929829747i</v>
      </c>
      <c r="C119" s="4" t="str">
        <f>IMPRODUCT('Power Train Calculus'!C117,'Compensator Calculus'!C125)</f>
        <v>-5.87654377979933+73.6457561603316i</v>
      </c>
      <c r="D119" s="4">
        <f t="shared" si="7"/>
        <v>37.370519249805199</v>
      </c>
      <c r="E119" s="4">
        <f t="shared" si="8"/>
        <v>94.562235183333996</v>
      </c>
      <c r="F119">
        <f t="shared" si="9"/>
        <v>37.4</v>
      </c>
      <c r="G119">
        <f t="shared" si="10"/>
        <v>95</v>
      </c>
    </row>
    <row r="120" spans="1:7">
      <c r="A120">
        <f t="shared" si="12"/>
        <v>330</v>
      </c>
      <c r="B120" s="4" t="str">
        <f t="shared" si="6"/>
        <v>2073.45115136926i</v>
      </c>
      <c r="C120" s="4" t="str">
        <f>IMPRODUCT('Power Train Calculus'!C118,'Compensator Calculus'!C126)</f>
        <v>-5.8768562659618+71.4142295292187i</v>
      </c>
      <c r="D120" s="4">
        <f t="shared" si="7"/>
        <v>37.105006634529197</v>
      </c>
      <c r="E120" s="4">
        <f t="shared" si="8"/>
        <v>94.704413154615352</v>
      </c>
      <c r="F120">
        <f t="shared" si="9"/>
        <v>37.1</v>
      </c>
      <c r="G120">
        <f t="shared" si="10"/>
        <v>95</v>
      </c>
    </row>
    <row r="121" spans="1:7">
      <c r="A121">
        <f t="shared" si="12"/>
        <v>340</v>
      </c>
      <c r="B121" s="4" t="str">
        <f t="shared" si="6"/>
        <v>2136.28300444106i</v>
      </c>
      <c r="C121" s="4" t="str">
        <f>IMPRODUCT('Power Train Calculus'!C119,'Compensator Calculus'!C127)</f>
        <v>-5.87717839506795+69.3139745010222i</v>
      </c>
      <c r="D121" s="4">
        <f t="shared" si="7"/>
        <v>36.847527758967601</v>
      </c>
      <c r="E121" s="4">
        <f t="shared" si="8"/>
        <v>94.846555062986482</v>
      </c>
      <c r="F121">
        <f t="shared" si="9"/>
        <v>36.799999999999997</v>
      </c>
      <c r="G121">
        <f t="shared" si="10"/>
        <v>95</v>
      </c>
    </row>
    <row r="122" spans="1:7">
      <c r="A122">
        <f t="shared" si="12"/>
        <v>350</v>
      </c>
      <c r="B122" s="4" t="str">
        <f t="shared" si="6"/>
        <v>2199.11485751285i</v>
      </c>
      <c r="C122" s="4" t="str">
        <f>IMPRODUCT('Power Train Calculus'!C120,'Compensator Calculus'!C128)</f>
        <v>-5.87751016966484+67.3337392651866i</v>
      </c>
      <c r="D122" s="4">
        <f t="shared" si="7"/>
        <v>36.597619904775598</v>
      </c>
      <c r="E122" s="4">
        <f t="shared" si="8"/>
        <v>94.988659832297515</v>
      </c>
      <c r="F122">
        <f t="shared" si="9"/>
        <v>36.6</v>
      </c>
      <c r="G122">
        <f t="shared" si="10"/>
        <v>95</v>
      </c>
    </row>
    <row r="123" spans="1:7">
      <c r="A123">
        <f t="shared" si="12"/>
        <v>360</v>
      </c>
      <c r="B123" s="4" t="str">
        <f t="shared" si="6"/>
        <v>2261.94671058465i</v>
      </c>
      <c r="C123" s="4" t="str">
        <f>IMPRODUCT('Power Train Calculus'!C121,'Compensator Calculus'!C129)</f>
        <v>-5.87785159237598+65.4635222135446i</v>
      </c>
      <c r="D123" s="4">
        <f t="shared" si="7"/>
        <v>36.3548594642496</v>
      </c>
      <c r="E123" s="4">
        <f t="shared" si="8"/>
        <v>95.130726387876066</v>
      </c>
      <c r="F123">
        <f t="shared" si="9"/>
        <v>36.4</v>
      </c>
      <c r="G123">
        <f t="shared" si="10"/>
        <v>95</v>
      </c>
    </row>
    <row r="124" spans="1:7">
      <c r="A124">
        <f t="shared" si="12"/>
        <v>370</v>
      </c>
      <c r="B124" s="4" t="str">
        <f t="shared" si="6"/>
        <v>2324.77856365645i</v>
      </c>
      <c r="C124" s="4" t="str">
        <f>IMPRODUCT('Power Train Calculus'!C122,'Compensator Calculus'!C130)</f>
        <v>-5.87820266590146+63.6944029940487i</v>
      </c>
      <c r="D124" s="4">
        <f t="shared" si="7"/>
        <v>36.118857652724003</v>
      </c>
      <c r="E124" s="4">
        <f t="shared" si="8"/>
        <v>95.272753656568682</v>
      </c>
      <c r="F124">
        <f t="shared" si="9"/>
        <v>36.1</v>
      </c>
      <c r="G124">
        <f t="shared" si="10"/>
        <v>95</v>
      </c>
    </row>
    <row r="125" spans="1:7">
      <c r="A125">
        <f t="shared" si="12"/>
        <v>380</v>
      </c>
      <c r="B125" s="4" t="str">
        <f t="shared" si="6"/>
        <v>2387.61041672824i</v>
      </c>
      <c r="C125" s="4" t="str">
        <f>IMPRODUCT('Power Train Calculus'!C123,'Compensator Calculus'!C131)</f>
        <v>-5.87856339301807+62.0184002402295i</v>
      </c>
      <c r="D125" s="4">
        <f t="shared" si="7"/>
        <v>35.889256792866199</v>
      </c>
      <c r="E125" s="4">
        <f t="shared" si="8"/>
        <v>95.414740566782115</v>
      </c>
      <c r="F125">
        <f t="shared" si="9"/>
        <v>35.9</v>
      </c>
      <c r="G125">
        <f t="shared" si="10"/>
        <v>95</v>
      </c>
    </row>
    <row r="126" spans="1:7">
      <c r="A126">
        <f t="shared" si="12"/>
        <v>390</v>
      </c>
      <c r="B126" s="4" t="str">
        <f t="shared" si="6"/>
        <v>2450.44226980004i</v>
      </c>
      <c r="C126" s="4" t="str">
        <f>IMPRODUCT('Power Train Calculus'!C124,'Compensator Calculus'!C132)</f>
        <v>-5.87893377657884+60.4283511884325i</v>
      </c>
      <c r="D126" s="4">
        <f t="shared" si="7"/>
        <v>35.665727081706805</v>
      </c>
      <c r="E126" s="4">
        <f t="shared" si="8"/>
        <v>95.55668604852373</v>
      </c>
      <c r="F126">
        <f t="shared" si="9"/>
        <v>35.700000000000003</v>
      </c>
      <c r="G126">
        <f t="shared" si="10"/>
        <v>96</v>
      </c>
    </row>
    <row r="127" spans="1:7">
      <c r="A127">
        <f t="shared" si="12"/>
        <v>400</v>
      </c>
      <c r="B127" s="4" t="str">
        <f t="shared" si="6"/>
        <v>2513.27412287183i</v>
      </c>
      <c r="C127" s="4" t="str">
        <f>IMPRODUCT('Power Train Calculus'!C125,'Compensator Calculus'!C133)</f>
        <v>-5.87931381951388+58.9178093524658i</v>
      </c>
      <c r="D127" s="4">
        <f t="shared" si="7"/>
        <v>35.447963767045998</v>
      </c>
      <c r="E127" s="4">
        <f t="shared" si="8"/>
        <v>95.69858903344317</v>
      </c>
      <c r="F127">
        <f t="shared" si="9"/>
        <v>35.4</v>
      </c>
      <c r="G127">
        <f t="shared" si="10"/>
        <v>96</v>
      </c>
    </row>
    <row r="128" spans="1:7">
      <c r="A128">
        <f t="shared" si="12"/>
        <v>410</v>
      </c>
      <c r="B128" s="4" t="str">
        <f t="shared" si="6"/>
        <v>2576.10597594363i</v>
      </c>
      <c r="C128" s="4" t="str">
        <f>IMPRODUCT('Power Train Calculus'!C126,'Compensator Calculus'!C134)</f>
        <v>-5.8797035248297+57.4809571726954i</v>
      </c>
      <c r="D128" s="4">
        <f t="shared" si="7"/>
        <v>35.235684672566201</v>
      </c>
      <c r="E128" s="4">
        <f t="shared" si="8"/>
        <v>95.840448454871762</v>
      </c>
      <c r="F128">
        <f t="shared" si="9"/>
        <v>35.200000000000003</v>
      </c>
      <c r="G128">
        <f t="shared" si="10"/>
        <v>96</v>
      </c>
    </row>
    <row r="129" spans="1:7">
      <c r="A129">
        <f t="shared" si="12"/>
        <v>420</v>
      </c>
      <c r="B129" s="4" t="str">
        <f t="shared" si="6"/>
        <v>2638.93782901543i</v>
      </c>
      <c r="C129" s="4" t="str">
        <f>IMPRODUCT('Power Train Calculus'!C127,'Compensator Calculus'!C135)</f>
        <v>-5.88010289560965+56.1125311438335i</v>
      </c>
      <c r="D129" s="4">
        <f t="shared" si="7"/>
        <v>35.028628021216605</v>
      </c>
      <c r="E129" s="4">
        <f t="shared" si="8"/>
        <v>95.982263247863784</v>
      </c>
      <c r="F129">
        <f t="shared" si="9"/>
        <v>35</v>
      </c>
      <c r="G129">
        <f t="shared" si="10"/>
        <v>96</v>
      </c>
    </row>
    <row r="130" spans="1:7">
      <c r="A130">
        <f t="shared" si="12"/>
        <v>430</v>
      </c>
      <c r="B130" s="4" t="str">
        <f t="shared" si="6"/>
        <v>2701.76968208722i</v>
      </c>
      <c r="C130" s="4" t="str">
        <f>IMPRODUCT('Power Train Calculus'!C128,'Compensator Calculus'!C136)</f>
        <v>-5.8805119350138+54.8077573900201i</v>
      </c>
      <c r="D130" s="4">
        <f t="shared" si="7"/>
        <v>34.826550514745797</v>
      </c>
      <c r="E130" s="4">
        <f t="shared" si="8"/>
        <v>96.124032349235904</v>
      </c>
      <c r="F130">
        <f t="shared" si="9"/>
        <v>34.799999999999997</v>
      </c>
      <c r="G130">
        <f t="shared" si="10"/>
        <v>96</v>
      </c>
    </row>
    <row r="131" spans="1:7">
      <c r="A131">
        <f t="shared" si="12"/>
        <v>440</v>
      </c>
      <c r="B131" s="4" t="str">
        <f t="shared" si="6"/>
        <v>2764.60153515902i</v>
      </c>
      <c r="C131" s="4" t="str">
        <f>IMPRODUCT('Power Train Calculus'!C129,'Compensator Calculus'!C137)</f>
        <v>-5.8809306462792+53.5622960251144i</v>
      </c>
      <c r="D131" s="4">
        <f t="shared" si="7"/>
        <v>34.629225634040203</v>
      </c>
      <c r="E131" s="4">
        <f t="shared" si="8"/>
        <v>96.265754697607662</v>
      </c>
      <c r="F131">
        <f t="shared" si="9"/>
        <v>34.6</v>
      </c>
      <c r="G131">
        <f t="shared" si="10"/>
        <v>96</v>
      </c>
    </row>
    <row r="132" spans="1:7">
      <c r="A132">
        <f t="shared" si="12"/>
        <v>450</v>
      </c>
      <c r="B132" s="4" t="str">
        <f t="shared" si="6"/>
        <v>2827.43338823081i</v>
      </c>
      <c r="C132" s="4" t="str">
        <f>IMPRODUCT('Power Train Calculus'!C130,'Compensator Calculus'!C138)</f>
        <v>-5.88135903271964+52.3721929316176i</v>
      </c>
      <c r="D132" s="4">
        <f t="shared" si="7"/>
        <v>34.436442130486597</v>
      </c>
      <c r="E132" s="4">
        <f t="shared" si="8"/>
        <v>96.407429233440737</v>
      </c>
      <c r="F132">
        <f t="shared" si="9"/>
        <v>34.4</v>
      </c>
      <c r="G132">
        <f t="shared" si="10"/>
        <v>96</v>
      </c>
    </row>
    <row r="133" spans="1:7">
      <c r="A133">
        <f t="shared" si="12"/>
        <v>460</v>
      </c>
      <c r="B133" s="4" t="str">
        <f t="shared" si="6"/>
        <v>2890.26524130261i</v>
      </c>
      <c r="C133" s="4" t="str">
        <f>IMPRODUCT('Power Train Calculus'!C131,'Compensator Calculus'!C139)</f>
        <v>-5.88179709772598+51.2338378292999i</v>
      </c>
      <c r="D133" s="4">
        <f t="shared" si="7"/>
        <v>34.248002683163804</v>
      </c>
      <c r="E133" s="4">
        <f t="shared" si="8"/>
        <v>96.549054899078826</v>
      </c>
      <c r="F133">
        <f t="shared" si="9"/>
        <v>34.200000000000003</v>
      </c>
      <c r="G133">
        <f t="shared" si="10"/>
        <v>97</v>
      </c>
    </row>
    <row r="134" spans="1:7">
      <c r="A134">
        <f t="shared" si="12"/>
        <v>470</v>
      </c>
      <c r="B134" s="4" t="str">
        <f t="shared" si="6"/>
        <v>2953.09709437441i</v>
      </c>
      <c r="C134" s="4" t="str">
        <f>IMPRODUCT('Power Train Calculus'!C132,'Compensator Calculus'!C140)</f>
        <v>-5.88224484476583+50.1439276967697i</v>
      </c>
      <c r="D134" s="4">
        <f t="shared" si="7"/>
        <v>34.063722700455202</v>
      </c>
      <c r="E134" s="4">
        <f t="shared" si="8"/>
        <v>96.690630638786388</v>
      </c>
      <c r="F134">
        <f t="shared" si="9"/>
        <v>34.1</v>
      </c>
      <c r="G134">
        <f t="shared" si="10"/>
        <v>97</v>
      </c>
    </row>
    <row r="135" spans="1:7">
      <c r="A135">
        <f t="shared" si="12"/>
        <v>480</v>
      </c>
      <c r="B135" s="4" t="str">
        <f t="shared" ref="B135:B198" si="13">COMPLEX(0,2*PI()*A135)</f>
        <v>3015.9289474462i</v>
      </c>
      <c r="C135" s="4" t="str">
        <f>IMPRODUCT('Power Train Calculus'!C133,'Compensator Calculus'!C141)</f>
        <v>-5.88270227738405+49.0994347653476i</v>
      </c>
      <c r="D135" s="4">
        <f t="shared" ref="D135:D198" si="14">20*(IMREAL(IMLOG10(C135)))</f>
        <v>33.883429247839601</v>
      </c>
      <c r="E135" s="4">
        <f t="shared" ref="E135:E198" si="15">180/PI()*IMARGUMENT(C135)</f>
        <v>96.832155398788061</v>
      </c>
      <c r="F135">
        <f t="shared" ref="F135:F198" si="16">ROUND(D135,1)</f>
        <v>33.9</v>
      </c>
      <c r="G135">
        <f t="shared" ref="G135:G198" si="17">ROUND(E135,0)</f>
        <v>97</v>
      </c>
    </row>
    <row r="136" spans="1:7">
      <c r="A136">
        <f t="shared" si="12"/>
        <v>490</v>
      </c>
      <c r="B136" s="4" t="str">
        <f t="shared" si="13"/>
        <v>3078.760800518i</v>
      </c>
      <c r="C136" s="4" t="str">
        <f>IMPRODUCT('Power Train Calculus'!C134,'Compensator Calculus'!C142)</f>
        <v>-5.88316939920256+48.0975784320562i</v>
      </c>
      <c r="D136" s="4">
        <f t="shared" si="14"/>
        <v>33.7069600862432</v>
      </c>
      <c r="E136" s="4">
        <f t="shared" si="15"/>
        <v>96.973628127307194</v>
      </c>
      <c r="F136">
        <f t="shared" si="16"/>
        <v>33.700000000000003</v>
      </c>
      <c r="G136">
        <f t="shared" si="17"/>
        <v>97</v>
      </c>
    </row>
    <row r="137" spans="1:7">
      <c r="A137">
        <f t="shared" si="12"/>
        <v>500</v>
      </c>
      <c r="B137" s="4" t="str">
        <f t="shared" si="13"/>
        <v>3141.59265358979i</v>
      </c>
      <c r="C137" s="4" t="str">
        <f>IMPRODUCT('Power Train Calculus'!C135,'Compensator Calculus'!C143)</f>
        <v>-5.88364621392029+47.1358005430484i</v>
      </c>
      <c r="D137" s="4">
        <f t="shared" si="14"/>
        <v>33.534162807549002</v>
      </c>
      <c r="E137" s="4">
        <f t="shared" si="15"/>
        <v>97.115047774604733</v>
      </c>
      <c r="F137">
        <f t="shared" si="16"/>
        <v>33.5</v>
      </c>
      <c r="G137">
        <f t="shared" si="17"/>
        <v>97</v>
      </c>
    </row>
    <row r="138" spans="1:7">
      <c r="A138">
        <f t="shared" si="12"/>
        <v>510</v>
      </c>
      <c r="B138" s="4" t="str">
        <f t="shared" si="13"/>
        <v>3204.42450666159i</v>
      </c>
      <c r="C138" s="4" t="str">
        <f>IMPRODUCT('Power Train Calculus'!C136,'Compensator Calculus'!C144)</f>
        <v>-5.88413272531356+46.2117435848761i</v>
      </c>
      <c r="D138" s="4">
        <f t="shared" si="14"/>
        <v>33.364894055717599</v>
      </c>
      <c r="E138" s="4">
        <f t="shared" si="15"/>
        <v>97.256413293017218</v>
      </c>
      <c r="F138">
        <f t="shared" si="16"/>
        <v>33.4</v>
      </c>
      <c r="G138">
        <f t="shared" si="17"/>
        <v>97</v>
      </c>
    </row>
    <row r="139" spans="1:7">
      <c r="A139">
        <f t="shared" si="12"/>
        <v>520</v>
      </c>
      <c r="B139" s="4" t="str">
        <f t="shared" si="13"/>
        <v>3267.25635973338i</v>
      </c>
      <c r="C139" s="4" t="str">
        <f>IMPRODUCT('Power Train Calculus'!C137,'Compensator Calculus'!C145)</f>
        <v>-5.88462893723585+45.3232313921435i</v>
      </c>
      <c r="D139" s="4">
        <f t="shared" si="14"/>
        <v>33.199018823543398</v>
      </c>
      <c r="E139" s="4">
        <f t="shared" si="15"/>
        <v>97.397723636994769</v>
      </c>
      <c r="F139">
        <f t="shared" si="16"/>
        <v>33.200000000000003</v>
      </c>
      <c r="G139">
        <f t="shared" si="17"/>
        <v>97</v>
      </c>
    </row>
    <row r="140" spans="1:7">
      <c r="A140">
        <f t="shared" si="12"/>
        <v>530</v>
      </c>
      <c r="B140" s="4" t="str">
        <f t="shared" si="13"/>
        <v>3330.08821280518i</v>
      </c>
      <c r="C140" s="4" t="str">
        <f>IMPRODUCT('Power Train Calculus'!C138,'Compensator Calculus'!C146)</f>
        <v>-5.88513485361798+44.4682520391997i</v>
      </c>
      <c r="D140" s="4">
        <f t="shared" si="14"/>
        <v>33.036409816397196</v>
      </c>
      <c r="E140" s="4">
        <f t="shared" si="15"/>
        <v>97.538977763139457</v>
      </c>
      <c r="F140">
        <f t="shared" si="16"/>
        <v>33</v>
      </c>
      <c r="G140">
        <f t="shared" si="17"/>
        <v>98</v>
      </c>
    </row>
    <row r="141" spans="1:7">
      <c r="A141">
        <f t="shared" si="12"/>
        <v>540</v>
      </c>
      <c r="B141" s="4" t="str">
        <f t="shared" si="13"/>
        <v>3392.92006587698i</v>
      </c>
      <c r="C141" s="4" t="str">
        <f>IMPRODUCT('Power Train Calculus'!C139,'Compensator Calculus'!C147)</f>
        <v>-5.88565047846797+43.6449426327608i</v>
      </c>
      <c r="D141" s="4">
        <f t="shared" si="14"/>
        <v>32.876946875446599</v>
      </c>
      <c r="E141" s="4">
        <f t="shared" si="15"/>
        <v>97.68017463024195</v>
      </c>
      <c r="F141">
        <f t="shared" si="16"/>
        <v>32.9</v>
      </c>
      <c r="G141">
        <f t="shared" si="17"/>
        <v>98</v>
      </c>
    </row>
    <row r="142" spans="1:7">
      <c r="A142">
        <f t="shared" si="12"/>
        <v>550</v>
      </c>
      <c r="B142" s="4" t="str">
        <f t="shared" si="13"/>
        <v>3455.75191894877i</v>
      </c>
      <c r="C142" s="4" t="str">
        <f>IMPRODUCT('Power Train Calculus'!C140,'Compensator Calculus'!C148)</f>
        <v>-5.88617581587161+42.851575763513i</v>
      </c>
      <c r="D142" s="4">
        <f t="shared" si="14"/>
        <v>32.720516453799597</v>
      </c>
      <c r="E142" s="4">
        <f t="shared" si="15"/>
        <v>97.821313199319704</v>
      </c>
      <c r="F142">
        <f t="shared" si="16"/>
        <v>32.700000000000003</v>
      </c>
      <c r="G142">
        <f t="shared" si="17"/>
        <v>98</v>
      </c>
    </row>
    <row r="143" spans="1:7">
      <c r="A143">
        <f t="shared" si="12"/>
        <v>560</v>
      </c>
      <c r="B143" s="4" t="str">
        <f t="shared" si="13"/>
        <v>3518.58377202057i</v>
      </c>
      <c r="C143" s="4" t="str">
        <f>IMPRODUCT('Power Train Calculus'!C141,'Compensator Calculus'!C149)</f>
        <v>-5.88671086999191+42.0865474093304i</v>
      </c>
      <c r="D143" s="4">
        <f t="shared" si="14"/>
        <v>32.567011139850401</v>
      </c>
      <c r="E143" s="4">
        <f t="shared" si="15"/>
        <v>97.962392433653406</v>
      </c>
      <c r="F143">
        <f t="shared" si="16"/>
        <v>32.6</v>
      </c>
      <c r="G143">
        <f t="shared" si="17"/>
        <v>98</v>
      </c>
    </row>
    <row r="144" spans="1:7">
      <c r="A144">
        <f t="shared" si="12"/>
        <v>570</v>
      </c>
      <c r="B144" s="4" t="str">
        <f t="shared" si="13"/>
        <v>3581.41562509236i</v>
      </c>
      <c r="C144" s="4" t="str">
        <f>IMPRODUCT('Power Train Calculus'!C142,'Compensator Calculus'!C150)</f>
        <v>-5.88725564506965+41.3483661118405i</v>
      </c>
      <c r="D144" s="4">
        <f t="shared" si="14"/>
        <v>32.4163292228166</v>
      </c>
      <c r="E144" s="4">
        <f t="shared" si="15"/>
        <v>98.103411298824099</v>
      </c>
      <c r="F144">
        <f t="shared" si="16"/>
        <v>32.4</v>
      </c>
      <c r="G144">
        <f t="shared" si="17"/>
        <v>98</v>
      </c>
    </row>
    <row r="145" spans="1:7">
      <c r="A145">
        <f t="shared" si="12"/>
        <v>580</v>
      </c>
      <c r="B145" s="4" t="str">
        <f t="shared" si="13"/>
        <v>3644.24747816416i</v>
      </c>
      <c r="C145" s="4" t="str">
        <f>IMPRODUCT('Power Train Calculus'!C143,'Compensator Calculus'!C151)</f>
        <v>-5.88781014542302+40.6356432726532i</v>
      </c>
      <c r="D145" s="4">
        <f t="shared" si="14"/>
        <v>32.268374296059598</v>
      </c>
      <c r="E145" s="4">
        <f t="shared" si="15"/>
        <v>98.244368762749318</v>
      </c>
      <c r="F145">
        <f t="shared" si="16"/>
        <v>32.299999999999997</v>
      </c>
      <c r="G145">
        <f t="shared" si="17"/>
        <v>98</v>
      </c>
    </row>
    <row r="146" spans="1:7">
      <c r="A146">
        <f t="shared" si="12"/>
        <v>590</v>
      </c>
      <c r="B146" s="4" t="str">
        <f t="shared" si="13"/>
        <v>3707.07933123596i</v>
      </c>
      <c r="C146" s="4" t="str">
        <f>IMPRODUCT('Power Train Calculus'!C144,'Compensator Calculus'!C152)</f>
        <v>-5.88837437544806+39.9470844364164i</v>
      </c>
      <c r="D146" s="4">
        <f t="shared" si="14"/>
        <v>32.123054894316397</v>
      </c>
      <c r="E146" s="4">
        <f t="shared" si="15"/>
        <v>98.385263795719524</v>
      </c>
      <c r="F146">
        <f t="shared" si="16"/>
        <v>32.1</v>
      </c>
      <c r="G146">
        <f t="shared" si="17"/>
        <v>98</v>
      </c>
    </row>
    <row r="147" spans="1:7">
      <c r="A147">
        <f t="shared" si="12"/>
        <v>600</v>
      </c>
      <c r="B147" s="4" t="str">
        <f t="shared" si="13"/>
        <v>3769.91118430775i</v>
      </c>
      <c r="C147" s="4" t="str">
        <f>IMPRODUCT('Power Train Calculus'!C145,'Compensator Calculus'!C153)</f>
        <v>-5.88894833961858+39.281481445563i</v>
      </c>
      <c r="D147" s="4">
        <f t="shared" si="14"/>
        <v>31.9802841614204</v>
      </c>
      <c r="E147" s="4">
        <f t="shared" si="15"/>
        <v>98.526095370434192</v>
      </c>
      <c r="F147">
        <f t="shared" si="16"/>
        <v>32</v>
      </c>
      <c r="G147">
        <f t="shared" si="17"/>
        <v>99</v>
      </c>
    </row>
    <row r="148" spans="1:7">
      <c r="A148">
        <f t="shared" si="12"/>
        <v>610</v>
      </c>
      <c r="B148" s="4" t="str">
        <f t="shared" si="13"/>
        <v>3832.74303737955i</v>
      </c>
      <c r="C148" s="4" t="str">
        <f>IMPRODUCT('Power Train Calculus'!C146,'Compensator Calculus'!C154)</f>
        <v>-5.88953204248597+38.6377053667239i</v>
      </c>
      <c r="D148" s="4">
        <f t="shared" si="14"/>
        <v>31.839979545487196</v>
      </c>
      <c r="E148" s="4">
        <f t="shared" si="15"/>
        <v>98.666862462037031</v>
      </c>
      <c r="F148">
        <f t="shared" si="16"/>
        <v>31.8</v>
      </c>
      <c r="G148">
        <f t="shared" si="17"/>
        <v>99</v>
      </c>
    </row>
    <row r="149" spans="1:7">
      <c r="A149">
        <f t="shared" si="12"/>
        <v>620</v>
      </c>
      <c r="B149" s="4" t="str">
        <f t="shared" si="13"/>
        <v>3895.57489045134i</v>
      </c>
      <c r="C149" s="4" t="str">
        <f>IMPRODUCT('Power Train Calculus'!C147,'Compensator Calculus'!C155)</f>
        <v>-5.8901254886799+38.0147001016833i</v>
      </c>
      <c r="D149" s="4">
        <f t="shared" si="14"/>
        <v>31.702062518886599</v>
      </c>
      <c r="E149" s="4">
        <f t="shared" si="15"/>
        <v>98.807564048151946</v>
      </c>
      <c r="F149">
        <f t="shared" si="16"/>
        <v>31.7</v>
      </c>
      <c r="G149">
        <f t="shared" si="17"/>
        <v>99</v>
      </c>
    </row>
    <row r="150" spans="1:7">
      <c r="A150">
        <f t="shared" si="12"/>
        <v>630</v>
      </c>
      <c r="B150" s="4" t="str">
        <f t="shared" si="13"/>
        <v>3958.40674352314i</v>
      </c>
      <c r="C150" s="4" t="str">
        <f>IMPRODUCT('Power Train Calculus'!C148,'Compensator Calculus'!C156)</f>
        <v>-5.89072868290766+37.4114766068107i</v>
      </c>
      <c r="D150" s="4">
        <f t="shared" si="14"/>
        <v>31.566458320619798</v>
      </c>
      <c r="E150" s="4">
        <f t="shared" si="15"/>
        <v>98.948199108917478</v>
      </c>
      <c r="F150">
        <f t="shared" si="16"/>
        <v>31.6</v>
      </c>
      <c r="G150">
        <f t="shared" si="17"/>
        <v>99</v>
      </c>
    </row>
    <row r="151" spans="1:7">
      <c r="A151">
        <f t="shared" si="12"/>
        <v>640</v>
      </c>
      <c r="B151" s="4" t="str">
        <f t="shared" si="13"/>
        <v>4021.23859659494i</v>
      </c>
      <c r="C151" s="4" t="str">
        <f>IMPRODUCT('Power Train Calculus'!C149,'Compensator Calculus'!C157)</f>
        <v>-5.89134162995485+36.827107654425i</v>
      </c>
      <c r="D151" s="4">
        <f t="shared" si="14"/>
        <v>31.4330957189846</v>
      </c>
      <c r="E151" s="4">
        <f t="shared" si="15"/>
        <v>99.088766627022125</v>
      </c>
      <c r="F151">
        <f t="shared" si="16"/>
        <v>31.4</v>
      </c>
      <c r="G151">
        <f t="shared" si="17"/>
        <v>99</v>
      </c>
    </row>
    <row r="152" spans="1:7">
      <c r="A152">
        <f t="shared" si="12"/>
        <v>650</v>
      </c>
      <c r="B152" s="4" t="str">
        <f t="shared" si="13"/>
        <v>4084.07044966673i</v>
      </c>
      <c r="C152" s="4" t="str">
        <f>IMPRODUCT('Power Train Calculus'!C150,'Compensator Calculus'!C158)</f>
        <v>-5.89196433468494+36.2607230777218i</v>
      </c>
      <c r="D152" s="4">
        <f t="shared" si="14"/>
        <v>31.301906792641599</v>
      </c>
      <c r="E152" s="4">
        <f t="shared" si="15"/>
        <v>99.229265587738411</v>
      </c>
      <c r="F152">
        <f t="shared" si="16"/>
        <v>31.3</v>
      </c>
      <c r="G152">
        <f t="shared" si="17"/>
        <v>99</v>
      </c>
    </row>
    <row r="153" spans="1:7">
      <c r="A153">
        <f t="shared" si="12"/>
        <v>660</v>
      </c>
      <c r="B153" s="4" t="str">
        <f t="shared" si="13"/>
        <v>4146.90230273853i</v>
      </c>
      <c r="C153" s="4" t="str">
        <f>IMPRODUCT('Power Train Calculus'!C151,'Compensator Calculus'!C159)</f>
        <v>-5.89259680203974+35.7115054479816i</v>
      </c>
      <c r="D153" s="4">
        <f t="shared" si="14"/>
        <v>31.172826728395002</v>
      </c>
      <c r="E153" s="4">
        <f t="shared" si="15"/>
        <v>99.369694978957668</v>
      </c>
      <c r="F153">
        <f t="shared" si="16"/>
        <v>31.2</v>
      </c>
      <c r="G153">
        <f t="shared" si="17"/>
        <v>99</v>
      </c>
    </row>
    <row r="154" spans="1:7">
      <c r="A154">
        <f t="shared" si="12"/>
        <v>670</v>
      </c>
      <c r="B154" s="4" t="str">
        <f t="shared" si="13"/>
        <v>4209.73415581032i</v>
      </c>
      <c r="C154" s="4" t="str">
        <f>IMPRODUCT('Power Train Calculus'!C152,'Compensator Calculus'!C160)</f>
        <v>-5.89323903703916+35.1786861388952i</v>
      </c>
      <c r="D154" s="4">
        <f t="shared" si="14"/>
        <v>31.045793634180598</v>
      </c>
      <c r="E154" s="4">
        <f t="shared" si="15"/>
        <v>99.510053791223086</v>
      </c>
      <c r="F154">
        <f t="shared" si="16"/>
        <v>31</v>
      </c>
      <c r="G154">
        <f t="shared" si="17"/>
        <v>100</v>
      </c>
    </row>
    <row r="155" spans="1:7">
      <c r="A155">
        <f t="shared" si="12"/>
        <v>680</v>
      </c>
      <c r="B155" s="4" t="str">
        <f t="shared" si="13"/>
        <v>4272.56600888212i</v>
      </c>
      <c r="C155" s="4" t="str">
        <f>IMPRODUCT('Power Train Calculus'!C153,'Compensator Calculus'!C161)</f>
        <v>-5.89389104478171+34.6615417381519i</v>
      </c>
      <c r="D155" s="4">
        <f t="shared" si="14"/>
        <v>30.920748365907798</v>
      </c>
      <c r="E155" s="4">
        <f t="shared" si="15"/>
        <v>99.650341017764177</v>
      </c>
      <c r="F155">
        <f t="shared" si="16"/>
        <v>30.9</v>
      </c>
      <c r="G155">
        <f t="shared" si="17"/>
        <v>100</v>
      </c>
    </row>
    <row r="156" spans="1:7">
      <c r="A156">
        <f t="shared" si="12"/>
        <v>690</v>
      </c>
      <c r="B156" s="4" t="str">
        <f t="shared" si="13"/>
        <v>4335.39786195391i</v>
      </c>
      <c r="C156" s="4" t="str">
        <f>IMPRODUCT('Power Train Calculus'!C154,'Compensator Calculus'!C162)</f>
        <v>-5.89455283044401+34.1593907710639i</v>
      </c>
      <c r="D156" s="4">
        <f t="shared" si="14"/>
        <v>30.797634366942603</v>
      </c>
      <c r="E156" s="4">
        <f t="shared" si="15"/>
        <v>99.790555654529427</v>
      </c>
      <c r="F156">
        <f t="shared" si="16"/>
        <v>30.8</v>
      </c>
      <c r="G156">
        <f t="shared" si="17"/>
        <v>100</v>
      </c>
    </row>
    <row r="157" spans="1:7">
      <c r="A157">
        <f t="shared" si="12"/>
        <v>700</v>
      </c>
      <c r="B157" s="4" t="str">
        <f t="shared" si="13"/>
        <v>4398.22971502571i</v>
      </c>
      <c r="C157" s="4" t="str">
        <f>IMPRODUCT('Power Train Calculus'!C155,'Compensator Calculus'!C163)</f>
        <v>-5.89522439928143+33.6715907050258i</v>
      </c>
      <c r="D157" s="4">
        <f t="shared" si="14"/>
        <v>30.676397519140799</v>
      </c>
      <c r="E157" s="4">
        <f t="shared" si="15"/>
        <v>99.930696700219528</v>
      </c>
      <c r="F157">
        <f t="shared" si="16"/>
        <v>30.7</v>
      </c>
      <c r="G157">
        <f t="shared" si="17"/>
        <v>100</v>
      </c>
    </row>
    <row r="158" spans="1:7">
      <c r="A158">
        <f t="shared" si="12"/>
        <v>710</v>
      </c>
      <c r="B158" s="4" t="str">
        <f t="shared" si="13"/>
        <v>4461.06156809751i</v>
      </c>
      <c r="C158" s="4" t="str">
        <f>IMPRODUCT('Power Train Calculus'!C156,'Compensator Calculus'!C164)</f>
        <v>-5.89590575662769+33.1975352071132i</v>
      </c>
      <c r="D158" s="4">
        <f t="shared" si="14"/>
        <v>30.556986004446799</v>
      </c>
      <c r="E158" s="4">
        <f t="shared" si="15"/>
        <v>100.07076315632011</v>
      </c>
      <c r="F158">
        <f t="shared" si="16"/>
        <v>30.6</v>
      </c>
      <c r="G158">
        <f t="shared" si="17"/>
        <v>100</v>
      </c>
    </row>
    <row r="159" spans="1:7">
      <c r="A159">
        <f t="shared" si="12"/>
        <v>720</v>
      </c>
      <c r="B159" s="4" t="str">
        <f t="shared" si="13"/>
        <v>4523.8934211693i</v>
      </c>
      <c r="C159" s="4" t="str">
        <f>IMPRODUCT('Power Train Calculus'!C157,'Compensator Calculus'!C165)</f>
        <v>-5.89659690789525+32.736651630221i</v>
      </c>
      <c r="D159" s="4">
        <f t="shared" si="14"/>
        <v>30.439350176173598</v>
      </c>
      <c r="E159" s="4">
        <f t="shared" si="15"/>
        <v>100.21075402713369</v>
      </c>
      <c r="F159">
        <f t="shared" si="16"/>
        <v>30.4</v>
      </c>
      <c r="G159">
        <f t="shared" si="17"/>
        <v>100</v>
      </c>
    </row>
    <row r="160" spans="1:7">
      <c r="A160">
        <f t="shared" si="12"/>
        <v>730</v>
      </c>
      <c r="B160" s="4" t="str">
        <f t="shared" si="13"/>
        <v>4586.7252742411i</v>
      </c>
      <c r="C160" s="4" t="str">
        <f>IMPRODUCT('Power Train Calculus'!C158,'Compensator Calculus'!C166)</f>
        <v>-5.89729785857531+32.2883987058151i</v>
      </c>
      <c r="D160" s="4">
        <f t="shared" si="14"/>
        <v>30.3234424391588</v>
      </c>
      <c r="E160" s="4">
        <f t="shared" si="15"/>
        <v>100.35066831981216</v>
      </c>
      <c r="F160">
        <f t="shared" si="16"/>
        <v>30.3</v>
      </c>
      <c r="G160">
        <f t="shared" si="17"/>
        <v>100</v>
      </c>
    </row>
    <row r="161" spans="1:7">
      <c r="A161">
        <f t="shared" si="12"/>
        <v>740</v>
      </c>
      <c r="B161" s="4" t="str">
        <f t="shared" si="13"/>
        <v>4649.55712731289i</v>
      </c>
      <c r="C161" s="4" t="str">
        <f>IMPRODUCT('Power Train Calculus'!C159,'Compensator Calculus'!C167)</f>
        <v>-5.89800861423785+31.8522644237612i</v>
      </c>
      <c r="D161" s="4">
        <f t="shared" si="14"/>
        <v>30.2092171380766</v>
      </c>
      <c r="E161" s="4">
        <f t="shared" si="15"/>
        <v>100.49050504438829</v>
      </c>
      <c r="F161">
        <f t="shared" si="16"/>
        <v>30.2</v>
      </c>
      <c r="G161">
        <f t="shared" si="17"/>
        <v>100</v>
      </c>
    </row>
    <row r="162" spans="1:7">
      <c r="A162">
        <f t="shared" si="12"/>
        <v>750</v>
      </c>
      <c r="B162" s="4" t="str">
        <f t="shared" si="13"/>
        <v>4712.38898038469i</v>
      </c>
      <c r="C162" s="4" t="str">
        <f>IMPRODUCT('Power Train Calculus'!C160,'Compensator Calculus'!C168)</f>
        <v>-5.89872918053184+31.4277640817673i</v>
      </c>
      <c r="D162" s="4">
        <f t="shared" si="14"/>
        <v>30.096630453246597</v>
      </c>
      <c r="E162" s="4">
        <f t="shared" si="15"/>
        <v>100.63026321380697</v>
      </c>
      <c r="F162">
        <f t="shared" si="16"/>
        <v>30.1</v>
      </c>
      <c r="G162">
        <f t="shared" si="17"/>
        <v>101</v>
      </c>
    </row>
    <row r="163" spans="1:7">
      <c r="A163">
        <f t="shared" ref="A163:A187" si="18">A162+10</f>
        <v>760</v>
      </c>
      <c r="B163" s="4" t="str">
        <f t="shared" si="13"/>
        <v>4775.22083345649i</v>
      </c>
      <c r="C163" s="4" t="str">
        <f>IMPRODUCT('Power Train Calculus'!C161,'Compensator Calculus'!C169)</f>
        <v>-5.89945956318506+31.0144384888157i</v>
      </c>
      <c r="D163" s="4">
        <f t="shared" si="14"/>
        <v>29.985640303341199</v>
      </c>
      <c r="E163" s="4">
        <f t="shared" si="15"/>
        <v>100.76994184395637</v>
      </c>
      <c r="F163">
        <f t="shared" si="16"/>
        <v>30</v>
      </c>
      <c r="G163">
        <f t="shared" si="17"/>
        <v>101</v>
      </c>
    </row>
    <row r="164" spans="1:7">
      <c r="A164">
        <f t="shared" si="18"/>
        <v>770</v>
      </c>
      <c r="B164" s="4" t="str">
        <f t="shared" si="13"/>
        <v>4838.05268652828i</v>
      </c>
      <c r="C164" s="4" t="str">
        <f>IMPRODUCT('Power Train Calculus'!C162,'Compensator Calculus'!C170)</f>
        <v>-5.90019976800462+30.6118523085906i</v>
      </c>
      <c r="D164" s="4">
        <f t="shared" si="14"/>
        <v>29.876206254456399</v>
      </c>
      <c r="E164" s="4">
        <f t="shared" si="15"/>
        <v>100.90953995369856</v>
      </c>
      <c r="F164">
        <f t="shared" si="16"/>
        <v>29.9</v>
      </c>
      <c r="G164">
        <f t="shared" si="17"/>
        <v>101</v>
      </c>
    </row>
    <row r="165" spans="1:7">
      <c r="A165">
        <f t="shared" si="18"/>
        <v>780</v>
      </c>
      <c r="B165" s="4" t="str">
        <f t="shared" si="13"/>
        <v>4900.88453960008i</v>
      </c>
      <c r="C165" s="4" t="str">
        <f>IMPRODUCT('Power Train Calculus'!C163,'Compensator Calculus'!C171)</f>
        <v>-5.90094980087645+30.2195925303298i</v>
      </c>
      <c r="D165" s="4">
        <f t="shared" si="14"/>
        <v>29.768289435046601</v>
      </c>
      <c r="E165" s="4">
        <f t="shared" si="15"/>
        <v>101.04905656489977</v>
      </c>
      <c r="F165">
        <f t="shared" si="16"/>
        <v>29.8</v>
      </c>
      <c r="G165">
        <f t="shared" si="17"/>
        <v>101</v>
      </c>
    </row>
    <row r="166" spans="1:7">
      <c r="A166">
        <f t="shared" si="18"/>
        <v>790</v>
      </c>
      <c r="B166" s="4" t="str">
        <f t="shared" si="13"/>
        <v>4963.71639267187i</v>
      </c>
      <c r="C166" s="4" t="str">
        <f>IMPRODUCT('Power Train Calculus'!C164,'Compensator Calculus'!C172)</f>
        <v>-5.9017096677659+29.8372670558182i</v>
      </c>
      <c r="D166" s="4">
        <f t="shared" si="14"/>
        <v>29.6618524562804</v>
      </c>
      <c r="E166" s="4">
        <f t="shared" si="15"/>
        <v>101.18849070246095</v>
      </c>
      <c r="F166">
        <f t="shared" si="16"/>
        <v>29.7</v>
      </c>
      <c r="G166">
        <f t="shared" si="17"/>
        <v>101</v>
      </c>
    </row>
    <row r="167" spans="1:7">
      <c r="A167">
        <f t="shared" si="18"/>
        <v>800</v>
      </c>
      <c r="B167" s="4" t="str">
        <f t="shared" si="13"/>
        <v>5026.54824574367i</v>
      </c>
      <c r="C167" s="4" t="str">
        <f>IMPRODUCT('Power Train Calculus'!C165,'Compensator Calculus'!C173)</f>
        <v>-5.90247937471782+29.4645033923566i</v>
      </c>
      <c r="D167" s="4">
        <f t="shared" si="14"/>
        <v>29.556859337406198</v>
      </c>
      <c r="E167" s="4">
        <f t="shared" si="15"/>
        <v>101.32784139434688</v>
      </c>
      <c r="F167">
        <f t="shared" si="16"/>
        <v>29.6</v>
      </c>
      <c r="G167">
        <f t="shared" si="17"/>
        <v>101</v>
      </c>
    </row>
    <row r="168" spans="1:7">
      <c r="A168">
        <f t="shared" si="18"/>
        <v>810</v>
      </c>
      <c r="B168" s="4" t="str">
        <f t="shared" si="13"/>
        <v>5089.38009881546i</v>
      </c>
      <c r="C168" s="4" t="str">
        <f>IMPRODUCT('Power Train Calculus'!C166,'Compensator Calculus'!C174)</f>
        <v>-5.90325892785616+29.100947442544i</v>
      </c>
      <c r="D168" s="4">
        <f t="shared" si="14"/>
        <v>29.453275435752001</v>
      </c>
      <c r="E168" s="4">
        <f t="shared" si="15"/>
        <v>101.46710767161565</v>
      </c>
      <c r="F168">
        <f t="shared" si="16"/>
        <v>29.5</v>
      </c>
      <c r="G168">
        <f t="shared" si="17"/>
        <v>101</v>
      </c>
    </row>
    <row r="169" spans="1:7">
      <c r="A169">
        <f t="shared" si="18"/>
        <v>820</v>
      </c>
      <c r="B169" s="4" t="str">
        <f t="shared" si="13"/>
        <v>5152.21195188726i</v>
      </c>
      <c r="C169" s="4" t="str">
        <f>IMPRODUCT('Power Train Calculus'!C167,'Compensator Calculus'!C175)</f>
        <v>-5.9040483333846+28.7462623826171i</v>
      </c>
      <c r="D169" s="4">
        <f t="shared" si="14"/>
        <v>29.351067381023398</v>
      </c>
      <c r="E169" s="4">
        <f t="shared" si="15"/>
        <v>101.60628856844784</v>
      </c>
      <c r="F169">
        <f t="shared" si="16"/>
        <v>29.4</v>
      </c>
      <c r="G169">
        <f t="shared" si="17"/>
        <v>102</v>
      </c>
    </row>
    <row r="170" spans="1:7">
      <c r="A170">
        <f t="shared" si="18"/>
        <v>830</v>
      </c>
      <c r="B170" s="4" t="str">
        <f t="shared" si="13"/>
        <v>5215.04380495906i</v>
      </c>
      <c r="C170" s="4" t="str">
        <f>IMPRODUCT('Power Train Calculus'!C168,'Compensator Calculus'!C176)</f>
        <v>-5.90484759758651+28.4001276218713i</v>
      </c>
      <c r="D170" s="4">
        <f t="shared" si="14"/>
        <v>29.2502030135824</v>
      </c>
      <c r="E170" s="4">
        <f t="shared" si="15"/>
        <v>101.74538312217493</v>
      </c>
      <c r="F170">
        <f t="shared" si="16"/>
        <v>29.3</v>
      </c>
      <c r="G170">
        <f t="shared" si="17"/>
        <v>102</v>
      </c>
    </row>
    <row r="171" spans="1:7">
      <c r="A171">
        <f t="shared" si="18"/>
        <v>840</v>
      </c>
      <c r="B171" s="4" t="str">
        <f t="shared" si="13"/>
        <v>5277.87565803085i</v>
      </c>
      <c r="C171" s="4" t="str">
        <f>IMPRODUCT('Power Train Calculus'!C169,'Compensator Calculus'!C177)</f>
        <v>-5.9056567268247+28.062237836407i</v>
      </c>
      <c r="D171" s="4">
        <f t="shared" si="14"/>
        <v>29.150651326421404</v>
      </c>
      <c r="E171" s="4">
        <f t="shared" si="15"/>
        <v>101.88439037330798</v>
      </c>
      <c r="F171">
        <f t="shared" si="16"/>
        <v>29.2</v>
      </c>
      <c r="G171">
        <f t="shared" si="17"/>
        <v>102</v>
      </c>
    </row>
    <row r="172" spans="1:7">
      <c r="A172">
        <f t="shared" si="18"/>
        <v>850</v>
      </c>
      <c r="B172" s="4" t="str">
        <f t="shared" si="13"/>
        <v>5340.70751110265i</v>
      </c>
      <c r="C172" s="4" t="str">
        <f>IMPRODUCT('Power Train Calculus'!C170,'Compensator Calculus'!C178)</f>
        <v>-5.90647572754197+27.7323020710872i</v>
      </c>
      <c r="D172" s="4">
        <f t="shared" si="14"/>
        <v>29.052382410575397</v>
      </c>
      <c r="E172" s="4">
        <f t="shared" si="15"/>
        <v>102.023309365565</v>
      </c>
      <c r="F172">
        <f t="shared" si="16"/>
        <v>29.1</v>
      </c>
      <c r="G172">
        <f t="shared" si="17"/>
        <v>102</v>
      </c>
    </row>
    <row r="173" spans="1:7">
      <c r="A173">
        <f t="shared" si="18"/>
        <v>860</v>
      </c>
      <c r="B173" s="4" t="str">
        <f t="shared" si="13"/>
        <v>5403.53936417444i</v>
      </c>
      <c r="C173" s="4" t="str">
        <f>IMPRODUCT('Power Train Calculus'!C171,'Compensator Calculus'!C179)</f>
        <v>-5.90730460626091+27.4100429041438i</v>
      </c>
      <c r="D173" s="4">
        <f t="shared" si="14"/>
        <v>28.955367403721798</v>
      </c>
      <c r="E173" s="4">
        <f t="shared" si="15"/>
        <v>102.16213914589908</v>
      </c>
      <c r="F173">
        <f t="shared" si="16"/>
        <v>29</v>
      </c>
      <c r="G173">
        <f t="shared" si="17"/>
        <v>102</v>
      </c>
    </row>
    <row r="174" spans="1:7">
      <c r="A174">
        <f t="shared" si="18"/>
        <v>870</v>
      </c>
      <c r="B174" s="4" t="str">
        <f t="shared" si="13"/>
        <v>5466.37121724624i</v>
      </c>
      <c r="C174" s="4" t="str">
        <f>IMPRODUCT('Power Train Calculus'!C172,'Compensator Calculus'!C180)</f>
        <v>-5.90814336958436+27.0951956694016i</v>
      </c>
      <c r="D174" s="4">
        <f t="shared" si="14"/>
        <v>28.859578441756199</v>
      </c>
      <c r="E174" s="4">
        <f t="shared" si="15"/>
        <v>102.30087876452555</v>
      </c>
      <c r="F174">
        <f t="shared" si="16"/>
        <v>28.9</v>
      </c>
      <c r="G174">
        <f t="shared" si="17"/>
        <v>102</v>
      </c>
    </row>
    <row r="175" spans="1:7">
      <c r="A175">
        <f t="shared" si="18"/>
        <v>880</v>
      </c>
      <c r="B175" s="4" t="str">
        <f t="shared" si="13"/>
        <v>5529.20307031804i</v>
      </c>
      <c r="C175" s="4" t="str">
        <f>IMPRODUCT('Power Train Calculus'!C173,'Compensator Calculus'!C181)</f>
        <v>-5.90899202419492+26.7875077315281i</v>
      </c>
      <c r="D175" s="4">
        <f t="shared" si="14"/>
        <v>28.764988613133198</v>
      </c>
      <c r="E175" s="4">
        <f t="shared" si="15"/>
        <v>102.4395272749487</v>
      </c>
      <c r="F175">
        <f t="shared" si="16"/>
        <v>28.8</v>
      </c>
      <c r="G175">
        <f t="shared" si="17"/>
        <v>102</v>
      </c>
    </row>
    <row r="176" spans="1:7">
      <c r="A176">
        <f t="shared" si="18"/>
        <v>890</v>
      </c>
      <c r="B176" s="4" t="str">
        <f t="shared" si="13"/>
        <v>5592.03492338983i</v>
      </c>
      <c r="C176" s="4" t="str">
        <f>IMPRODUCT('Power Train Calculus'!C174,'Compensator Calculus'!C182)</f>
        <v>-5.90985057685566+26.4867378101486i</v>
      </c>
      <c r="D176" s="4">
        <f t="shared" si="14"/>
        <v>28.671571915788402</v>
      </c>
      <c r="E176" s="4">
        <f t="shared" si="15"/>
        <v>102.57808373398815</v>
      </c>
      <c r="F176">
        <f t="shared" si="16"/>
        <v>28.7</v>
      </c>
      <c r="G176">
        <f t="shared" si="17"/>
        <v>103</v>
      </c>
    </row>
    <row r="177" spans="1:7">
      <c r="A177">
        <f t="shared" si="18"/>
        <v>900</v>
      </c>
      <c r="B177" s="4" t="str">
        <f t="shared" si="13"/>
        <v>5654.86677646163i</v>
      </c>
      <c r="C177" s="4" t="str">
        <f>IMPRODUCT('Power Train Calculus'!C175,'Compensator Calculus'!C183)</f>
        <v>-5.91071903440973+26.1926553490139i</v>
      </c>
      <c r="D177" s="4">
        <f t="shared" si="14"/>
        <v>28.579303216466599</v>
      </c>
      <c r="E177" s="4">
        <f t="shared" si="15"/>
        <v>102.71654720180547</v>
      </c>
      <c r="F177">
        <f t="shared" si="16"/>
        <v>28.6</v>
      </c>
      <c r="G177">
        <f t="shared" si="17"/>
        <v>103</v>
      </c>
    </row>
    <row r="178" spans="1:7">
      <c r="A178">
        <f t="shared" si="18"/>
        <v>910</v>
      </c>
      <c r="B178" s="4" t="str">
        <f t="shared" si="13"/>
        <v>5717.69862953342i</v>
      </c>
      <c r="C178" s="4" t="str">
        <f>IMPRODUCT('Power Train Calculus'!C176,'Compensator Calculus'!C184)</f>
        <v>-5.91159740378094+25.9050399267666i</v>
      </c>
      <c r="D178" s="4">
        <f t="shared" si="14"/>
        <v>28.488158212298803</v>
      </c>
      <c r="E178" s="4">
        <f t="shared" si="15"/>
        <v>102.85491674192997</v>
      </c>
      <c r="F178">
        <f t="shared" si="16"/>
        <v>28.5</v>
      </c>
      <c r="G178">
        <f t="shared" si="17"/>
        <v>103</v>
      </c>
    </row>
    <row r="179" spans="1:7">
      <c r="A179">
        <f t="shared" si="18"/>
        <v>920</v>
      </c>
      <c r="B179" s="4" t="str">
        <f t="shared" si="13"/>
        <v>5780.53048260522i</v>
      </c>
      <c r="C179" s="4" t="str">
        <f>IMPRODUCT('Power Train Calculus'!C177,'Compensator Calculus'!C185)</f>
        <v>-5.91248569197335+25.6236807061331i</v>
      </c>
      <c r="D179" s="4">
        <f t="shared" si="14"/>
        <v>28.398113394478202</v>
      </c>
      <c r="E179" s="4">
        <f t="shared" si="15"/>
        <v>102.99319142128338</v>
      </c>
      <c r="F179">
        <f t="shared" si="16"/>
        <v>28.4</v>
      </c>
      <c r="G179">
        <f t="shared" si="17"/>
        <v>103</v>
      </c>
    </row>
    <row r="180" spans="1:7">
      <c r="A180">
        <f t="shared" si="18"/>
        <v>930</v>
      </c>
      <c r="B180" s="4" t="str">
        <f t="shared" si="13"/>
        <v>5843.36233567701i</v>
      </c>
      <c r="C180" s="4" t="str">
        <f>IMPRODUCT('Power Train Calculus'!C178,'Compensator Calculus'!C186)</f>
        <v>-5.91338390607182+25.3483759186523i</v>
      </c>
      <c r="D180" s="4">
        <f t="shared" si="14"/>
        <v>28.3091460139002</v>
      </c>
      <c r="E180" s="4">
        <f t="shared" si="15"/>
        <v>103.13137031020585</v>
      </c>
      <c r="F180">
        <f t="shared" si="16"/>
        <v>28.3</v>
      </c>
      <c r="G180">
        <f t="shared" si="17"/>
        <v>103</v>
      </c>
    </row>
    <row r="181" spans="1:7">
      <c r="A181">
        <f t="shared" si="18"/>
        <v>940</v>
      </c>
      <c r="B181" s="4" t="str">
        <f t="shared" si="13"/>
        <v>5906.19418874881i</v>
      </c>
      <c r="C181" s="4" t="str">
        <f>IMPRODUCT('Power Train Calculus'!C179,'Compensator Calculus'!C187)</f>
        <v>-5.91429205324188+25.078932382293i</v>
      </c>
      <c r="D181" s="4">
        <f t="shared" si="14"/>
        <v>28.2212340486406</v>
      </c>
      <c r="E181" s="4">
        <f t="shared" si="15"/>
        <v>103.26945248248047</v>
      </c>
      <c r="F181">
        <f t="shared" si="16"/>
        <v>28.2</v>
      </c>
      <c r="G181">
        <f t="shared" si="17"/>
        <v>103</v>
      </c>
    </row>
    <row r="182" spans="1:7">
      <c r="A182">
        <f t="shared" si="18"/>
        <v>950</v>
      </c>
      <c r="B182" s="4" t="str">
        <f t="shared" si="13"/>
        <v>5969.02604182061i</v>
      </c>
      <c r="C182" s="4" t="str">
        <f>IMPRODUCT('Power Train Calculus'!C180,'Compensator Calculus'!C188)</f>
        <v>-5.91521014072984+24.8151650495401i</v>
      </c>
      <c r="D182" s="4">
        <f t="shared" si="14"/>
        <v>28.134356173154803</v>
      </c>
      <c r="E182" s="4">
        <f t="shared" si="15"/>
        <v>103.40743701535686</v>
      </c>
      <c r="F182">
        <f t="shared" si="16"/>
        <v>28.1</v>
      </c>
      <c r="G182">
        <f t="shared" si="17"/>
        <v>103</v>
      </c>
    </row>
    <row r="183" spans="1:7">
      <c r="A183">
        <f t="shared" si="18"/>
        <v>960</v>
      </c>
      <c r="B183" s="4" t="str">
        <f t="shared" si="13"/>
        <v>6031.8578948924i</v>
      </c>
      <c r="C183" s="4" t="str">
        <f>IMPRODUCT('Power Train Calculus'!C181,'Compensator Calculus'!C189)</f>
        <v>-5.91613817586311+24.5568965837223i</v>
      </c>
      <c r="D183" s="4">
        <f t="shared" si="14"/>
        <v>28.048491729089399</v>
      </c>
      <c r="E183" s="4">
        <f t="shared" si="15"/>
        <v>103.54532298957636</v>
      </c>
      <c r="F183">
        <f t="shared" si="16"/>
        <v>28</v>
      </c>
      <c r="G183">
        <f t="shared" si="17"/>
        <v>104</v>
      </c>
    </row>
    <row r="184" spans="1:7">
      <c r="A184">
        <f t="shared" si="18"/>
        <v>970</v>
      </c>
      <c r="B184" s="4" t="str">
        <f t="shared" si="13"/>
        <v>6094.6897479642i</v>
      </c>
      <c r="C184" s="4" t="str">
        <f>IMPRODUCT('Power Train Calculus'!C182,'Compensator Calculus'!C190)</f>
        <v>-5.91707616604982+24.3039569615483i</v>
      </c>
      <c r="D184" s="4">
        <f t="shared" si="14"/>
        <v>27.963620697608</v>
      </c>
      <c r="E184" s="4">
        <f t="shared" si="15"/>
        <v>103.68310948939435</v>
      </c>
      <c r="F184">
        <f t="shared" si="16"/>
        <v>28</v>
      </c>
      <c r="G184">
        <f t="shared" si="17"/>
        <v>104</v>
      </c>
    </row>
    <row r="185" spans="1:7">
      <c r="A185">
        <f t="shared" si="18"/>
        <v>980</v>
      </c>
      <c r="B185" s="4" t="str">
        <f t="shared" si="13"/>
        <v>6157.52160103599i</v>
      </c>
      <c r="C185" s="4" t="str">
        <f>IMPRODUCT('Power Train Calculus'!C183,'Compensator Calculus'!C191)</f>
        <v>-5.91802411877965+24.0561830999781i</v>
      </c>
      <c r="D185" s="4">
        <f t="shared" si="14"/>
        <v>27.879723673134798</v>
      </c>
      <c r="E185" s="4">
        <f t="shared" si="15"/>
        <v>103.82079560260443</v>
      </c>
      <c r="F185">
        <f t="shared" si="16"/>
        <v>27.9</v>
      </c>
      <c r="G185">
        <f t="shared" si="17"/>
        <v>104</v>
      </c>
    </row>
    <row r="186" spans="1:7">
      <c r="A186">
        <f t="shared" si="18"/>
        <v>990</v>
      </c>
      <c r="B186" s="4" t="str">
        <f t="shared" si="13"/>
        <v>6220.35345410779i</v>
      </c>
      <c r="C186" s="4" t="str">
        <f>IMPRODUCT('Power Train Calculus'!C184,'Compensator Calculus'!C192)</f>
        <v>-5.91898204162338+23.8134185057053i</v>
      </c>
      <c r="D186" s="4">
        <f t="shared" si="14"/>
        <v>27.796781838432597</v>
      </c>
      <c r="E186" s="4">
        <f t="shared" si="15"/>
        <v>103.95838042056114</v>
      </c>
      <c r="F186">
        <f t="shared" si="16"/>
        <v>27.8</v>
      </c>
      <c r="G186">
        <f t="shared" si="17"/>
        <v>104</v>
      </c>
    </row>
    <row r="187" spans="1:7">
      <c r="A187">
        <f t="shared" si="18"/>
        <v>1000</v>
      </c>
      <c r="B187" s="4" t="str">
        <f t="shared" si="13"/>
        <v>6283.18530717959i</v>
      </c>
      <c r="C187" s="4" t="str">
        <f>IMPRODUCT('Power Train Calculus'!C185,'Compensator Calculus'!C193)</f>
        <v>-5.91994994223316+23.5755129456741i</v>
      </c>
      <c r="D187" s="4">
        <f t="shared" si="14"/>
        <v>27.714776940933202</v>
      </c>
      <c r="E187" s="4">
        <f t="shared" si="15"/>
        <v>104.0958630382018</v>
      </c>
      <c r="F187">
        <f t="shared" si="16"/>
        <v>27.7</v>
      </c>
      <c r="G187">
        <f t="shared" si="17"/>
        <v>104</v>
      </c>
    </row>
    <row r="188" spans="1:7">
      <c r="A188">
        <f>A187+100</f>
        <v>1100</v>
      </c>
      <c r="B188" s="4" t="str">
        <f t="shared" si="13"/>
        <v>6911.50383789755i</v>
      </c>
      <c r="C188" s="4" t="str">
        <f>IMPRODUCT('Power Train Calculus'!C186,'Compensator Calculus'!C194)</f>
        <v>-5.93017946736963+21.4345593558596i</v>
      </c>
      <c r="D188" s="4">
        <f t="shared" si="14"/>
        <v>26.9426057748144</v>
      </c>
      <c r="E188" s="4">
        <f t="shared" si="15"/>
        <v>105.46487168857111</v>
      </c>
      <c r="F188">
        <f t="shared" si="16"/>
        <v>26.9</v>
      </c>
      <c r="G188">
        <f t="shared" si="17"/>
        <v>105</v>
      </c>
    </row>
    <row r="189" spans="1:7">
      <c r="A189">
        <f t="shared" ref="A189:A252" si="19">A188+100</f>
        <v>1200</v>
      </c>
      <c r="B189" s="4" t="str">
        <f t="shared" si="13"/>
        <v>7539.8223686155i</v>
      </c>
      <c r="C189" s="4" t="str">
        <f>IMPRODUCT('Power Train Calculus'!C187,'Compensator Calculus'!C195)</f>
        <v>-5.94141579542079+19.6507877115994i</v>
      </c>
      <c r="D189" s="4">
        <f t="shared" si="14"/>
        <v>26.247500557249801</v>
      </c>
      <c r="E189" s="4">
        <f t="shared" si="15"/>
        <v>106.82269214583734</v>
      </c>
      <c r="F189">
        <f t="shared" si="16"/>
        <v>26.2</v>
      </c>
      <c r="G189">
        <f t="shared" si="17"/>
        <v>107</v>
      </c>
    </row>
    <row r="190" spans="1:7">
      <c r="A190">
        <f t="shared" si="19"/>
        <v>1300</v>
      </c>
      <c r="B190" s="4" t="str">
        <f t="shared" si="13"/>
        <v>8168.14089933346i</v>
      </c>
      <c r="C190" s="4" t="str">
        <f>IMPRODUCT('Power Train Calculus'!C188,'Compensator Calculus'!C196)</f>
        <v>-5.95366794073441+18.1418128208756i</v>
      </c>
      <c r="D190" s="4">
        <f t="shared" si="14"/>
        <v>25.617827560744399</v>
      </c>
      <c r="E190" s="4">
        <f t="shared" si="15"/>
        <v>108.16848157237312</v>
      </c>
      <c r="F190">
        <f t="shared" si="16"/>
        <v>25.6</v>
      </c>
      <c r="G190">
        <f t="shared" si="17"/>
        <v>108</v>
      </c>
    </row>
    <row r="191" spans="1:7">
      <c r="A191">
        <f t="shared" si="19"/>
        <v>1400</v>
      </c>
      <c r="B191" s="4" t="str">
        <f t="shared" si="13"/>
        <v>8796.45943005142i</v>
      </c>
      <c r="C191" s="4" t="str">
        <f>IMPRODUCT('Power Train Calculus'!C189,'Compensator Calculus'!C197)</f>
        <v>-5.96694575995451+16.8487921668492i</v>
      </c>
      <c r="D191" s="4">
        <f t="shared" si="14"/>
        <v>25.044521570947602</v>
      </c>
      <c r="E191" s="4">
        <f t="shared" si="15"/>
        <v>109.50143687860955</v>
      </c>
      <c r="F191">
        <f t="shared" si="16"/>
        <v>25</v>
      </c>
      <c r="G191">
        <f t="shared" si="17"/>
        <v>110</v>
      </c>
    </row>
    <row r="192" spans="1:7">
      <c r="A192">
        <f t="shared" si="19"/>
        <v>1500</v>
      </c>
      <c r="B192" s="4" t="str">
        <f t="shared" si="13"/>
        <v>9424.77796076938i</v>
      </c>
      <c r="C192" s="4" t="str">
        <f>IMPRODUCT('Power Train Calculus'!C190,'Compensator Calculus'!C198)</f>
        <v>-5.98125996680473+15.7285785249698i</v>
      </c>
      <c r="D192" s="4">
        <f t="shared" si="14"/>
        <v>24.520375066983799</v>
      </c>
      <c r="E192" s="4">
        <f t="shared" si="15"/>
        <v>110.82079591882207</v>
      </c>
      <c r="F192">
        <f t="shared" si="16"/>
        <v>24.5</v>
      </c>
      <c r="G192">
        <f t="shared" si="17"/>
        <v>111</v>
      </c>
    </row>
    <row r="193" spans="1:7">
      <c r="A193">
        <f t="shared" si="19"/>
        <v>1600</v>
      </c>
      <c r="B193" s="4" t="str">
        <f t="shared" si="13"/>
        <v>10053.0964914873i</v>
      </c>
      <c r="C193" s="4" t="str">
        <f>IMPRODUCT('Power Train Calculus'!C191,'Compensator Calculus'!C199)</f>
        <v>-5.99662214811742+14.7488153661278i</v>
      </c>
      <c r="D193" s="4">
        <f t="shared" si="14"/>
        <v>24.039557462253399</v>
      </c>
      <c r="E193" s="4">
        <f t="shared" si="15"/>
        <v>112.12583830998089</v>
      </c>
      <c r="F193">
        <f t="shared" si="16"/>
        <v>24</v>
      </c>
      <c r="G193">
        <f t="shared" si="17"/>
        <v>112</v>
      </c>
    </row>
    <row r="194" spans="1:7">
      <c r="A194">
        <f t="shared" si="19"/>
        <v>1700</v>
      </c>
      <c r="B194" s="4" t="str">
        <f t="shared" si="13"/>
        <v>10681.4150222053i</v>
      </c>
      <c r="C194" s="4" t="str">
        <f>IMPRODUCT('Power Train Calculus'!C192,'Compensator Calculus'!C200)</f>
        <v>-6.01304478111628+13.8847633114411i</v>
      </c>
      <c r="D194" s="4">
        <f t="shared" si="14"/>
        <v>23.597280518216998</v>
      </c>
      <c r="E194" s="4">
        <f t="shared" si="15"/>
        <v>113.41588588475376</v>
      </c>
      <c r="F194">
        <f t="shared" si="16"/>
        <v>23.6</v>
      </c>
      <c r="G194">
        <f t="shared" si="17"/>
        <v>113</v>
      </c>
    </row>
    <row r="195" spans="1:7">
      <c r="A195">
        <f t="shared" si="19"/>
        <v>1800</v>
      </c>
      <c r="B195" s="4" t="str">
        <f t="shared" si="13"/>
        <v>11309.7335529233i</v>
      </c>
      <c r="C195" s="4" t="str">
        <f>IMPRODUCT('Power Train Calculus'!C193,'Compensator Calculus'!C201)</f>
        <v>-6.03054125196354+13.1171844530124i</v>
      </c>
      <c r="D195" s="4">
        <f t="shared" si="14"/>
        <v>23.189559690451802</v>
      </c>
      <c r="E195" s="4">
        <f t="shared" si="15"/>
        <v>114.69030279430558</v>
      </c>
      <c r="F195">
        <f t="shared" si="16"/>
        <v>23.2</v>
      </c>
      <c r="G195">
        <f t="shared" si="17"/>
        <v>115</v>
      </c>
    </row>
    <row r="196" spans="1:7">
      <c r="A196">
        <f t="shared" si="19"/>
        <v>1900</v>
      </c>
      <c r="B196" s="4" t="str">
        <f t="shared" si="13"/>
        <v>11938.0520836412i</v>
      </c>
      <c r="C196" s="4" t="str">
        <f>IMPRODUCT('Power Train Calculus'!C194,'Compensator Calculus'!C202)</f>
        <v>-6.04912587557629+12.4308948016889i</v>
      </c>
      <c r="D196" s="4">
        <f t="shared" si="14"/>
        <v>22.813040221398001</v>
      </c>
      <c r="E196" s="4">
        <f t="shared" si="15"/>
        <v>115.94849528039393</v>
      </c>
      <c r="F196">
        <f t="shared" si="16"/>
        <v>22.8</v>
      </c>
      <c r="G196">
        <f t="shared" si="17"/>
        <v>116</v>
      </c>
    </row>
    <row r="197" spans="1:7">
      <c r="A197">
        <f t="shared" si="19"/>
        <v>2000</v>
      </c>
      <c r="B197" s="4" t="str">
        <f t="shared" si="13"/>
        <v>12566.3706143592i</v>
      </c>
      <c r="C197" s="4" t="str">
        <f>IMPRODUCT('Power Train Calculus'!C195,'Compensator Calculus'!C203)</f>
        <v>-6.06881391671912+11.8137510185607i</v>
      </c>
      <c r="D197" s="4">
        <f t="shared" si="14"/>
        <v>22.464868012213</v>
      </c>
      <c r="E197" s="4">
        <f t="shared" si="15"/>
        <v>117.18991113939096</v>
      </c>
      <c r="F197">
        <f t="shared" si="16"/>
        <v>22.5</v>
      </c>
      <c r="G197">
        <f t="shared" si="17"/>
        <v>117</v>
      </c>
    </row>
    <row r="198" spans="1:7">
      <c r="A198">
        <f t="shared" si="19"/>
        <v>2100</v>
      </c>
      <c r="B198" s="4" t="str">
        <f t="shared" si="13"/>
        <v>13194.6891450771i</v>
      </c>
      <c r="C198" s="4" t="str">
        <f>IMPRODUCT('Power Train Calculus'!C196,'Compensator Calculus'!C204)</f>
        <v>-6.08962161237243+11.2559266701996i</v>
      </c>
      <c r="D198" s="4">
        <f t="shared" si="14"/>
        <v>22.142592136731597</v>
      </c>
      <c r="E198" s="4">
        <f t="shared" si="15"/>
        <v>118.4140389032269</v>
      </c>
      <c r="F198">
        <f t="shared" si="16"/>
        <v>22.1</v>
      </c>
      <c r="G198">
        <f t="shared" si="17"/>
        <v>118</v>
      </c>
    </row>
    <row r="199" spans="1:7">
      <c r="A199">
        <f t="shared" si="19"/>
        <v>2200</v>
      </c>
      <c r="B199" s="4" t="str">
        <f t="shared" ref="B199:B262" si="20">COMPLEX(0,2*PI()*A199)</f>
        <v>13823.0076757951i</v>
      </c>
      <c r="C199" s="4" t="str">
        <f>IMPRODUCT('Power Train Calculus'!C197,'Compensator Calculus'!C205)</f>
        <v>-6.11156619537599+10.749385887755i</v>
      </c>
      <c r="D199" s="4">
        <f t="shared" ref="D199:D262" si="21">20*(IMREAL(IMLOG10(C199)))</f>
        <v>21.844090144566199</v>
      </c>
      <c r="E199" s="4">
        <f t="shared" ref="E199:E262" si="22">180/PI()*IMARGUMENT(C199)</f>
        <v>119.62040676393617</v>
      </c>
      <c r="F199">
        <f t="shared" ref="F199:F262" si="23">ROUND(D199,1)</f>
        <v>21.8</v>
      </c>
      <c r="G199">
        <f t="shared" ref="G199:G262" si="24">ROUND(E199,0)</f>
        <v>120</v>
      </c>
    </row>
    <row r="200" spans="1:7">
      <c r="A200">
        <f t="shared" si="19"/>
        <v>2300</v>
      </c>
      <c r="B200" s="4" t="str">
        <f t="shared" si="20"/>
        <v>14451.326206513i</v>
      </c>
      <c r="C200" s="4" t="str">
        <f>IMPRODUCT('Power Train Calculus'!C198,'Compensator Calculus'!C206)</f>
        <v>-6.13466591933967+10.2874943518554i</v>
      </c>
      <c r="D200" s="4">
        <f t="shared" si="21"/>
        <v>21.567510058641602</v>
      </c>
      <c r="E200" s="4">
        <f t="shared" si="22"/>
        <v>120.80858126943686</v>
      </c>
      <c r="F200">
        <f t="shared" si="23"/>
        <v>21.6</v>
      </c>
      <c r="G200">
        <f t="shared" si="24"/>
        <v>121</v>
      </c>
    </row>
    <row r="201" spans="1:7">
      <c r="A201">
        <f t="shared" si="19"/>
        <v>2400</v>
      </c>
      <c r="B201" s="4" t="str">
        <f t="shared" si="20"/>
        <v>15079.644737231i</v>
      </c>
      <c r="C201" s="4" t="str">
        <f>IMPRODUCT('Power Train Calculus'!C199,'Compensator Calculus'!C207)</f>
        <v>-6.15894008480789+9.86472755140525i</v>
      </c>
      <c r="D201" s="4">
        <f t="shared" si="21"/>
        <v>21.311224790377</v>
      </c>
      <c r="E201" s="4">
        <f t="shared" si="22"/>
        <v>121.97816581853782</v>
      </c>
      <c r="F201">
        <f t="shared" si="23"/>
        <v>21.3</v>
      </c>
      <c r="G201">
        <f t="shared" si="24"/>
        <v>122</v>
      </c>
    </row>
    <row r="202" spans="1:7">
      <c r="A202">
        <f t="shared" si="19"/>
        <v>2500</v>
      </c>
      <c r="B202" s="4" t="str">
        <f t="shared" si="20"/>
        <v>15707.963267949i</v>
      </c>
      <c r="C202" s="4" t="str">
        <f>IMPRODUCT('Power Train Calculus'!C200,'Compensator Calculus'!C208)</f>
        <v>-6.18440906665808+9.47644908112352i</v>
      </c>
      <c r="D202" s="4">
        <f t="shared" si="21"/>
        <v>21.0737959193088</v>
      </c>
      <c r="E202" s="4">
        <f t="shared" si="22"/>
        <v>123.12879898292815</v>
      </c>
      <c r="F202">
        <f t="shared" si="23"/>
        <v>21.1</v>
      </c>
      <c r="G202">
        <f t="shared" si="24"/>
        <v>123</v>
      </c>
    </row>
    <row r="203" spans="1:7">
      <c r="A203">
        <f t="shared" si="19"/>
        <v>2600</v>
      </c>
      <c r="B203" s="4" t="str">
        <f t="shared" si="20"/>
        <v>16336.2817986669i</v>
      </c>
      <c r="C203" s="4" t="str">
        <f>IMPRODUCT('Power Train Calculus'!C201,'Compensator Calculus'!C209)</f>
        <v>-6.21109434270213+9.11874012285482i</v>
      </c>
      <c r="D203" s="4">
        <f t="shared" si="21"/>
        <v>20.853944623271001</v>
      </c>
      <c r="E203" s="4">
        <f t="shared" si="22"/>
        <v>124.26015268319449</v>
      </c>
      <c r="F203">
        <f t="shared" si="23"/>
        <v>20.9</v>
      </c>
      <c r="G203">
        <f t="shared" si="24"/>
        <v>124</v>
      </c>
    </row>
    <row r="204" spans="1:7">
      <c r="A204">
        <f t="shared" si="19"/>
        <v>2700</v>
      </c>
      <c r="B204" s="4" t="str">
        <f t="shared" si="20"/>
        <v>16964.6003293849i</v>
      </c>
      <c r="C204" s="4" t="str">
        <f>IMPRODUCT('Power Train Calculus'!C202,'Compensator Calculus'!C210)</f>
        <v>-6.23901852345142+8.78826684250121i</v>
      </c>
      <c r="D204" s="4">
        <f t="shared" si="21"/>
        <v>20.6505281309936</v>
      </c>
      <c r="E204" s="4">
        <f t="shared" si="22"/>
        <v>125.3719302447625</v>
      </c>
      <c r="F204">
        <f t="shared" si="23"/>
        <v>20.7</v>
      </c>
      <c r="G204">
        <f t="shared" si="24"/>
        <v>125</v>
      </c>
    </row>
    <row r="205" spans="1:7">
      <c r="A205">
        <f t="shared" si="19"/>
        <v>2800</v>
      </c>
      <c r="B205" s="4" t="str">
        <f t="shared" si="20"/>
        <v>17592.9188601028i</v>
      </c>
      <c r="C205" s="4" t="str">
        <f>IMPRODUCT('Power Train Calculus'!C203,'Compensator Calculus'!C211)</f>
        <v>-6.26820538299177+8.48217622548069i</v>
      </c>
      <c r="D205" s="4">
        <f t="shared" si="21"/>
        <v>20.462520484207197</v>
      </c>
      <c r="E205" s="4">
        <f t="shared" si="22"/>
        <v>126.46386435817909</v>
      </c>
      <c r="F205">
        <f t="shared" si="23"/>
        <v>20.5</v>
      </c>
      <c r="G205">
        <f t="shared" si="24"/>
        <v>126</v>
      </c>
    </row>
    <row r="206" spans="1:7">
      <c r="A206">
        <f t="shared" si="19"/>
        <v>2900</v>
      </c>
      <c r="B206" s="4" t="str">
        <f t="shared" si="20"/>
        <v>18221.2373908208i</v>
      </c>
      <c r="C206" s="4" t="str">
        <f>IMPRODUCT('Power Train Calculus'!C204,'Compensator Calculus'!C212)</f>
        <v>-6.29867989089875+8.19801348816001i</v>
      </c>
      <c r="D206" s="4">
        <f t="shared" si="21"/>
        <v>20.2889966949624</v>
      </c>
      <c r="E206" s="4">
        <f t="shared" si="22"/>
        <v>127.53571496640144</v>
      </c>
      <c r="F206">
        <f t="shared" si="23"/>
        <v>20.3</v>
      </c>
      <c r="G206">
        <f t="shared" si="24"/>
        <v>128</v>
      </c>
    </row>
    <row r="207" spans="1:7">
      <c r="A207">
        <f t="shared" si="19"/>
        <v>3000</v>
      </c>
      <c r="B207" s="4" t="str">
        <f t="shared" si="20"/>
        <v>18849.5559215388i</v>
      </c>
      <c r="C207" s="4" t="str">
        <f>IMPRODUCT('Power Train Calculus'!C205,'Compensator Calculus'!C213)</f>
        <v>-6.33046824510711+7.93365603290649i</v>
      </c>
      <c r="D207" s="4">
        <f t="shared" si="21"/>
        <v>20.129119601471999</v>
      </c>
      <c r="E207" s="4">
        <f t="shared" si="22"/>
        <v>128.58726709980942</v>
      </c>
      <c r="F207">
        <f t="shared" si="23"/>
        <v>20.100000000000001</v>
      </c>
      <c r="G207">
        <f t="shared" si="24"/>
        <v>129</v>
      </c>
    </row>
    <row r="208" spans="1:7">
      <c r="A208">
        <f t="shared" si="19"/>
        <v>3100</v>
      </c>
      <c r="B208" s="4" t="str">
        <f t="shared" si="20"/>
        <v>19477.8744522567i</v>
      </c>
      <c r="C208" s="4" t="str">
        <f>IMPRODUCT('Power Train Calculus'!C206,'Compensator Calculus'!C214)</f>
        <v>-6.36359790562561+7.68726021326557i</v>
      </c>
      <c r="D208" s="4">
        <f t="shared" si="21"/>
        <v>19.98212888628672</v>
      </c>
      <c r="E208" s="4">
        <f t="shared" si="22"/>
        <v>129.61832867758474</v>
      </c>
      <c r="F208">
        <f t="shared" si="23"/>
        <v>20</v>
      </c>
      <c r="G208">
        <f t="shared" si="24"/>
        <v>130</v>
      </c>
    </row>
    <row r="209" spans="1:7">
      <c r="A209">
        <f t="shared" si="19"/>
        <v>3200</v>
      </c>
      <c r="B209" s="4" t="str">
        <f t="shared" si="20"/>
        <v>20106.1929829747i</v>
      </c>
      <c r="C209" s="4" t="str">
        <f>IMPRODUCT('Power Train Calculus'!C207,'Compensator Calculus'!C215)</f>
        <v>-6.39809762896208+7.45721810934939i</v>
      </c>
      <c r="D209" s="4">
        <f t="shared" si="21"/>
        <v>19.847331840327399</v>
      </c>
      <c r="E209" s="4">
        <f t="shared" si="22"/>
        <v>130.6287282919433</v>
      </c>
      <c r="F209">
        <f t="shared" si="23"/>
        <v>19.8</v>
      </c>
      <c r="G209">
        <f t="shared" si="24"/>
        <v>131</v>
      </c>
    </row>
    <row r="210" spans="1:7">
      <c r="A210">
        <f t="shared" si="19"/>
        <v>3300</v>
      </c>
      <c r="B210" s="4" t="str">
        <f t="shared" si="20"/>
        <v>20734.5115136926i</v>
      </c>
      <c r="C210" s="4" t="str">
        <f>IMPRODUCT('Power Train Calculus'!C208,'Compensator Calculus'!C216)</f>
        <v>-6.43399750309678+7.24212219250725i</v>
      </c>
      <c r="D210" s="4">
        <f t="shared" si="21"/>
        <v>19.724095546526119</v>
      </c>
      <c r="E210" s="4">
        <f t="shared" si="22"/>
        <v>131.61831298954408</v>
      </c>
      <c r="F210">
        <f t="shared" si="23"/>
        <v>19.7</v>
      </c>
      <c r="G210">
        <f t="shared" si="24"/>
        <v>132</v>
      </c>
    </row>
    <row r="211" spans="1:7">
      <c r="A211">
        <f t="shared" si="19"/>
        <v>3400</v>
      </c>
      <c r="B211" s="4" t="str">
        <f t="shared" si="20"/>
        <v>21362.8300444106i</v>
      </c>
      <c r="C211" s="4" t="str">
        <f>IMPRODUCT('Power Train Calculus'!C209,'Compensator Calculus'!C217)</f>
        <v>-6.47132898280355+7.04073625762143i</v>
      </c>
      <c r="D211" s="4">
        <f t="shared" si="21"/>
        <v>19.611840225473681</v>
      </c>
      <c r="E211" s="4">
        <f t="shared" si="22"/>
        <v>132.58694606224091</v>
      </c>
      <c r="F211">
        <f t="shared" si="23"/>
        <v>19.600000000000001</v>
      </c>
      <c r="G211">
        <f t="shared" si="24"/>
        <v>133</v>
      </c>
    </row>
    <row r="212" spans="1:7">
      <c r="A212">
        <f t="shared" si="19"/>
        <v>3500</v>
      </c>
      <c r="B212" s="4" t="str">
        <f t="shared" si="20"/>
        <v>21991.1485751286i</v>
      </c>
      <c r="C212" s="4" t="str">
        <f>IMPRODUCT('Power Train Calculus'!C210,'Compensator Calculus'!C218)</f>
        <v>-6.51012492507901+6.85197137228339i</v>
      </c>
      <c r="D212" s="4">
        <f t="shared" si="21"/>
        <v>19.510033538176138</v>
      </c>
      <c r="E212" s="4">
        <f t="shared" si="22"/>
        <v>133.53450485725872</v>
      </c>
      <c r="F212">
        <f t="shared" si="23"/>
        <v>19.5</v>
      </c>
      <c r="G212">
        <f t="shared" si="24"/>
        <v>134</v>
      </c>
    </row>
    <row r="213" spans="1:7">
      <c r="A213">
        <f t="shared" si="19"/>
        <v>3600</v>
      </c>
      <c r="B213" s="4" t="str">
        <f t="shared" si="20"/>
        <v>22619.4671058465i</v>
      </c>
      <c r="C213" s="4" t="str">
        <f>IMPRODUCT('Power Train Calculus'!C211,'Compensator Calculus'!C219)</f>
        <v>-6.55041962439352+6.6748658703157i</v>
      </c>
      <c r="D213" s="4">
        <f t="shared" si="21"/>
        <v>19.418185681818741</v>
      </c>
      <c r="E213" s="4">
        <f t="shared" si="22"/>
        <v>134.46087861486527</v>
      </c>
      <c r="F213">
        <f t="shared" si="23"/>
        <v>19.399999999999999</v>
      </c>
      <c r="G213">
        <f t="shared" si="24"/>
        <v>134</v>
      </c>
    </row>
    <row r="214" spans="1:7">
      <c r="A214">
        <f t="shared" si="19"/>
        <v>3700</v>
      </c>
      <c r="B214" s="4" t="str">
        <f t="shared" si="20"/>
        <v>23247.7856365645i</v>
      </c>
      <c r="C214" s="4" t="str">
        <f>IMPRODUCT('Power Train Calculus'!C212,'Compensator Calculus'!C220)</f>
        <v>-6.59224884741777+6.50856862765935i</v>
      </c>
      <c r="D214" s="4">
        <f t="shared" si="21"/>
        <v>19.335845146246719</v>
      </c>
      <c r="E214" s="4">
        <f t="shared" si="22"/>
        <v>135.36596633971769</v>
      </c>
      <c r="F214">
        <f t="shared" si="23"/>
        <v>19.3</v>
      </c>
      <c r="G214">
        <f t="shared" si="24"/>
        <v>135</v>
      </c>
    </row>
    <row r="215" spans="1:7">
      <c r="A215">
        <f t="shared" si="19"/>
        <v>3800</v>
      </c>
      <c r="B215" s="4" t="str">
        <f t="shared" si="20"/>
        <v>23876.1041672824i</v>
      </c>
      <c r="C215" s="4" t="str">
        <f>IMPRODUCT('Power Train Calculus'!C213,'Compensator Calculus'!C221)</f>
        <v>-6.63564986681833+6.35232501937297i</v>
      </c>
      <c r="D215" s="4">
        <f t="shared" si="21"/>
        <v>19.26259502387596</v>
      </c>
      <c r="E215" s="4">
        <f t="shared" si="22"/>
        <v>136.2496747102704</v>
      </c>
      <c r="F215">
        <f t="shared" si="23"/>
        <v>19.3</v>
      </c>
      <c r="G215">
        <f t="shared" si="24"/>
        <v>136</v>
      </c>
    </row>
    <row r="216" spans="1:7">
      <c r="A216">
        <f t="shared" si="19"/>
        <v>3900</v>
      </c>
      <c r="B216" s="4" t="str">
        <f t="shared" si="20"/>
        <v>24504.4226980004i</v>
      </c>
      <c r="C216" s="4" t="str">
        <f>IMPRODUCT('Power Train Calculus'!C214,'Compensator Calculus'!C222)</f>
        <v>-6.68066149363536+6.20546508013876i</v>
      </c>
      <c r="D216" s="4">
        <f t="shared" si="21"/>
        <v>19.198049785501421</v>
      </c>
      <c r="E216" s="4">
        <f t="shared" si="22"/>
        <v>137.11191602900516</v>
      </c>
      <c r="F216">
        <f t="shared" si="23"/>
        <v>19.2</v>
      </c>
      <c r="G216">
        <f t="shared" si="24"/>
        <v>137</v>
      </c>
    </row>
    <row r="217" spans="1:7">
      <c r="A217">
        <f t="shared" si="19"/>
        <v>4000</v>
      </c>
      <c r="B217" s="4" t="str">
        <f t="shared" si="20"/>
        <v>25132.7412287183i</v>
      </c>
      <c r="C217" s="4" t="str">
        <f>IMPRODUCT('Power Train Calculus'!C215,'Compensator Calculus'!C223)</f>
        <v>-6.72732410766904+6.06739348654356i</v>
      </c>
      <c r="D217" s="4">
        <f t="shared" si="21"/>
        <v>19.14185245020164</v>
      </c>
      <c r="E217" s="4">
        <f t="shared" si="22"/>
        <v>137.95260621470717</v>
      </c>
      <c r="F217">
        <f t="shared" si="23"/>
        <v>19.100000000000001</v>
      </c>
      <c r="G217">
        <f t="shared" si="24"/>
        <v>138</v>
      </c>
    </row>
    <row r="218" spans="1:7">
      <c r="A218">
        <f t="shared" si="19"/>
        <v>4100</v>
      </c>
      <c r="B218" s="4" t="str">
        <f t="shared" si="20"/>
        <v>25761.0597594363i</v>
      </c>
      <c r="C218" s="4" t="str">
        <f>IMPRODUCT('Power Train Calculus'!C216,'Compensator Calculus'!C224)</f>
        <v>-6.77567968519849+5.93758105425226i</v>
      </c>
      <c r="D218" s="4">
        <f t="shared" si="21"/>
        <v>19.093672090116382</v>
      </c>
      <c r="E218" s="4">
        <f t="shared" si="22"/>
        <v>138.77166283665989</v>
      </c>
      <c r="F218">
        <f t="shared" si="23"/>
        <v>19.100000000000001</v>
      </c>
      <c r="G218">
        <f t="shared" si="24"/>
        <v>139</v>
      </c>
    </row>
    <row r="219" spans="1:7">
      <c r="A219">
        <f t="shared" si="19"/>
        <v>4200</v>
      </c>
      <c r="B219" s="4" t="str">
        <f t="shared" si="20"/>
        <v>26389.3782901543i</v>
      </c>
      <c r="C219" s="4" t="str">
        <f>IMPRODUCT('Power Train Calculus'!C217,'Compensator Calculus'!C225)</f>
        <v>-6.82577182323514+5.81555750204332i</v>
      </c>
      <c r="D219" s="4">
        <f t="shared" si="21"/>
        <v>19.05320162099548</v>
      </c>
      <c r="E219" s="4">
        <f t="shared" si="22"/>
        <v>139.56900318936161</v>
      </c>
      <c r="F219">
        <f t="shared" si="23"/>
        <v>19.100000000000001</v>
      </c>
      <c r="G219">
        <f t="shared" si="24"/>
        <v>140</v>
      </c>
    </row>
    <row r="220" spans="1:7">
      <c r="A220">
        <f t="shared" si="19"/>
        <v>4300</v>
      </c>
      <c r="B220" s="4" t="str">
        <f t="shared" si="20"/>
        <v>27017.6968208722i</v>
      </c>
      <c r="C220" s="4" t="str">
        <f>IMPRODUCT('Power Train Calculus'!C218,'Compensator Calculus'!C226)</f>
        <v>-6.87764575937486+5.70090528124201i</v>
      </c>
      <c r="D220" s="4">
        <f t="shared" si="21"/>
        <v>19.020155837596739</v>
      </c>
      <c r="E220" s="4">
        <f t="shared" si="22"/>
        <v>140.34454240526796</v>
      </c>
      <c r="F220">
        <f t="shared" si="23"/>
        <v>19</v>
      </c>
      <c r="G220">
        <f t="shared" si="24"/>
        <v>140</v>
      </c>
    </row>
    <row r="221" spans="1:7">
      <c r="A221">
        <f t="shared" si="19"/>
        <v>4400</v>
      </c>
      <c r="B221" s="4" t="str">
        <f t="shared" si="20"/>
        <v>27646.0153515902i</v>
      </c>
      <c r="C221" s="4" t="str">
        <f>IMPRODUCT('Power Train Calculus'!C219,'Compensator Calculus'!C227)</f>
        <v>-6.93134838614953+5.5932543061695i</v>
      </c>
      <c r="D221" s="4">
        <f t="shared" si="21"/>
        <v>18.994269659651</v>
      </c>
      <c r="E221" s="4">
        <f t="shared" si="22"/>
        <v>141.09819160205552</v>
      </c>
      <c r="F221">
        <f t="shared" si="23"/>
        <v>19</v>
      </c>
      <c r="G221">
        <f t="shared" si="24"/>
        <v>141</v>
      </c>
    </row>
    <row r="222" spans="1:7">
      <c r="A222">
        <f t="shared" si="19"/>
        <v>4500</v>
      </c>
      <c r="B222" s="4" t="str">
        <f t="shared" si="20"/>
        <v>28274.333882308i</v>
      </c>
      <c r="C222" s="4" t="str">
        <f>IMPRODUCT('Power Train Calculus'!C220,'Compensator Calculus'!C228)</f>
        <v>-6.9869282585902+5.49227745093103i</v>
      </c>
      <c r="D222" s="4">
        <f t="shared" si="21"/>
        <v>18.975296559525621</v>
      </c>
      <c r="E222" s="4">
        <f t="shared" si="22"/>
        <v>141.82985606001694</v>
      </c>
      <c r="F222">
        <f t="shared" si="23"/>
        <v>19</v>
      </c>
      <c r="G222">
        <f t="shared" si="24"/>
        <v>142</v>
      </c>
    </row>
    <row r="223" spans="1:7">
      <c r="A223">
        <f t="shared" si="19"/>
        <v>4600</v>
      </c>
      <c r="B223" s="4" t="str">
        <f t="shared" si="20"/>
        <v>28902.6524130261i</v>
      </c>
      <c r="C223" s="4" t="str">
        <f>IMPRODUCT('Power Train Calculus'!C221,'Compensator Calculus'!C229)</f>
        <v>-7.04443559349775+5.3976867018034i</v>
      </c>
      <c r="D223" s="4">
        <f t="shared" si="21"/>
        <v>18.96300714714808</v>
      </c>
      <c r="E223" s="4">
        <f t="shared" si="22"/>
        <v>142.53943342441914</v>
      </c>
      <c r="F223">
        <f t="shared" si="23"/>
        <v>19</v>
      </c>
      <c r="G223">
        <f t="shared" si="24"/>
        <v>143</v>
      </c>
    </row>
    <row r="224" spans="1:7">
      <c r="A224">
        <f t="shared" si="19"/>
        <v>4700</v>
      </c>
      <c r="B224" s="4" t="str">
        <f t="shared" si="20"/>
        <v>29530.9709437441i</v>
      </c>
      <c r="C224" s="4" t="str">
        <f>IMPRODUCT('Power Train Calculus'!C222,'Compensator Calculus'!C230)</f>
        <v>-7.10392225865767+5.3092298738776i</v>
      </c>
      <c r="D224" s="4">
        <f t="shared" si="21"/>
        <v>18.95718789137992</v>
      </c>
      <c r="E224" s="4">
        <f t="shared" si="22"/>
        <v>143.22681192694671</v>
      </c>
      <c r="F224">
        <f t="shared" si="23"/>
        <v>19</v>
      </c>
      <c r="G224">
        <f t="shared" si="24"/>
        <v>143</v>
      </c>
    </row>
    <row r="225" spans="1:7">
      <c r="A225">
        <f t="shared" si="19"/>
        <v>4800</v>
      </c>
      <c r="B225" s="4" t="str">
        <f t="shared" si="20"/>
        <v>30159.289474462i</v>
      </c>
      <c r="C225" s="4" t="str">
        <f>IMPRODUCT('Power Train Calculus'!C223,'Compensator Calculus'!C231)</f>
        <v>-7.16544174994512+5.22668781641706i</v>
      </c>
      <c r="D225" s="4">
        <f t="shared" si="21"/>
        <v>18.957639960023641</v>
      </c>
      <c r="E225" s="4">
        <f t="shared" si="22"/>
        <v>143.89186861976293</v>
      </c>
      <c r="F225">
        <f t="shared" si="23"/>
        <v>19</v>
      </c>
      <c r="G225">
        <f t="shared" si="24"/>
        <v>144</v>
      </c>
    </row>
    <row r="226" spans="1:7">
      <c r="A226">
        <f t="shared" si="19"/>
        <v>4900</v>
      </c>
      <c r="B226" s="4" t="str">
        <f t="shared" si="20"/>
        <v>30787.60800518i</v>
      </c>
      <c r="C226" s="4" t="str">
        <f>IMPRODUCT('Power Train Calculus'!C224,'Compensator Calculus'!C232)</f>
        <v>-7.22904915392264+5.14987204434278i</v>
      </c>
      <c r="D226" s="4">
        <f t="shared" si="21"/>
        <v>18.964178163107359</v>
      </c>
      <c r="E226" s="4">
        <f t="shared" si="22"/>
        <v>144.53446761516548</v>
      </c>
      <c r="F226">
        <f t="shared" si="23"/>
        <v>19</v>
      </c>
      <c r="G226">
        <f t="shared" si="24"/>
        <v>145</v>
      </c>
    </row>
    <row r="227" spans="1:7">
      <c r="A227">
        <f t="shared" si="19"/>
        <v>5000</v>
      </c>
      <c r="B227" s="4" t="str">
        <f t="shared" si="20"/>
        <v>31415.9265358979i</v>
      </c>
      <c r="C227" s="4" t="str">
        <f>IMPRODUCT('Power Train Calculus'!C225,'Compensator Calculus'!C233)</f>
        <v>-7.29480109313275+5.07862274391663i</v>
      </c>
      <c r="D227" s="4">
        <f t="shared" si="21"/>
        <v>18.97662998611818</v>
      </c>
      <c r="E227" s="4">
        <f t="shared" si="22"/>
        <v>145.15445832335129</v>
      </c>
      <c r="F227">
        <f t="shared" si="23"/>
        <v>19</v>
      </c>
      <c r="G227">
        <f t="shared" si="24"/>
        <v>145</v>
      </c>
    </row>
    <row r="228" spans="1:7">
      <c r="A228">
        <f t="shared" si="19"/>
        <v>5100</v>
      </c>
      <c r="B228" s="4" t="str">
        <f t="shared" si="20"/>
        <v>32044.2450666159i</v>
      </c>
      <c r="C228" s="4" t="str">
        <f>IMPRODUCT('Power Train Calculus'!C226,'Compensator Calculus'!C234)</f>
        <v>-7.36275565083175+5.01280710952648i</v>
      </c>
      <c r="D228" s="4">
        <f t="shared" si="21"/>
        <v>18.99483470153486</v>
      </c>
      <c r="E228" s="4">
        <f t="shared" si="22"/>
        <v>145.75167368038845</v>
      </c>
      <c r="F228">
        <f t="shared" si="23"/>
        <v>19</v>
      </c>
      <c r="G228">
        <f t="shared" si="24"/>
        <v>146</v>
      </c>
    </row>
    <row r="229" spans="1:7">
      <c r="A229">
        <f t="shared" si="19"/>
        <v>5200</v>
      </c>
      <c r="B229" s="4" t="str">
        <f t="shared" si="20"/>
        <v>32672.5635973338i</v>
      </c>
      <c r="C229" s="4" t="str">
        <f>IMPRODUCT('Power Train Calculus'!C227,'Compensator Calculus'!C235)</f>
        <v>-7.43297227137113+4.9523179758171i</v>
      </c>
      <c r="D229" s="4">
        <f t="shared" si="21"/>
        <v>19.018642548380559</v>
      </c>
      <c r="E229" s="4">
        <f t="shared" si="22"/>
        <v>146.32592835813156</v>
      </c>
      <c r="F229">
        <f t="shared" si="23"/>
        <v>19</v>
      </c>
      <c r="G229">
        <f t="shared" si="24"/>
        <v>146</v>
      </c>
    </row>
    <row r="230" spans="1:7">
      <c r="A230">
        <f t="shared" si="19"/>
        <v>5300</v>
      </c>
      <c r="B230" s="4" t="str">
        <f t="shared" si="20"/>
        <v>33300.8821280518i</v>
      </c>
      <c r="C230" s="4" t="str">
        <f>IMPRODUCT('Power Train Calculus'!C228,'Compensator Calculus'!C236)</f>
        <v>-7.50551163181929+4.89707271555198i</v>
      </c>
      <c r="D230" s="4">
        <f t="shared" si="21"/>
        <v>19.047913970649979</v>
      </c>
      <c r="E230" s="4">
        <f t="shared" si="22"/>
        <v>146.87701694750871</v>
      </c>
      <c r="F230">
        <f t="shared" si="23"/>
        <v>19</v>
      </c>
      <c r="G230">
        <f t="shared" si="24"/>
        <v>147</v>
      </c>
    </row>
    <row r="231" spans="1:7">
      <c r="A231">
        <f t="shared" si="19"/>
        <v>5400</v>
      </c>
      <c r="B231" s="4" t="str">
        <f t="shared" si="20"/>
        <v>33929.2006587698i</v>
      </c>
      <c r="C231" s="4" t="str">
        <f>IMPRODUCT('Power Train Calculus'!C229,'Compensator Calculus'!C237)</f>
        <v>-7.58043547969382+4.84701237874025i</v>
      </c>
      <c r="D231" s="4">
        <f t="shared" si="21"/>
        <v>19.08251890637748</v>
      </c>
      <c r="E231" s="4">
        <f t="shared" si="22"/>
        <v>147.40471210633333</v>
      </c>
      <c r="F231">
        <f t="shared" si="23"/>
        <v>19.100000000000001</v>
      </c>
      <c r="G231">
        <f t="shared" si="24"/>
        <v>147</v>
      </c>
    </row>
    <row r="232" spans="1:7">
      <c r="A232">
        <f t="shared" si="19"/>
        <v>5500</v>
      </c>
      <c r="B232" s="4" t="str">
        <f t="shared" si="20"/>
        <v>34557.5191894877i</v>
      </c>
      <c r="C232" s="4" t="str">
        <f>IMPRODUCT('Power Train Calculus'!C230,'Compensator Calculus'!C238)</f>
        <v>-7.65780643084739+4.80210105289922i</v>
      </c>
      <c r="D232" s="4">
        <f t="shared" si="21"/>
        <v>19.12233611985172</v>
      </c>
      <c r="E232" s="4">
        <f t="shared" si="22"/>
        <v>147.90876266258689</v>
      </c>
      <c r="F232">
        <f t="shared" si="23"/>
        <v>19.100000000000001</v>
      </c>
      <c r="G232">
        <f t="shared" si="24"/>
        <v>148</v>
      </c>
    </row>
    <row r="233" spans="1:7">
      <c r="A233">
        <f t="shared" si="19"/>
        <v>5600</v>
      </c>
      <c r="B233" s="4" t="str">
        <f t="shared" si="20"/>
        <v>35185.8377202057i</v>
      </c>
      <c r="C233" s="4" t="str">
        <f>IMPRODUCT('Power Train Calculus'!C231,'Compensator Calculus'!C239)</f>
        <v>-7.73768772058837+4.7623254279797i</v>
      </c>
      <c r="D233" s="4">
        <f t="shared" si="21"/>
        <v>19.167252570063098</v>
      </c>
      <c r="E233" s="4">
        <f t="shared" si="22"/>
        <v>148.38889166394546</v>
      </c>
      <c r="F233">
        <f t="shared" si="23"/>
        <v>19.2</v>
      </c>
      <c r="G233">
        <f t="shared" si="24"/>
        <v>148</v>
      </c>
    </row>
    <row r="234" spans="1:7">
      <c r="A234">
        <f t="shared" si="19"/>
        <v>5700</v>
      </c>
      <c r="B234" s="4" t="str">
        <f t="shared" si="20"/>
        <v>35814.1562509236i</v>
      </c>
      <c r="C234" s="4" t="str">
        <f>IMPRODUCT('Power Train Calculus'!C232,'Compensator Calculus'!C240)</f>
        <v>-7.82014290000531+4.72769455256223i</v>
      </c>
      <c r="D234" s="4">
        <f t="shared" si="21"/>
        <v>19.217162808911961</v>
      </c>
      <c r="E234" s="4">
        <f t="shared" si="22"/>
        <v>148.84479436421012</v>
      </c>
      <c r="F234">
        <f t="shared" si="23"/>
        <v>19.2</v>
      </c>
      <c r="G234">
        <f t="shared" si="24"/>
        <v>149</v>
      </c>
    </row>
    <row r="235" spans="1:7">
      <c r="A235">
        <f t="shared" si="19"/>
        <v>5800</v>
      </c>
      <c r="B235" s="4" t="str">
        <f t="shared" si="20"/>
        <v>36442.4747816416i</v>
      </c>
      <c r="C235" s="4" t="str">
        <f>IMPRODUCT('Power Train Calculus'!C233,'Compensator Calculus'!C241)</f>
        <v>-7.90523546818461+4.69823977051713i</v>
      </c>
      <c r="D235" s="4">
        <f t="shared" si="21"/>
        <v>19.271968403030179</v>
      </c>
      <c r="E235" s="4">
        <f t="shared" si="22"/>
        <v>149.27613613727036</v>
      </c>
      <c r="F235">
        <f t="shared" si="23"/>
        <v>19.3</v>
      </c>
      <c r="G235">
        <f t="shared" si="24"/>
        <v>149</v>
      </c>
    </row>
    <row r="236" spans="1:7">
      <c r="A236">
        <f t="shared" si="19"/>
        <v>5900</v>
      </c>
      <c r="B236" s="4" t="str">
        <f t="shared" si="20"/>
        <v>37070.7933123596i</v>
      </c>
      <c r="C236" s="4" t="str">
        <f>IMPRODUCT('Power Train Calculus'!C234,'Compensator Calculus'!C242)</f>
        <v>-7.9930284295264+4.67401482946644i</v>
      </c>
      <c r="D236" s="4">
        <f t="shared" si="21"/>
        <v>19.33157737327436</v>
      </c>
      <c r="E236" s="4">
        <f t="shared" si="22"/>
        <v>149.68255030925758</v>
      </c>
      <c r="F236">
        <f t="shared" si="23"/>
        <v>19.3</v>
      </c>
      <c r="G236">
        <f t="shared" si="24"/>
        <v>150</v>
      </c>
    </row>
    <row r="237" spans="1:7">
      <c r="A237">
        <f t="shared" si="19"/>
        <v>6000</v>
      </c>
      <c r="B237" s="4" t="str">
        <f t="shared" si="20"/>
        <v>37699.1118430775i</v>
      </c>
      <c r="C237" s="4" t="str">
        <f>IMPRODUCT('Power Train Calculus'!C235,'Compensator Calculus'!C243)</f>
        <v>-8.08358376366376+4.655096154129i</v>
      </c>
      <c r="D237" s="4">
        <f t="shared" si="21"/>
        <v>19.395903646061058</v>
      </c>
      <c r="E237" s="4">
        <f t="shared" si="22"/>
        <v>150.06363589970817</v>
      </c>
      <c r="F237">
        <f t="shared" si="23"/>
        <v>19.399999999999999</v>
      </c>
      <c r="G237">
        <f t="shared" si="24"/>
        <v>150</v>
      </c>
    </row>
    <row r="238" spans="1:7">
      <c r="A238">
        <f t="shared" si="19"/>
        <v>6100</v>
      </c>
      <c r="B238" s="4" t="str">
        <f t="shared" si="20"/>
        <v>38327.4303737955i</v>
      </c>
      <c r="C238" s="4" t="str">
        <f>IMPRODUCT('Power Train Calculus'!C236,'Compensator Calculus'!C244)</f>
        <v>-8.17696179352657+4.64158327899034i</v>
      </c>
      <c r="D238" s="4">
        <f t="shared" si="21"/>
        <v>19.46486651072102</v>
      </c>
      <c r="E238" s="4">
        <f t="shared" si="22"/>
        <v>150.41895526282181</v>
      </c>
      <c r="F238">
        <f t="shared" si="23"/>
        <v>19.5</v>
      </c>
      <c r="G238">
        <f t="shared" si="24"/>
        <v>150</v>
      </c>
    </row>
    <row r="239" spans="1:7">
      <c r="A239">
        <f t="shared" si="19"/>
        <v>6200</v>
      </c>
      <c r="B239" s="4" t="str">
        <f t="shared" si="20"/>
        <v>38955.7489045134i</v>
      </c>
      <c r="C239" s="4" t="str">
        <f>IMPRODUCT('Power Train Calculus'!C237,'Compensator Calculus'!C245)</f>
        <v>-8.27322043484223+4.63359943571594i</v>
      </c>
      <c r="D239" s="4">
        <f t="shared" si="21"/>
        <v>19.53839007696714</v>
      </c>
      <c r="E239" s="4">
        <f t="shared" si="22"/>
        <v>150.74803162035334</v>
      </c>
      <c r="F239">
        <f t="shared" si="23"/>
        <v>19.5</v>
      </c>
      <c r="G239">
        <f t="shared" si="24"/>
        <v>151</v>
      </c>
    </row>
    <row r="240" spans="1:7">
      <c r="A240">
        <f t="shared" si="19"/>
        <v>6300</v>
      </c>
      <c r="B240" s="4" t="str">
        <f t="shared" si="20"/>
        <v>39584.0674352314i</v>
      </c>
      <c r="C240" s="4" t="str">
        <f>IMPRODUCT('Power Train Calculus'!C238,'Compensator Calculus'!C246)</f>
        <v>-8.37241430779046+4.63129229130514i</v>
      </c>
      <c r="D240" s="4">
        <f t="shared" si="21"/>
        <v>19.61640272639616</v>
      </c>
      <c r="E240" s="4">
        <f t="shared" si="22"/>
        <v>151.05034647834026</v>
      </c>
      <c r="F240">
        <f t="shared" si="23"/>
        <v>19.600000000000001</v>
      </c>
      <c r="G240">
        <f t="shared" si="24"/>
        <v>151</v>
      </c>
    </row>
    <row r="241" spans="1:7">
      <c r="A241">
        <f t="shared" si="19"/>
        <v>6400</v>
      </c>
      <c r="B241" s="4" t="str">
        <f t="shared" si="20"/>
        <v>40212.3859659494i</v>
      </c>
      <c r="C241" s="4" t="str">
        <f>IMPRODUCT('Power Train Calculus'!C239,'Compensator Calculus'!C247)</f>
        <v>-8.47459368858606+4.63483483312617i</v>
      </c>
      <c r="D241" s="4">
        <f t="shared" si="21"/>
        <v>19.698836551675761</v>
      </c>
      <c r="E241" s="4">
        <f t="shared" si="22"/>
        <v>151.32533692078727</v>
      </c>
      <c r="F241">
        <f t="shared" si="23"/>
        <v>19.7</v>
      </c>
      <c r="G241">
        <f t="shared" si="24"/>
        <v>151</v>
      </c>
    </row>
    <row r="242" spans="1:7">
      <c r="A242">
        <f t="shared" si="19"/>
        <v>6500</v>
      </c>
      <c r="B242" s="4" t="str">
        <f t="shared" si="20"/>
        <v>40840.7044966673i</v>
      </c>
      <c r="C242" s="4" t="str">
        <f>IMPRODUCT('Power Train Calculus'!C240,'Compensator Calculus'!C248)</f>
        <v>-8.57980327542177+4.6444263966213i</v>
      </c>
      <c r="D242" s="4">
        <f t="shared" si="21"/>
        <v>19.78562677671222</v>
      </c>
      <c r="E242" s="4">
        <f t="shared" si="22"/>
        <v>151.5723927747147</v>
      </c>
      <c r="F242">
        <f t="shared" si="23"/>
        <v>19.8</v>
      </c>
      <c r="G242">
        <f t="shared" si="24"/>
        <v>152</v>
      </c>
    </row>
    <row r="243" spans="1:7">
      <c r="A243">
        <f t="shared" si="19"/>
        <v>6600</v>
      </c>
      <c r="B243" s="4" t="str">
        <f t="shared" si="20"/>
        <v>41469.0230273853i</v>
      </c>
      <c r="C243" s="4" t="str">
        <f>IMPRODUCT('Power Train Calculus'!C241,'Compensator Calculus'!C249)</f>
        <v>-8.68808073940766+4.66029383054491i</v>
      </c>
      <c r="D243" s="4">
        <f t="shared" si="21"/>
        <v>19.876711150636901</v>
      </c>
      <c r="E243" s="4">
        <f t="shared" si="22"/>
        <v>151.79085364266049</v>
      </c>
      <c r="F243">
        <f t="shared" si="23"/>
        <v>19.899999999999999</v>
      </c>
      <c r="G243">
        <f t="shared" si="24"/>
        <v>152</v>
      </c>
    </row>
    <row r="244" spans="1:7">
      <c r="A244">
        <f t="shared" si="19"/>
        <v>6700</v>
      </c>
      <c r="B244" s="4" t="str">
        <f t="shared" si="20"/>
        <v>42097.3415581032i</v>
      </c>
      <c r="C244" s="4" t="str">
        <f>IMPRODUCT('Power Train Calculus'!C242,'Compensator Calculus'!C250)</f>
        <v>-8.79945502687762+4.68269279298601i</v>
      </c>
      <c r="D244" s="4">
        <f t="shared" si="21"/>
        <v>19.972029307904201</v>
      </c>
      <c r="E244" s="4">
        <f t="shared" si="22"/>
        <v>151.98000580097036</v>
      </c>
      <c r="F244">
        <f t="shared" si="23"/>
        <v>20</v>
      </c>
      <c r="G244">
        <f t="shared" si="24"/>
        <v>152</v>
      </c>
    </row>
    <row r="245" spans="1:7">
      <c r="A245">
        <f t="shared" si="19"/>
        <v>6800</v>
      </c>
      <c r="B245" s="4" t="str">
        <f t="shared" si="20"/>
        <v>42725.6600888212i</v>
      </c>
      <c r="C245" s="4" t="str">
        <f>IMPRODUCT('Power Train Calculus'!C243,'Compensator Calculus'!C251)</f>
        <v>-8.91394437464544+4.71190916898696i</v>
      </c>
      <c r="D245" s="4">
        <f t="shared" si="21"/>
        <v>20.071522086142004</v>
      </c>
      <c r="E245" s="4">
        <f t="shared" si="22"/>
        <v>152.13907896510372</v>
      </c>
      <c r="F245">
        <f t="shared" si="23"/>
        <v>20.100000000000001</v>
      </c>
      <c r="G245">
        <f t="shared" si="24"/>
        <v>152</v>
      </c>
    </row>
    <row r="246" spans="1:7">
      <c r="A246">
        <f t="shared" si="19"/>
        <v>6900</v>
      </c>
      <c r="B246" s="4" t="str">
        <f t="shared" si="20"/>
        <v>43353.9786195391i</v>
      </c>
      <c r="C246" s="4" t="str">
        <f>IMPRODUCT('Power Train Calculus'!C244,'Compensator Calculus'!C252)</f>
        <v>-9.03155399448034+4.74826059712489i</v>
      </c>
      <c r="D246" s="4">
        <f t="shared" si="21"/>
        <v>20.175130792651</v>
      </c>
      <c r="E246" s="4">
        <f t="shared" si="22"/>
        <v>152.26724292690756</v>
      </c>
      <c r="F246">
        <f t="shared" si="23"/>
        <v>20.2</v>
      </c>
      <c r="G246">
        <f t="shared" si="24"/>
        <v>152</v>
      </c>
    </row>
    <row r="247" spans="1:7">
      <c r="A247">
        <f t="shared" si="19"/>
        <v>7000</v>
      </c>
      <c r="B247" s="4" t="str">
        <f t="shared" si="20"/>
        <v>43982.2971502571i</v>
      </c>
      <c r="C247" s="4" t="str">
        <f>IMPRODUCT('Power Train Calculus'!C245,'Compensator Calculus'!C253)</f>
        <v>-9.15227337722172+4.79209808774442i</v>
      </c>
      <c r="D247" s="4">
        <f t="shared" si="21"/>
        <v>20.282796409596202</v>
      </c>
      <c r="E247" s="4">
        <f t="shared" si="22"/>
        <v>152.36360407355053</v>
      </c>
      <c r="F247">
        <f t="shared" si="23"/>
        <v>20.3</v>
      </c>
      <c r="G247">
        <f t="shared" si="24"/>
        <v>152</v>
      </c>
    </row>
    <row r="248" spans="1:7">
      <c r="A248">
        <f t="shared" si="19"/>
        <v>7100</v>
      </c>
      <c r="B248" s="4" t="str">
        <f t="shared" si="20"/>
        <v>44610.6156809751i</v>
      </c>
      <c r="C248" s="4" t="str">
        <f>IMPRODUCT('Power Train Calculus'!C246,'Compensator Calculus'!C254)</f>
        <v>-9.27607316059732+4.84380770934756i</v>
      </c>
      <c r="D248" s="4">
        <f t="shared" si="21"/>
        <v>20.394458726992802</v>
      </c>
      <c r="E248" s="4">
        <f t="shared" si="22"/>
        <v>152.42720180379337</v>
      </c>
      <c r="F248">
        <f t="shared" si="23"/>
        <v>20.399999999999999</v>
      </c>
      <c r="G248">
        <f t="shared" si="24"/>
        <v>152</v>
      </c>
    </row>
    <row r="249" spans="1:7">
      <c r="A249">
        <f t="shared" si="19"/>
        <v>7200</v>
      </c>
      <c r="B249" s="4" t="str">
        <f t="shared" si="20"/>
        <v>45238.934211693i</v>
      </c>
      <c r="C249" s="4" t="str">
        <f>IMPRODUCT('Power Train Calculus'!C247,'Compensator Calculus'!C255)</f>
        <v>-9.40290149801657+4.90381231162516i</v>
      </c>
      <c r="D249" s="4">
        <f t="shared" si="21"/>
        <v>20.510055391541201</v>
      </c>
      <c r="E249" s="4">
        <f t="shared" si="22"/>
        <v>152.45700486478128</v>
      </c>
      <c r="F249">
        <f t="shared" si="23"/>
        <v>20.5</v>
      </c>
      <c r="G249">
        <f t="shared" si="24"/>
        <v>152</v>
      </c>
    </row>
    <row r="250" spans="1:7">
      <c r="A250">
        <f t="shared" si="19"/>
        <v>7300</v>
      </c>
      <c r="B250" s="4" t="str">
        <f t="shared" si="20"/>
        <v>45867.252742411i</v>
      </c>
      <c r="C250" s="4" t="str">
        <f>IMPRODUCT('Power Train Calculus'!C248,'Compensator Calculus'!C256)</f>
        <v>-9.53267985850204+4.97257324335331i</v>
      </c>
      <c r="D250" s="4">
        <f t="shared" si="21"/>
        <v>20.629520858253997</v>
      </c>
      <c r="E250" s="4">
        <f t="shared" si="22"/>
        <v>152.45190764189505</v>
      </c>
      <c r="F250">
        <f t="shared" si="23"/>
        <v>20.6</v>
      </c>
      <c r="G250">
        <f t="shared" si="24"/>
        <v>152</v>
      </c>
    </row>
    <row r="251" spans="1:7">
      <c r="A251">
        <f t="shared" si="19"/>
        <v>7400</v>
      </c>
      <c r="B251" s="4" t="str">
        <f t="shared" si="20"/>
        <v>46495.5712731289i</v>
      </c>
      <c r="C251" s="4" t="str">
        <f>IMPRODUCT('Power Train Calculus'!C249,'Compensator Calculus'!C257)</f>
        <v>-9.66529818071505+5.05059201040994i</v>
      </c>
      <c r="D251" s="4">
        <f t="shared" si="21"/>
        <v>20.7527852306252</v>
      </c>
      <c r="E251" s="4">
        <f t="shared" si="22"/>
        <v>152.4107264457769</v>
      </c>
      <c r="F251">
        <f t="shared" si="23"/>
        <v>20.8</v>
      </c>
      <c r="G251">
        <f t="shared" si="24"/>
        <v>152</v>
      </c>
    </row>
    <row r="252" spans="1:7">
      <c r="A252">
        <f t="shared" si="19"/>
        <v>7500</v>
      </c>
      <c r="B252" s="4" t="str">
        <f t="shared" si="20"/>
        <v>47123.8898038469i</v>
      </c>
      <c r="C252" s="4" t="str">
        <f>IMPRODUCT('Power Train Calculus'!C250,'Compensator Calculus'!C258)</f>
        <v>-9.80060929704321+5.13841180293851i</v>
      </c>
      <c r="D252" s="4">
        <f t="shared" si="21"/>
        <v>20.879772973879799</v>
      </c>
      <c r="E252" s="4">
        <f t="shared" si="22"/>
        <v>152.33219585490332</v>
      </c>
      <c r="F252">
        <f t="shared" si="23"/>
        <v>20.9</v>
      </c>
      <c r="G252">
        <f t="shared" si="24"/>
        <v>152</v>
      </c>
    </row>
    <row r="253" spans="1:7">
      <c r="A253">
        <f t="shared" ref="A253:A277" si="25">A252+100</f>
        <v>7600</v>
      </c>
      <c r="B253" s="4" t="str">
        <f t="shared" si="20"/>
        <v>47752.2083345649i</v>
      </c>
      <c r="C253" s="4" t="str">
        <f>IMPRODUCT('Power Train Calculus'!C251,'Compensator Calculus'!C259)</f>
        <v>-9.9384225374296+5.23661880057733i</v>
      </c>
      <c r="D253" s="4">
        <f t="shared" si="21"/>
        <v>21.0104014846398</v>
      </c>
      <c r="E253" s="4">
        <f t="shared" si="22"/>
        <v>152.21496518950551</v>
      </c>
      <c r="F253">
        <f t="shared" si="23"/>
        <v>21</v>
      </c>
      <c r="G253">
        <f t="shared" si="24"/>
        <v>152</v>
      </c>
    </row>
    <row r="254" spans="1:7">
      <c r="A254">
        <f t="shared" si="25"/>
        <v>7700</v>
      </c>
      <c r="B254" s="4" t="str">
        <f t="shared" si="20"/>
        <v>48380.5268652828i</v>
      </c>
      <c r="C254" s="4" t="str">
        <f>IMPRODUCT('Power Train Calculus'!C252,'Compensator Calculus'!C260)</f>
        <v>-10.0784964177148+5.34584313998544i</v>
      </c>
      <c r="D254" s="4">
        <f t="shared" si="21"/>
        <v>21.144579499203999</v>
      </c>
      <c r="E254" s="4">
        <f t="shared" si="22"/>
        <v>152.05759521382376</v>
      </c>
      <c r="F254">
        <f t="shared" si="23"/>
        <v>21.1</v>
      </c>
      <c r="G254">
        <f t="shared" si="24"/>
        <v>152</v>
      </c>
    </row>
    <row r="255" spans="1:7">
      <c r="A255">
        <f t="shared" si="25"/>
        <v>7800</v>
      </c>
      <c r="B255" s="4" t="str">
        <f t="shared" si="20"/>
        <v>49008.8453960008i</v>
      </c>
      <c r="C255" s="4" t="str">
        <f>IMPRODUCT('Power Train Calculus'!C253,'Compensator Calculus'!C261)</f>
        <v>-10.2205303146881+5.46675939888632i</v>
      </c>
      <c r="D255" s="4">
        <f t="shared" si="21"/>
        <v>21.2822053216792</v>
      </c>
      <c r="E255" s="4">
        <f t="shared" si="22"/>
        <v>151.8585551892547</v>
      </c>
      <c r="F255">
        <f t="shared" si="23"/>
        <v>21.3</v>
      </c>
      <c r="G255">
        <f t="shared" si="24"/>
        <v>152</v>
      </c>
    </row>
    <row r="256" spans="1:7">
      <c r="A256">
        <f t="shared" si="25"/>
        <v>7900</v>
      </c>
      <c r="B256" s="4" t="str">
        <f t="shared" si="20"/>
        <v>49637.1639267187i</v>
      </c>
      <c r="C256" s="4" t="str">
        <f>IMPRODUCT('Power Train Calculus'!C254,'Compensator Calculus'!C262)</f>
        <v>-10.3641550310939+5.60008641475467i</v>
      </c>
      <c r="D256" s="4">
        <f t="shared" si="21"/>
        <v>21.423164852515399</v>
      </c>
      <c r="E256" s="4">
        <f t="shared" si="22"/>
        <v>151.61622043158721</v>
      </c>
      <c r="F256">
        <f t="shared" si="23"/>
        <v>21.4</v>
      </c>
      <c r="G256">
        <f t="shared" si="24"/>
        <v>152</v>
      </c>
    </row>
    <row r="257" spans="1:7">
      <c r="A257">
        <f t="shared" si="25"/>
        <v>8000</v>
      </c>
      <c r="B257" s="4" t="str">
        <f t="shared" si="20"/>
        <v>50265.4824574367i</v>
      </c>
      <c r="C257" s="4" t="str">
        <f>IMPRODUCT('Power Train Calculus'!C255,'Compensator Calculus'!C263)</f>
        <v>-10.5089221602525+5.74658621337717i</v>
      </c>
      <c r="D257" s="4">
        <f t="shared" si="21"/>
        <v>21.567329397762599</v>
      </c>
      <c r="E257" s="4">
        <f t="shared" si="22"/>
        <v>151.32887056193016</v>
      </c>
      <c r="F257">
        <f t="shared" si="23"/>
        <v>21.6</v>
      </c>
      <c r="G257">
        <f t="shared" si="24"/>
        <v>151</v>
      </c>
    </row>
    <row r="258" spans="1:7">
      <c r="A258">
        <f t="shared" si="25"/>
        <v>8100</v>
      </c>
      <c r="B258" s="4" t="str">
        <f t="shared" si="20"/>
        <v>50893.8009881546i</v>
      </c>
      <c r="C258" s="4" t="str">
        <f>IMPRODUCT('Power Train Calculus'!C256,'Compensator Calculus'!C264)</f>
        <v>-10.6542921739912+5.90706177224949i</v>
      </c>
      <c r="D258" s="4">
        <f t="shared" si="21"/>
        <v>21.714553239797997</v>
      </c>
      <c r="E258" s="4">
        <f t="shared" si="22"/>
        <v>150.99468868378642</v>
      </c>
      <c r="F258">
        <f t="shared" si="23"/>
        <v>21.7</v>
      </c>
      <c r="G258">
        <f t="shared" si="24"/>
        <v>151</v>
      </c>
    </row>
    <row r="259" spans="1:7">
      <c r="A259">
        <f t="shared" si="25"/>
        <v>8200</v>
      </c>
      <c r="B259" s="4" t="str">
        <f t="shared" si="20"/>
        <v>51522.1195188726i</v>
      </c>
      <c r="C259" s="4" t="str">
        <f>IMPRODUCT('Power Train Calculus'!C257,'Compensator Calculus'!C265)</f>
        <v>-10.7996211821766+6.08235328586369i</v>
      </c>
      <c r="D259" s="4">
        <f t="shared" si="21"/>
        <v>21.864670951636398</v>
      </c>
      <c r="E259" s="4">
        <f t="shared" si="22"/>
        <v>150.61176176859175</v>
      </c>
      <c r="F259">
        <f t="shared" si="23"/>
        <v>21.9</v>
      </c>
      <c r="G259">
        <f t="shared" si="24"/>
        <v>151</v>
      </c>
    </row>
    <row r="260" spans="1:7">
      <c r="A260">
        <f t="shared" si="25"/>
        <v>8300</v>
      </c>
      <c r="B260" s="4" t="str">
        <f t="shared" si="20"/>
        <v>52150.4380495906i</v>
      </c>
      <c r="C260" s="4" t="str">
        <f>IMPRODUCT('Power Train Calculus'!C258,'Compensator Calculus'!C266)</f>
        <v>-10.944146350955+6.2733325346117i</v>
      </c>
      <c r="D260" s="4">
        <f t="shared" si="21"/>
        <v>22.0174944396054</v>
      </c>
      <c r="E260" s="4">
        <f t="shared" si="22"/>
        <v>150.17808258934483</v>
      </c>
      <c r="F260">
        <f t="shared" si="23"/>
        <v>22</v>
      </c>
      <c r="G260">
        <f t="shared" si="24"/>
        <v>150</v>
      </c>
    </row>
    <row r="261" spans="1:7">
      <c r="A261">
        <f t="shared" si="25"/>
        <v>8400</v>
      </c>
      <c r="B261" s="4" t="str">
        <f t="shared" si="20"/>
        <v>52778.7565803085i</v>
      </c>
      <c r="C261" s="4" t="str">
        <f>IMPRODUCT('Power Train Calculus'!C259,'Compensator Calculus'!C267)</f>
        <v>-11.0869700243684+6.48089488735267i</v>
      </c>
      <c r="D261" s="4">
        <f t="shared" si="21"/>
        <v>22.172809703563598</v>
      </c>
      <c r="E261" s="4">
        <f t="shared" si="22"/>
        <v>149.69155360668415</v>
      </c>
      <c r="F261">
        <f t="shared" si="23"/>
        <v>22.2</v>
      </c>
      <c r="G261">
        <f t="shared" si="24"/>
        <v>150</v>
      </c>
    </row>
    <row r="262" spans="1:7">
      <c r="A262">
        <f t="shared" si="25"/>
        <v>8500</v>
      </c>
      <c r="B262" s="4" t="str">
        <f t="shared" si="20"/>
        <v>53407.0751110265i</v>
      </c>
      <c r="C262" s="4" t="str">
        <f>IMPRODUCT('Power Train Calculus'!C260,'Compensator Calculus'!C268)</f>
        <v>-11.2270426757022+6.70594839193541i</v>
      </c>
      <c r="D262" s="4">
        <f t="shared" si="21"/>
        <v>22.330373310518201</v>
      </c>
      <c r="E262" s="4">
        <f t="shared" si="22"/>
        <v>149.14999328346798</v>
      </c>
      <c r="F262">
        <f t="shared" si="23"/>
        <v>22.3</v>
      </c>
      <c r="G262">
        <f t="shared" si="24"/>
        <v>149</v>
      </c>
    </row>
    <row r="263" spans="1:7">
      <c r="A263">
        <f t="shared" si="25"/>
        <v>8600</v>
      </c>
      <c r="B263" s="4" t="str">
        <f t="shared" ref="B263:B326" si="26">COMPLEX(0,2*PI()*A263)</f>
        <v>54035.3936417444i</v>
      </c>
      <c r="C263" s="4" t="str">
        <f>IMPRODUCT('Power Train Calculus'!C261,'Compensator Calculus'!C269)</f>
        <v>-11.3631449269103+6.94939933219402i</v>
      </c>
      <c r="D263" s="4">
        <f t="shared" ref="D263:D326" si="27">20*(IMREAL(IMLOG10(C263)))</f>
        <v>22.489908587102001</v>
      </c>
      <c r="E263" s="4">
        <f t="shared" ref="E263:E326" si="28">180/PI()*IMARGUMENT(C263)</f>
        <v>148.55114538120765</v>
      </c>
      <c r="F263">
        <f t="shared" ref="F263:F326" si="29">ROUND(D263,1)</f>
        <v>22.5</v>
      </c>
      <c r="G263">
        <f t="shared" ref="G263:G326" si="30">ROUND(E263,0)</f>
        <v>149</v>
      </c>
    </row>
    <row r="264" spans="1:7">
      <c r="A264">
        <f t="shared" si="25"/>
        <v>8700</v>
      </c>
      <c r="B264" s="4" t="str">
        <f t="shared" si="26"/>
        <v>54663.7121724624i</v>
      </c>
      <c r="C264" s="4" t="str">
        <f>IMPRODUCT('Power Train Calculus'!C262,'Compensator Calculus'!C270)</f>
        <v>-11.4938690234972+7.21213356065535i</v>
      </c>
      <c r="D264" s="4">
        <f t="shared" si="27"/>
        <v>22.651101549629402</v>
      </c>
      <c r="E264" s="4">
        <f t="shared" si="28"/>
        <v>147.89269187208112</v>
      </c>
      <c r="F264">
        <f t="shared" si="29"/>
        <v>22.7</v>
      </c>
      <c r="G264">
        <f t="shared" si="30"/>
        <v>148</v>
      </c>
    </row>
    <row r="265" spans="1:7">
      <c r="A265">
        <f t="shared" si="25"/>
        <v>8800</v>
      </c>
      <c r="B265" s="4" t="str">
        <f t="shared" si="26"/>
        <v>55292.0307031804i</v>
      </c>
      <c r="C265" s="4" t="str">
        <f>IMPRODUCT('Power Train Calculus'!C263,'Compensator Calculus'!C271)</f>
        <v>-11.6176003450693+7.49499286316807i</v>
      </c>
      <c r="D265" s="4">
        <f t="shared" si="27"/>
        <v>22.8135966082164</v>
      </c>
      <c r="E265" s="4">
        <f t="shared" si="28"/>
        <v>147.17227017952669</v>
      </c>
      <c r="F265">
        <f t="shared" si="29"/>
        <v>22.8</v>
      </c>
      <c r="G265">
        <f t="shared" si="30"/>
        <v>147</v>
      </c>
    </row>
    <row r="266" spans="1:7">
      <c r="A266">
        <f t="shared" si="25"/>
        <v>8900</v>
      </c>
      <c r="B266" s="4" t="str">
        <f t="shared" si="26"/>
        <v>55920.3492338983i</v>
      </c>
      <c r="C266" s="4" t="str">
        <f>IMPRODUCT('Power Train Calculus'!C264,'Compensator Calculus'!C272)</f>
        <v>-11.7324997743072+7.79874558877399i</v>
      </c>
      <c r="D266" s="4">
        <f t="shared" si="27"/>
        <v>22.976992104554199</v>
      </c>
      <c r="E266" s="4">
        <f t="shared" si="28"/>
        <v>146.38749553225546</v>
      </c>
      <c r="F266">
        <f t="shared" si="29"/>
        <v>23</v>
      </c>
      <c r="G266">
        <f t="shared" si="30"/>
        <v>146</v>
      </c>
    </row>
    <row r="267" spans="1:7">
      <c r="A267">
        <f t="shared" si="25"/>
        <v>9000</v>
      </c>
      <c r="B267" s="4" t="str">
        <f t="shared" si="26"/>
        <v>56548.6677646163i</v>
      </c>
      <c r="C267" s="4" t="str">
        <f>IMPRODUCT('Power Train Calculus'!C265,'Compensator Calculus'!C273)</f>
        <v>-11.8364880429415+8.12405080425396i</v>
      </c>
      <c r="D267" s="4">
        <f t="shared" si="27"/>
        <v>23.1408357722296</v>
      </c>
      <c r="E267" s="4">
        <f t="shared" si="28"/>
        <v>145.53598927179144</v>
      </c>
      <c r="F267">
        <f t="shared" si="29"/>
        <v>23.1</v>
      </c>
      <c r="G267">
        <f t="shared" si="30"/>
        <v>146</v>
      </c>
    </row>
    <row r="268" spans="1:7">
      <c r="A268">
        <f t="shared" si="25"/>
        <v>9100</v>
      </c>
      <c r="B268" s="4" t="str">
        <f t="shared" si="26"/>
        <v>57176.9862953342i</v>
      </c>
      <c r="C268" s="4" t="str">
        <f>IMPRODUCT('Power Train Calculus'!C266,'Compensator Calculus'!C274)</f>
        <v>-11.9272335215594+8.47141533230487i</v>
      </c>
      <c r="D268" s="4">
        <f t="shared" si="27"/>
        <v>23.304620244593202</v>
      </c>
      <c r="E268" s="4">
        <f t="shared" si="28"/>
        <v>144.61541397987142</v>
      </c>
      <c r="F268">
        <f t="shared" si="29"/>
        <v>23.3</v>
      </c>
      <c r="G268">
        <f t="shared" si="30"/>
        <v>145</v>
      </c>
    </row>
    <row r="269" spans="1:7">
      <c r="A269">
        <f t="shared" si="25"/>
        <v>9200</v>
      </c>
      <c r="B269" s="4" t="str">
        <f t="shared" si="26"/>
        <v>57805.3048260522i</v>
      </c>
      <c r="C269" s="4" t="str">
        <f>IMPRODUCT('Power Train Calculus'!C267,'Compensator Calculus'!C275)</f>
        <v>-12.0021453124657+8.84114323525296i</v>
      </c>
      <c r="D269" s="4">
        <f t="shared" si="27"/>
        <v>23.467778778459198</v>
      </c>
      <c r="E269" s="4">
        <f t="shared" si="28"/>
        <v>143.62351627285233</v>
      </c>
      <c r="F269">
        <f t="shared" si="29"/>
        <v>23.5</v>
      </c>
      <c r="G269">
        <f t="shared" si="30"/>
        <v>144</v>
      </c>
    </row>
    <row r="270" spans="1:7">
      <c r="A270">
        <f t="shared" si="25"/>
        <v>9300</v>
      </c>
      <c r="B270" s="4" t="str">
        <f t="shared" si="26"/>
        <v>58433.6233567701i</v>
      </c>
      <c r="C270" s="4" t="str">
        <f>IMPRODUCT('Power Train Calculus'!C268,'Compensator Calculus'!C276)</f>
        <v>-12.0583739219104+9.23327764711279i</v>
      </c>
      <c r="D270" s="4">
        <f t="shared" si="27"/>
        <v>23.629681411998199</v>
      </c>
      <c r="E270" s="4">
        <f t="shared" si="28"/>
        <v>142.55817802527261</v>
      </c>
      <c r="F270">
        <f t="shared" si="29"/>
        <v>23.6</v>
      </c>
      <c r="G270">
        <f t="shared" si="30"/>
        <v>143</v>
      </c>
    </row>
    <row r="271" spans="1:7">
      <c r="A271">
        <f t="shared" si="25"/>
        <v>9400</v>
      </c>
      <c r="B271" s="4" t="str">
        <f t="shared" si="26"/>
        <v>59061.9418874881i</v>
      </c>
      <c r="C271" s="4" t="str">
        <f>IMPRODUCT('Power Train Calculus'!C269,'Compensator Calculus'!C277)</f>
        <v>-12.0928221947159+9.64753537197256i</v>
      </c>
      <c r="D271" s="4">
        <f t="shared" si="27"/>
        <v>23.789631830850404</v>
      </c>
      <c r="E271" s="4">
        <f t="shared" si="28"/>
        <v>141.41747660969156</v>
      </c>
      <c r="F271">
        <f t="shared" si="29"/>
        <v>23.8</v>
      </c>
      <c r="G271">
        <f t="shared" si="30"/>
        <v>141</v>
      </c>
    </row>
    <row r="272" spans="1:7">
      <c r="A272">
        <f t="shared" si="25"/>
        <v>9500</v>
      </c>
      <c r="B272" s="4" t="str">
        <f t="shared" si="26"/>
        <v>59690.2604182061i</v>
      </c>
      <c r="C272" s="4" t="str">
        <f>IMPRODUCT('Power Train Calculus'!C270,'Compensator Calculus'!C278)</f>
        <v>-12.1021695355222+10.083235388933i</v>
      </c>
      <c r="D272" s="4">
        <f t="shared" si="27"/>
        <v>23.9468652750956</v>
      </c>
      <c r="E272" s="4">
        <f t="shared" si="28"/>
        <v>140.19975444816302</v>
      </c>
      <c r="F272">
        <f t="shared" si="29"/>
        <v>23.9</v>
      </c>
      <c r="G272">
        <f t="shared" si="30"/>
        <v>140</v>
      </c>
    </row>
    <row r="273" spans="1:7">
      <c r="A273">
        <f t="shared" si="25"/>
        <v>9600</v>
      </c>
      <c r="B273" s="4" t="str">
        <f t="shared" si="26"/>
        <v>60318.578948924i</v>
      </c>
      <c r="C273" s="4" t="str">
        <f>IMPRODUCT('Power Train Calculus'!C271,'Compensator Calculus'!C279)</f>
        <v>-12.0829126377184+10.5392233539833i</v>
      </c>
      <c r="D273" s="4">
        <f t="shared" si="27"/>
        <v>24.100547876863398</v>
      </c>
      <c r="E273" s="4">
        <f t="shared" si="28"/>
        <v>138.90369773536128</v>
      </c>
      <c r="F273">
        <f t="shared" si="29"/>
        <v>24.1</v>
      </c>
      <c r="G273">
        <f t="shared" si="30"/>
        <v>139</v>
      </c>
    </row>
    <row r="274" spans="1:7">
      <c r="A274">
        <f t="shared" si="25"/>
        <v>9700</v>
      </c>
      <c r="B274" s="4" t="str">
        <f t="shared" si="26"/>
        <v>60946.897479642i</v>
      </c>
      <c r="C274" s="4" t="str">
        <f>IMPRODUCT('Power Train Calculus'!C272,'Compensator Calculus'!C280)</f>
        <v>-12.0314258904391+11.0137953639601i</v>
      </c>
      <c r="D274" s="4">
        <f t="shared" si="27"/>
        <v>24.249777867465401</v>
      </c>
      <c r="E274" s="4">
        <f t="shared" si="28"/>
        <v>137.52842359177532</v>
      </c>
      <c r="F274">
        <f t="shared" si="29"/>
        <v>24.2</v>
      </c>
      <c r="G274">
        <f t="shared" si="30"/>
        <v>138</v>
      </c>
    </row>
    <row r="275" spans="1:7">
      <c r="A275">
        <f t="shared" si="25"/>
        <v>9800</v>
      </c>
      <c r="B275" s="4" t="str">
        <f t="shared" si="26"/>
        <v>61575.2160103599i</v>
      </c>
      <c r="C275" s="4" t="str">
        <f>IMPRODUCT('Power Train Calculus'!C273,'Compensator Calculus'!C281)</f>
        <v>-11.9440442126163+11.5046256042323i</v>
      </c>
      <c r="D275" s="4">
        <f t="shared" si="27"/>
        <v>24.3935891249664</v>
      </c>
      <c r="E275" s="4">
        <f t="shared" si="28"/>
        <v>136.07357412512553</v>
      </c>
      <c r="F275">
        <f t="shared" si="29"/>
        <v>24.4</v>
      </c>
      <c r="G275">
        <f t="shared" si="30"/>
        <v>136</v>
      </c>
    </row>
    <row r="276" spans="1:7">
      <c r="A276">
        <f t="shared" si="25"/>
        <v>9900</v>
      </c>
      <c r="B276" s="4" t="str">
        <f t="shared" si="26"/>
        <v>62203.5345410779i</v>
      </c>
      <c r="C276" s="4" t="str">
        <f>IMPRODUCT('Power Train Calculus'!C274,'Compensator Calculus'!C282)</f>
        <v>-11.8171701405222+12.0087039406183i</v>
      </c>
      <c r="D276" s="4">
        <f t="shared" si="27"/>
        <v>24.530957536793</v>
      </c>
      <c r="E276" s="4">
        <f t="shared" si="28"/>
        <v>134.53941492532502</v>
      </c>
      <c r="F276">
        <f t="shared" si="29"/>
        <v>24.5</v>
      </c>
      <c r="G276">
        <f t="shared" si="30"/>
        <v>135</v>
      </c>
    </row>
    <row r="277" spans="1:7">
      <c r="A277">
        <f t="shared" si="25"/>
        <v>10000</v>
      </c>
      <c r="B277" s="4" t="str">
        <f t="shared" si="26"/>
        <v>62831.8530717959i</v>
      </c>
      <c r="C277" s="4" t="str">
        <f>IMPRODUCT('Power Train Calculus'!C275,'Compensator Calculus'!C283)</f>
        <v>-11.6474054571253+12.5222908667427i</v>
      </c>
      <c r="D277" s="4">
        <f t="shared" si="27"/>
        <v>24.6608106143862</v>
      </c>
      <c r="E277" s="4">
        <f t="shared" si="28"/>
        <v>132.92693442697208</v>
      </c>
      <c r="F277">
        <f t="shared" si="29"/>
        <v>24.7</v>
      </c>
      <c r="G277">
        <f t="shared" si="30"/>
        <v>133</v>
      </c>
    </row>
    <row r="278" spans="1:7">
      <c r="A278">
        <f>A277+1000</f>
        <v>11000</v>
      </c>
      <c r="B278" s="4" t="str">
        <f t="shared" si="26"/>
        <v>69115.0383789754i</v>
      </c>
      <c r="C278" s="4" t="str">
        <f>IMPRODUCT('Power Train Calculus'!C276,'Compensator Calculus'!C284)</f>
        <v>-7.31128115514005+16.9216402003676i</v>
      </c>
      <c r="D278" s="4">
        <f t="shared" si="27"/>
        <v>25.312192069222199</v>
      </c>
      <c r="E278" s="4">
        <f t="shared" si="28"/>
        <v>113.36757615824339</v>
      </c>
      <c r="F278">
        <f t="shared" si="29"/>
        <v>25.3</v>
      </c>
      <c r="G278">
        <f t="shared" si="30"/>
        <v>113</v>
      </c>
    </row>
    <row r="279" spans="1:7">
      <c r="A279">
        <f t="shared" ref="A279:A342" si="31">A278+1000</f>
        <v>12000</v>
      </c>
      <c r="B279" s="4" t="str">
        <f t="shared" si="26"/>
        <v>75398.223686155i</v>
      </c>
      <c r="C279" s="4" t="str">
        <f>IMPRODUCT('Power Train Calculus'!C277,'Compensator Calculus'!C285)</f>
        <v>-0.897360851541428+16.6682193167576i</v>
      </c>
      <c r="D279" s="4">
        <f t="shared" si="27"/>
        <v>24.450353435859398</v>
      </c>
      <c r="E279" s="4">
        <f t="shared" si="28"/>
        <v>93.081637052697545</v>
      </c>
      <c r="F279">
        <f t="shared" si="29"/>
        <v>24.5</v>
      </c>
      <c r="G279">
        <f t="shared" si="30"/>
        <v>93</v>
      </c>
    </row>
    <row r="280" spans="1:7">
      <c r="A280">
        <f t="shared" si="31"/>
        <v>13000</v>
      </c>
      <c r="B280" s="4" t="str">
        <f t="shared" si="26"/>
        <v>81681.4089933346i</v>
      </c>
      <c r="C280" s="4" t="str">
        <f>IMPRODUCT('Power Train Calculus'!C278,'Compensator Calculus'!C286)</f>
        <v>2.68456185526878+13.2812311092835i</v>
      </c>
      <c r="D280" s="4">
        <f t="shared" si="27"/>
        <v>22.638678800442598</v>
      </c>
      <c r="E280" s="4">
        <f t="shared" si="28"/>
        <v>78.572659277885109</v>
      </c>
      <c r="F280">
        <f t="shared" si="29"/>
        <v>22.6</v>
      </c>
      <c r="G280">
        <f t="shared" si="30"/>
        <v>79</v>
      </c>
    </row>
    <row r="281" spans="1:7">
      <c r="A281">
        <f t="shared" si="31"/>
        <v>14000</v>
      </c>
      <c r="B281" s="4" t="str">
        <f t="shared" si="26"/>
        <v>87964.5943005142i</v>
      </c>
      <c r="C281" s="4" t="str">
        <f>IMPRODUCT('Power Train Calculus'!C279,'Compensator Calculus'!C287)</f>
        <v>3.71298179961807+10.1549134760424i</v>
      </c>
      <c r="D281" s="4">
        <f t="shared" si="27"/>
        <v>20.678460940710799</v>
      </c>
      <c r="E281" s="4">
        <f t="shared" si="28"/>
        <v>69.915868579729789</v>
      </c>
      <c r="F281">
        <f t="shared" si="29"/>
        <v>20.7</v>
      </c>
      <c r="G281">
        <f t="shared" si="30"/>
        <v>70</v>
      </c>
    </row>
    <row r="282" spans="1:7">
      <c r="A282">
        <f t="shared" si="31"/>
        <v>15000</v>
      </c>
      <c r="B282" s="4" t="str">
        <f t="shared" si="26"/>
        <v>94247.7796076938i</v>
      </c>
      <c r="C282" s="4" t="str">
        <f>IMPRODUCT('Power Train Calculus'!C280,'Compensator Calculus'!C288)</f>
        <v>3.72246025650839+7.97376743450633i</v>
      </c>
      <c r="D282" s="4">
        <f t="shared" si="27"/>
        <v>18.889523189768539</v>
      </c>
      <c r="E282" s="4">
        <f t="shared" si="28"/>
        <v>64.975030484030398</v>
      </c>
      <c r="F282">
        <f t="shared" si="29"/>
        <v>18.899999999999999</v>
      </c>
      <c r="G282">
        <f t="shared" si="30"/>
        <v>65</v>
      </c>
    </row>
    <row r="283" spans="1:7">
      <c r="A283">
        <f t="shared" si="31"/>
        <v>16000</v>
      </c>
      <c r="B283" s="4" t="str">
        <f t="shared" si="26"/>
        <v>100530.964914873i</v>
      </c>
      <c r="C283" s="4" t="str">
        <f>IMPRODUCT('Power Train Calculus'!C281,'Compensator Calculus'!C289)</f>
        <v>3.43156012906101+6.50010685813135i</v>
      </c>
      <c r="D283" s="4">
        <f t="shared" si="27"/>
        <v>17.326108052595963</v>
      </c>
      <c r="E283" s="4">
        <f t="shared" si="28"/>
        <v>62.169367081992718</v>
      </c>
      <c r="F283">
        <f t="shared" si="29"/>
        <v>17.3</v>
      </c>
      <c r="G283">
        <f t="shared" si="30"/>
        <v>62</v>
      </c>
    </row>
    <row r="284" spans="1:7">
      <c r="A284">
        <f t="shared" si="31"/>
        <v>17000</v>
      </c>
      <c r="B284" s="4" t="str">
        <f t="shared" si="26"/>
        <v>106814.150222053i</v>
      </c>
      <c r="C284" s="4" t="str">
        <f>IMPRODUCT('Power Train Calculus'!C282,'Compensator Calculus'!C290)</f>
        <v>3.08591362114257+5.47581319696971i</v>
      </c>
      <c r="D284" s="4">
        <f t="shared" si="27"/>
        <v>15.96678373052454</v>
      </c>
      <c r="E284" s="4">
        <f t="shared" si="28"/>
        <v>60.596414720272932</v>
      </c>
      <c r="F284">
        <f t="shared" si="29"/>
        <v>16</v>
      </c>
      <c r="G284">
        <f t="shared" si="30"/>
        <v>61</v>
      </c>
    </row>
    <row r="285" spans="1:7">
      <c r="A285">
        <f t="shared" si="31"/>
        <v>18000</v>
      </c>
      <c r="B285" s="4" t="str">
        <f t="shared" si="26"/>
        <v>113097.335529233i</v>
      </c>
      <c r="C285" s="4" t="str">
        <f>IMPRODUCT('Power Train Calculus'!C283,'Compensator Calculus'!C291)</f>
        <v>2.76084923995591+4.73499361584483i</v>
      </c>
      <c r="D285" s="4">
        <f t="shared" si="27"/>
        <v>14.777353913926401</v>
      </c>
      <c r="E285" s="4">
        <f t="shared" si="28"/>
        <v>59.754672298079484</v>
      </c>
      <c r="F285">
        <f t="shared" si="29"/>
        <v>14.8</v>
      </c>
      <c r="G285">
        <f t="shared" si="30"/>
        <v>60</v>
      </c>
    </row>
    <row r="286" spans="1:7">
      <c r="A286">
        <f t="shared" si="31"/>
        <v>19000</v>
      </c>
      <c r="B286" s="4" t="str">
        <f t="shared" si="26"/>
        <v>119380.520836412i</v>
      </c>
      <c r="C286" s="4" t="str">
        <f>IMPRODUCT('Power Train Calculus'!C284,'Compensator Calculus'!C292)</f>
        <v>2.47531124467411+4.1785031517877i</v>
      </c>
      <c r="D286" s="4">
        <f t="shared" si="27"/>
        <v>13.7267370771477</v>
      </c>
      <c r="E286" s="4">
        <f t="shared" si="28"/>
        <v>59.357844892128433</v>
      </c>
      <c r="F286">
        <f t="shared" si="29"/>
        <v>13.7</v>
      </c>
      <c r="G286">
        <f t="shared" si="30"/>
        <v>59</v>
      </c>
    </row>
    <row r="287" spans="1:7">
      <c r="A287">
        <f t="shared" si="31"/>
        <v>20000</v>
      </c>
      <c r="B287" s="4" t="str">
        <f t="shared" si="26"/>
        <v>125663.706143592i</v>
      </c>
      <c r="C287" s="4" t="str">
        <f>IMPRODUCT('Power Train Calculus'!C285,'Compensator Calculus'!C293)</f>
        <v>2.23012328503079+3.74647320234659i</v>
      </c>
      <c r="D287" s="4">
        <f t="shared" si="27"/>
        <v>12.789709525971599</v>
      </c>
      <c r="E287" s="4">
        <f t="shared" si="28"/>
        <v>59.236380339988273</v>
      </c>
      <c r="F287">
        <f t="shared" si="29"/>
        <v>12.8</v>
      </c>
      <c r="G287">
        <f t="shared" si="30"/>
        <v>59</v>
      </c>
    </row>
    <row r="288" spans="1:7">
      <c r="A288">
        <f t="shared" si="31"/>
        <v>21000</v>
      </c>
      <c r="B288" s="4" t="str">
        <f t="shared" si="26"/>
        <v>131946.891450771i</v>
      </c>
      <c r="C288" s="4" t="str">
        <f>IMPRODUCT('Power Train Calculus'!C286,'Compensator Calculus'!C294)</f>
        <v>2.02081524178078+3.40159479013608i</v>
      </c>
      <c r="D288" s="4">
        <f t="shared" si="27"/>
        <v>11.94640348302964</v>
      </c>
      <c r="E288" s="4">
        <f t="shared" si="28"/>
        <v>59.286352310647615</v>
      </c>
      <c r="F288">
        <f t="shared" si="29"/>
        <v>11.9</v>
      </c>
      <c r="G288">
        <f t="shared" si="30"/>
        <v>59</v>
      </c>
    </row>
    <row r="289" spans="1:7">
      <c r="A289">
        <f t="shared" si="31"/>
        <v>22000</v>
      </c>
      <c r="B289" s="4" t="str">
        <f t="shared" si="26"/>
        <v>138230.076757951i</v>
      </c>
      <c r="C289" s="4" t="str">
        <f>IMPRODUCT('Power Train Calculus'!C287,'Compensator Calculus'!C295)</f>
        <v>1.84193061656043+3.11977516481842i</v>
      </c>
      <c r="D289" s="4">
        <f t="shared" si="27"/>
        <v>11.181226549938199</v>
      </c>
      <c r="E289" s="4">
        <f t="shared" si="28"/>
        <v>59.442188505059391</v>
      </c>
      <c r="F289">
        <f t="shared" si="29"/>
        <v>11.2</v>
      </c>
      <c r="G289">
        <f t="shared" si="30"/>
        <v>59</v>
      </c>
    </row>
    <row r="290" spans="1:7">
      <c r="A290">
        <f t="shared" si="31"/>
        <v>23000</v>
      </c>
      <c r="B290" s="4" t="str">
        <f t="shared" si="26"/>
        <v>144513.26206513i</v>
      </c>
      <c r="C290" s="4" t="str">
        <f>IMPRODUCT('Power Train Calculus'!C288,'Compensator Calculus'!C296)</f>
        <v>1.68840536728163+2.88491351556033i</v>
      </c>
      <c r="D290" s="4">
        <f t="shared" si="27"/>
        <v>10.481868497868321</v>
      </c>
      <c r="E290" s="4">
        <f t="shared" si="28"/>
        <v>59.661551278308728</v>
      </c>
      <c r="F290">
        <f t="shared" si="29"/>
        <v>10.5</v>
      </c>
      <c r="G290">
        <f t="shared" si="30"/>
        <v>60</v>
      </c>
    </row>
    <row r="291" spans="1:7">
      <c r="A291">
        <f t="shared" si="31"/>
        <v>24000</v>
      </c>
      <c r="B291" s="4" t="str">
        <f t="shared" si="26"/>
        <v>150796.44737231i</v>
      </c>
      <c r="C291" s="4" t="str">
        <f>IMPRODUCT('Power Train Calculus'!C289,'Compensator Calculus'!C297)</f>
        <v>1.5559249542346+2.68590742401176i</v>
      </c>
      <c r="D291" s="4">
        <f t="shared" si="27"/>
        <v>9.8385177098832397</v>
      </c>
      <c r="E291" s="4">
        <f t="shared" si="28"/>
        <v>59.916626095581385</v>
      </c>
      <c r="F291">
        <f t="shared" si="29"/>
        <v>9.8000000000000007</v>
      </c>
      <c r="G291">
        <f t="shared" si="30"/>
        <v>60</v>
      </c>
    </row>
    <row r="292" spans="1:7">
      <c r="A292">
        <f t="shared" si="31"/>
        <v>25000</v>
      </c>
      <c r="B292" s="4" t="str">
        <f t="shared" si="26"/>
        <v>157079.63267949i</v>
      </c>
      <c r="C292" s="4" t="str">
        <f>IMPRODUCT('Power Train Calculus'!C290,'Compensator Calculus'!C298)</f>
        <v>1.44093299501514+2.51488314652552i</v>
      </c>
      <c r="D292" s="4">
        <f t="shared" si="27"/>
        <v>9.2432711459572605</v>
      </c>
      <c r="E292" s="4">
        <f t="shared" si="28"/>
        <v>60.1889214172434</v>
      </c>
      <c r="F292">
        <f t="shared" si="29"/>
        <v>9.1999999999999993</v>
      </c>
      <c r="G292">
        <f t="shared" si="30"/>
        <v>60</v>
      </c>
    </row>
    <row r="293" spans="1:7">
      <c r="A293">
        <f t="shared" si="31"/>
        <v>26000</v>
      </c>
      <c r="B293" s="4" t="str">
        <f t="shared" si="26"/>
        <v>163362.817986669i</v>
      </c>
      <c r="C293" s="4" t="str">
        <f>IMPRODUCT('Power Train Calculus'!C291,'Compensator Calculus'!C299)</f>
        <v>1.34053426761135+2.36611544374367i</v>
      </c>
      <c r="D293" s="4">
        <f t="shared" si="27"/>
        <v>8.6896956243443402</v>
      </c>
      <c r="E293" s="4">
        <f t="shared" si="28"/>
        <v>60.466065793078386</v>
      </c>
      <c r="F293">
        <f t="shared" si="29"/>
        <v>8.6999999999999993</v>
      </c>
      <c r="G293">
        <f t="shared" si="30"/>
        <v>60</v>
      </c>
    </row>
    <row r="294" spans="1:7">
      <c r="A294">
        <f t="shared" si="31"/>
        <v>27000</v>
      </c>
      <c r="B294" s="4" t="str">
        <f t="shared" si="26"/>
        <v>169646.003293849i</v>
      </c>
      <c r="C294" s="4" t="str">
        <f>IMPRODUCT('Power Train Calculus'!C292,'Compensator Calculus'!C300)</f>
        <v>1.25237878552273+2.2353478982726i</v>
      </c>
      <c r="D294" s="4">
        <f t="shared" si="27"/>
        <v>8.1725013379628191</v>
      </c>
      <c r="E294" s="4">
        <f t="shared" si="28"/>
        <v>60.739780326273888</v>
      </c>
      <c r="F294">
        <f t="shared" si="29"/>
        <v>8.1999999999999993</v>
      </c>
      <c r="G294">
        <f t="shared" si="30"/>
        <v>61</v>
      </c>
    </row>
    <row r="295" spans="1:7">
      <c r="A295">
        <f t="shared" si="31"/>
        <v>28000</v>
      </c>
      <c r="B295" s="4" t="str">
        <f t="shared" si="26"/>
        <v>175929.188601028i</v>
      </c>
      <c r="C295" s="4" t="str">
        <f>IMPRODUCT('Power Train Calculus'!C293,'Compensator Calculus'!C301)</f>
        <v>1.17455584907222+2.11935299298418i</v>
      </c>
      <c r="D295" s="4">
        <f t="shared" si="27"/>
        <v>7.6872972634570003</v>
      </c>
      <c r="E295" s="4">
        <f t="shared" si="28"/>
        <v>61.00456431643542</v>
      </c>
      <c r="F295">
        <f t="shared" si="29"/>
        <v>7.7</v>
      </c>
      <c r="G295">
        <f t="shared" si="30"/>
        <v>61</v>
      </c>
    </row>
    <row r="296" spans="1:7">
      <c r="A296">
        <f t="shared" si="31"/>
        <v>29000</v>
      </c>
      <c r="B296" s="4" t="str">
        <f t="shared" si="26"/>
        <v>182212.373908208i</v>
      </c>
      <c r="C296" s="4" t="str">
        <f>IMPRODUCT('Power Train Calculus'!C294,'Compensator Calculus'!C302)</f>
        <v>1.10550555802905+2.01563992287489i</v>
      </c>
      <c r="D296" s="4">
        <f t="shared" si="27"/>
        <v>7.2304062299865004</v>
      </c>
      <c r="E296" s="4">
        <f t="shared" si="28"/>
        <v>61.256825538514967</v>
      </c>
      <c r="F296">
        <f t="shared" si="29"/>
        <v>7.2</v>
      </c>
      <c r="G296">
        <f t="shared" si="30"/>
        <v>61</v>
      </c>
    </row>
    <row r="297" spans="1:7">
      <c r="A297">
        <f t="shared" si="31"/>
        <v>30000</v>
      </c>
      <c r="B297" s="4" t="str">
        <f t="shared" si="26"/>
        <v>188495.559215388i</v>
      </c>
      <c r="C297" s="4" t="str">
        <f>IMPRODUCT('Power Train Calculus'!C295,'Compensator Calculus'!C303)</f>
        <v>1.04394766509707+1.92225590937496i</v>
      </c>
      <c r="D297" s="4">
        <f t="shared" si="27"/>
        <v>6.7987236743305202</v>
      </c>
      <c r="E297" s="4">
        <f t="shared" si="28"/>
        <v>61.49429446270964</v>
      </c>
      <c r="F297">
        <f t="shared" si="29"/>
        <v>6.8</v>
      </c>
      <c r="G297">
        <f t="shared" si="30"/>
        <v>61</v>
      </c>
    </row>
    <row r="298" spans="1:7">
      <c r="A298">
        <f t="shared" si="31"/>
        <v>31000</v>
      </c>
      <c r="B298" s="4" t="str">
        <f t="shared" si="26"/>
        <v>194778.744522567i</v>
      </c>
      <c r="C298" s="4" t="str">
        <f>IMPRODUCT('Power Train Calculus'!C296,'Compensator Calculus'!C304)</f>
        <v>0.98882531187872+1.83764817353139i</v>
      </c>
      <c r="D298" s="4">
        <f t="shared" si="27"/>
        <v>6.3896086495713202</v>
      </c>
      <c r="E298" s="4">
        <f t="shared" si="28"/>
        <v>61.715623678487141</v>
      </c>
      <c r="F298">
        <f t="shared" si="29"/>
        <v>6.4</v>
      </c>
      <c r="G298">
        <f t="shared" si="30"/>
        <v>62</v>
      </c>
    </row>
    <row r="299" spans="1:7">
      <c r="A299">
        <f t="shared" si="31"/>
        <v>32000</v>
      </c>
      <c r="B299" s="4" t="str">
        <f t="shared" si="26"/>
        <v>201061.929829747i</v>
      </c>
      <c r="C299" s="4" t="str">
        <f>IMPRODUCT('Power Train Calculus'!C297,'Compensator Calculus'!C305)</f>
        <v>0.93926080881894+1.76056616326264i</v>
      </c>
      <c r="D299" s="4">
        <f t="shared" si="27"/>
        <v>6.0007988750732197</v>
      </c>
      <c r="E299" s="4">
        <f t="shared" si="28"/>
        <v>61.920110400516343</v>
      </c>
      <c r="F299">
        <f t="shared" si="29"/>
        <v>6</v>
      </c>
      <c r="G299">
        <f t="shared" si="30"/>
        <v>62</v>
      </c>
    </row>
    <row r="300" spans="1:7">
      <c r="A300">
        <f t="shared" si="31"/>
        <v>33000</v>
      </c>
      <c r="B300" s="4" t="str">
        <f t="shared" si="26"/>
        <v>207345.115136926i</v>
      </c>
      <c r="C300" s="4" t="str">
        <f>IMPRODUCT('Power Train Calculus'!C298,'Compensator Calculus'!C306)</f>
        <v>0.894520905846057+1.68999105458179i</v>
      </c>
      <c r="D300" s="4">
        <f t="shared" si="27"/>
        <v>5.6303438862657398</v>
      </c>
      <c r="E300" s="4">
        <f t="shared" si="28"/>
        <v>62.107502133055071</v>
      </c>
      <c r="F300">
        <f t="shared" si="29"/>
        <v>5.6</v>
      </c>
      <c r="G300">
        <f t="shared" si="30"/>
        <v>62</v>
      </c>
    </row>
    <row r="301" spans="1:7">
      <c r="A301">
        <f t="shared" si="31"/>
        <v>34000</v>
      </c>
      <c r="B301" s="4" t="str">
        <f t="shared" si="26"/>
        <v>213628.300444106i</v>
      </c>
      <c r="C301" s="4" t="str">
        <f>IMPRODUCT('Power Train Calculus'!C299,'Compensator Calculus'!C307)</f>
        <v>0.853989453662537+1.62508408761904i</v>
      </c>
      <c r="D301" s="4">
        <f t="shared" si="27"/>
        <v>5.2765519473401401</v>
      </c>
      <c r="E301" s="4">
        <f t="shared" si="28"/>
        <v>62.277859343325041</v>
      </c>
      <c r="F301">
        <f t="shared" si="29"/>
        <v>5.3</v>
      </c>
      <c r="G301">
        <f t="shared" si="30"/>
        <v>62</v>
      </c>
    </row>
    <row r="302" spans="1:7">
      <c r="A302">
        <f t="shared" si="31"/>
        <v>35000</v>
      </c>
      <c r="B302" s="4" t="str">
        <f t="shared" si="26"/>
        <v>219911.485751286i</v>
      </c>
      <c r="C302" s="4" t="str">
        <f>IMPRODUCT('Power Train Calculus'!C300,'Compensator Calculus'!C308)</f>
        <v>0.817145796373142+1.56514813908029i</v>
      </c>
      <c r="D302" s="4">
        <f t="shared" si="27"/>
        <v>4.9379475307871799</v>
      </c>
      <c r="E302" s="4">
        <f t="shared" si="28"/>
        <v>62.431457721832004</v>
      </c>
      <c r="F302">
        <f t="shared" si="29"/>
        <v>4.9000000000000004</v>
      </c>
      <c r="G302">
        <f t="shared" si="30"/>
        <v>62</v>
      </c>
    </row>
    <row r="303" spans="1:7">
      <c r="A303">
        <f t="shared" si="31"/>
        <v>36000</v>
      </c>
      <c r="B303" s="4" t="str">
        <f t="shared" si="26"/>
        <v>226194.671058465i</v>
      </c>
      <c r="C303" s="4" t="str">
        <f>IMPRODUCT('Power Train Calculus'!C301,'Compensator Calculus'!C309)</f>
        <v>0.783547609083262+1.50959874770362i</v>
      </c>
      <c r="D303" s="4">
        <f t="shared" si="27"/>
        <v>4.6132369853956998</v>
      </c>
      <c r="E303" s="4">
        <f t="shared" si="28"/>
        <v>62.568718243296345</v>
      </c>
      <c r="F303">
        <f t="shared" si="29"/>
        <v>4.5999999999999996</v>
      </c>
      <c r="G303">
        <f t="shared" si="30"/>
        <v>63</v>
      </c>
    </row>
    <row r="304" spans="1:7">
      <c r="A304">
        <f t="shared" si="31"/>
        <v>37000</v>
      </c>
      <c r="B304" s="4" t="str">
        <f t="shared" si="26"/>
        <v>232477.856365645i</v>
      </c>
      <c r="C304" s="4" t="str">
        <f>IMPRODUCT('Power Train Calculus'!C302,'Compensator Calculus'!C310)</f>
        <v>0.752817191610092+1.45794199159286i</v>
      </c>
      <c r="D304" s="4">
        <f t="shared" si="27"/>
        <v>4.3012806057763804</v>
      </c>
      <c r="E304" s="4">
        <f t="shared" si="28"/>
        <v>62.690156944191699</v>
      </c>
      <c r="F304">
        <f t="shared" si="29"/>
        <v>4.3</v>
      </c>
      <c r="G304">
        <f t="shared" si="30"/>
        <v>63</v>
      </c>
    </row>
    <row r="305" spans="1:7">
      <c r="A305">
        <f t="shared" si="31"/>
        <v>38000</v>
      </c>
      <c r="B305" s="4" t="str">
        <f t="shared" si="26"/>
        <v>238761.041672824i</v>
      </c>
      <c r="C305" s="4" t="str">
        <f>IMPRODUCT('Power Train Calculus'!C303,'Compensator Calculus'!C311)</f>
        <v>0.724630460152081+1.40975740055102i</v>
      </c>
      <c r="D305" s="4">
        <f t="shared" si="27"/>
        <v>4.0010697482984394</v>
      </c>
      <c r="E305" s="4">
        <f t="shared" si="28"/>
        <v>62.796348803345722</v>
      </c>
      <c r="F305">
        <f t="shared" si="29"/>
        <v>4</v>
      </c>
      <c r="G305">
        <f t="shared" si="30"/>
        <v>63</v>
      </c>
    </row>
    <row r="306" spans="1:7">
      <c r="A306">
        <f t="shared" si="31"/>
        <v>39000</v>
      </c>
      <c r="B306" s="4" t="str">
        <f t="shared" si="26"/>
        <v>245044.226980004i</v>
      </c>
      <c r="C306" s="4" t="str">
        <f>IMPRODUCT('Power Train Calculus'!C304,'Compensator Calculus'!C312)</f>
        <v>0.698708055217548+1.36468461553051i</v>
      </c>
      <c r="D306" s="4">
        <f t="shared" si="27"/>
        <v>3.7117079565998399</v>
      </c>
      <c r="E306" s="4">
        <f t="shared" si="28"/>
        <v>62.887901784065306</v>
      </c>
      <c r="F306">
        <f t="shared" si="29"/>
        <v>3.7</v>
      </c>
      <c r="G306">
        <f t="shared" si="30"/>
        <v>63</v>
      </c>
    </row>
    <row r="307" spans="1:7">
      <c r="A307">
        <f t="shared" si="31"/>
        <v>40000</v>
      </c>
      <c r="B307" s="4" t="str">
        <f t="shared" si="26"/>
        <v>251327.412287183i</v>
      </c>
      <c r="C307" s="4" t="str">
        <f>IMPRODUCT('Power Train Calculus'!C305,'Compensator Calculus'!C313)</f>
        <v>0.674808118276765+1.32241286974267i</v>
      </c>
      <c r="D307" s="4">
        <f t="shared" si="27"/>
        <v>3.4323952965853</v>
      </c>
      <c r="E307" s="4">
        <f t="shared" si="28"/>
        <v>62.965438242550924</v>
      </c>
      <c r="F307">
        <f t="shared" si="29"/>
        <v>3.4</v>
      </c>
      <c r="G307">
        <f t="shared" si="30"/>
        <v>63</v>
      </c>
    </row>
    <row r="308" spans="1:7">
      <c r="A308">
        <f t="shared" si="31"/>
        <v>41000</v>
      </c>
      <c r="B308" s="4" t="str">
        <f t="shared" si="26"/>
        <v>257610.597594363i</v>
      </c>
      <c r="C308" s="4" t="str">
        <f>IMPRODUCT('Power Train Calculus'!C306,'Compensator Calculus'!C314)</f>
        <v>0.652720391458887+1.28267261790261i</v>
      </c>
      <c r="D308" s="4">
        <f t="shared" si="27"/>
        <v>3.1624152785057404</v>
      </c>
      <c r="E308" s="4">
        <f t="shared" si="28"/>
        <v>63.029581702570731</v>
      </c>
      <c r="F308">
        <f t="shared" si="29"/>
        <v>3.2</v>
      </c>
      <c r="G308">
        <f t="shared" si="30"/>
        <v>63</v>
      </c>
    </row>
    <row r="309" spans="1:7">
      <c r="A309">
        <f t="shared" si="31"/>
        <v>42000</v>
      </c>
      <c r="B309" s="4" t="str">
        <f t="shared" si="26"/>
        <v>263893.782901543i</v>
      </c>
      <c r="C309" s="4" t="str">
        <f>IMPRODUCT('Power Train Calculus'!C307,'Compensator Calculus'!C315)</f>
        <v>0.63226137204302+1.24522881760109i</v>
      </c>
      <c r="D309" s="4">
        <f t="shared" si="27"/>
        <v>2.9011238782270601</v>
      </c>
      <c r="E309" s="4">
        <f t="shared" si="28"/>
        <v>63.080947553927793</v>
      </c>
      <c r="F309">
        <f t="shared" si="29"/>
        <v>2.9</v>
      </c>
      <c r="G309">
        <f t="shared" si="30"/>
        <v>63</v>
      </c>
    </row>
    <row r="310" spans="1:7">
      <c r="A310">
        <f t="shared" si="31"/>
        <v>43000</v>
      </c>
      <c r="B310" s="4" t="str">
        <f t="shared" si="26"/>
        <v>270176.968208722i</v>
      </c>
      <c r="C310" s="4" t="str">
        <f>IMPRODUCT('Power Train Calculus'!C308,'Compensator Calculus'!C316)</f>
        <v>0.613270312518568+1.20987549346263i</v>
      </c>
      <c r="D310" s="4">
        <f t="shared" si="27"/>
        <v>2.64794027244508</v>
      </c>
      <c r="E310" s="4">
        <f t="shared" si="28"/>
        <v>63.120136627032842</v>
      </c>
      <c r="F310">
        <f t="shared" si="29"/>
        <v>2.6</v>
      </c>
      <c r="G310">
        <f t="shared" si="30"/>
        <v>63</v>
      </c>
    </row>
    <row r="311" spans="1:7">
      <c r="A311">
        <f t="shared" si="31"/>
        <v>44000</v>
      </c>
      <c r="B311" s="4" t="str">
        <f t="shared" si="26"/>
        <v>276460.153515902i</v>
      </c>
      <c r="C311" s="4" t="str">
        <f>IMPRODUCT('Power Train Calculus'!C309,'Compensator Calculus'!C317)</f>
        <v>0.595605902164815+1.176431306212i</v>
      </c>
      <c r="D311" s="4">
        <f t="shared" si="27"/>
        <v>2.4023389815672398</v>
      </c>
      <c r="E311" s="4">
        <f t="shared" si="28"/>
        <v>63.147730877940539</v>
      </c>
      <c r="F311">
        <f t="shared" si="29"/>
        <v>2.4</v>
      </c>
      <c r="G311">
        <f t="shared" si="30"/>
        <v>63</v>
      </c>
    </row>
    <row r="312" spans="1:7">
      <c r="A312">
        <f t="shared" si="31"/>
        <v>45000</v>
      </c>
      <c r="B312" s="4" t="str">
        <f t="shared" si="26"/>
        <v>282743.338823081i</v>
      </c>
      <c r="C312" s="4" t="str">
        <f>IMPRODUCT('Power Train Calculus'!C310,'Compensator Calculus'!C318)</f>
        <v>0.57914350083097+1.14473591554837i</v>
      </c>
      <c r="D312" s="4">
        <f t="shared" si="27"/>
        <v>2.16384317517088</v>
      </c>
      <c r="E312" s="4">
        <f t="shared" si="28"/>
        <v>63.164290621314535</v>
      </c>
      <c r="F312">
        <f t="shared" si="29"/>
        <v>2.2000000000000002</v>
      </c>
      <c r="G312">
        <f t="shared" si="30"/>
        <v>63</v>
      </c>
    </row>
    <row r="313" spans="1:7">
      <c r="A313">
        <f t="shared" si="31"/>
        <v>46000</v>
      </c>
      <c r="B313" s="4" t="str">
        <f t="shared" si="26"/>
        <v>289026.524130261i</v>
      </c>
      <c r="C313" s="4" t="str">
        <f>IMPRODUCT('Power Train Calculus'!C311,'Compensator Calculus'!C319)</f>
        <v>0.563772822430571+1.11464697499081i</v>
      </c>
      <c r="D313" s="4">
        <f t="shared" si="27"/>
        <v>1.9320189426951859</v>
      </c>
      <c r="E313" s="4">
        <f t="shared" si="28"/>
        <v>63.17035289615449</v>
      </c>
      <c r="F313">
        <f t="shared" si="29"/>
        <v>1.9</v>
      </c>
      <c r="G313">
        <f t="shared" si="30"/>
        <v>63</v>
      </c>
    </row>
    <row r="314" spans="1:7">
      <c r="A314">
        <f t="shared" si="31"/>
        <v>47000</v>
      </c>
      <c r="B314" s="4" t="str">
        <f t="shared" si="26"/>
        <v>295309.709437441i</v>
      </c>
      <c r="C314" s="4" t="str">
        <f>IMPRODUCT('Power Train Calculus'!C312,'Compensator Calculus'!C320)</f>
        <v>0.549395986501024+1.08603763356181i</v>
      </c>
      <c r="D314" s="4">
        <f t="shared" si="27"/>
        <v>1.7064703695456602</v>
      </c>
      <c r="E314" s="4">
        <f t="shared" si="28"/>
        <v>63.166430656754514</v>
      </c>
      <c r="F314">
        <f t="shared" si="29"/>
        <v>1.7</v>
      </c>
      <c r="G314">
        <f t="shared" si="30"/>
        <v>63</v>
      </c>
    </row>
    <row r="315" spans="1:7">
      <c r="A315">
        <f t="shared" si="31"/>
        <v>48000</v>
      </c>
      <c r="B315" s="4" t="str">
        <f t="shared" si="26"/>
        <v>301592.89474462i</v>
      </c>
      <c r="C315" s="4" t="str">
        <f>IMPRODUCT('Power Train Calculus'!C313,'Compensator Calculus'!C321)</f>
        <v>0.535925872443122+1.05879444677142i</v>
      </c>
      <c r="D315" s="4">
        <f t="shared" si="27"/>
        <v>1.4868352884485581</v>
      </c>
      <c r="E315" s="4">
        <f t="shared" si="28"/>
        <v>63.153012560440828</v>
      </c>
      <c r="F315">
        <f t="shared" si="29"/>
        <v>1.5</v>
      </c>
      <c r="G315">
        <f t="shared" si="30"/>
        <v>63</v>
      </c>
    </row>
    <row r="316" spans="1:7">
      <c r="A316">
        <f t="shared" si="31"/>
        <v>49000</v>
      </c>
      <c r="B316" s="4" t="str">
        <f t="shared" si="26"/>
        <v>307876.0800518i</v>
      </c>
      <c r="C316" s="4" t="str">
        <f>IMPRODUCT('Power Train Calculus'!C314,'Compensator Calculus'!C322)</f>
        <v>0.523284723816402+1.03281562029623i</v>
      </c>
      <c r="D316" s="4">
        <f t="shared" si="27"/>
        <v>1.2727815994938498</v>
      </c>
      <c r="E316" s="4">
        <f t="shared" si="28"/>
        <v>63.130563182068315</v>
      </c>
      <c r="F316">
        <f t="shared" si="29"/>
        <v>1.3</v>
      </c>
      <c r="G316">
        <f t="shared" si="30"/>
        <v>63</v>
      </c>
    </row>
    <row r="317" spans="1:7">
      <c r="A317">
        <f t="shared" si="31"/>
        <v>50000</v>
      </c>
      <c r="B317" s="4" t="str">
        <f t="shared" si="26"/>
        <v>314159.265358979i</v>
      </c>
      <c r="C317" s="4" t="str">
        <f>IMPRODUCT('Power Train Calculus'!C315,'Compensator Calculus'!C323)</f>
        <v>0.511402960129801+1.00800952575335i</v>
      </c>
      <c r="D317" s="4">
        <f t="shared" si="27"/>
        <v>1.06400407118309</v>
      </c>
      <c r="E317" s="4">
        <f t="shared" si="28"/>
        <v>63.099523528608636</v>
      </c>
      <c r="F317">
        <f t="shared" si="29"/>
        <v>1.1000000000000001</v>
      </c>
      <c r="G317">
        <f t="shared" si="30"/>
        <v>63</v>
      </c>
    </row>
    <row r="318" spans="1:7">
      <c r="A318">
        <f t="shared" si="31"/>
        <v>51000</v>
      </c>
      <c r="B318" s="4" t="str">
        <f t="shared" si="26"/>
        <v>320442.450666159i</v>
      </c>
      <c r="C318" s="4" t="str">
        <f>IMPRODUCT('Power Train Calculus'!C316,'Compensator Calculus'!C324)</f>
        <v>0.500218161543241+0.98429344030583i</v>
      </c>
      <c r="D318" s="4">
        <f t="shared" si="27"/>
        <v>0.86022154999064604</v>
      </c>
      <c r="E318" s="4">
        <f t="shared" si="28"/>
        <v>63.060311759499847</v>
      </c>
      <c r="F318">
        <f t="shared" si="29"/>
        <v>0.9</v>
      </c>
      <c r="G318">
        <f t="shared" si="30"/>
        <v>63</v>
      </c>
    </row>
    <row r="319" spans="1:7">
      <c r="A319">
        <f t="shared" si="31"/>
        <v>52000</v>
      </c>
      <c r="B319" s="4" t="str">
        <f t="shared" si="26"/>
        <v>326725.635973339i</v>
      </c>
      <c r="C319" s="4" t="str">
        <f>IMPRODUCT('Power Train Calculus'!C317,'Compensator Calculus'!C325)</f>
        <v>0.489674198248945+0.961592471412506i</v>
      </c>
      <c r="D319" s="4">
        <f t="shared" si="27"/>
        <v>0.66117451822795392</v>
      </c>
      <c r="E319" s="4">
        <f t="shared" si="28"/>
        <v>63.013324042586113</v>
      </c>
      <c r="F319">
        <f t="shared" si="29"/>
        <v>0.7</v>
      </c>
      <c r="G319">
        <f t="shared" si="30"/>
        <v>63</v>
      </c>
    </row>
    <row r="320" spans="1:7">
      <c r="A320">
        <f t="shared" si="31"/>
        <v>53000</v>
      </c>
      <c r="B320" s="4" t="str">
        <f t="shared" si="26"/>
        <v>333008.821280518i</v>
      </c>
      <c r="C320" s="4" t="str">
        <f>IMPRODUCT('Power Train Calculus'!C318,'Compensator Calculus'!C326)</f>
        <v>0.479720481385564+0.939838635523218i</v>
      </c>
      <c r="D320" s="4">
        <f t="shared" si="27"/>
        <v>0.46662294998841602</v>
      </c>
      <c r="E320" s="4">
        <f t="shared" si="28"/>
        <v>62.95893549363079</v>
      </c>
      <c r="F320">
        <f t="shared" si="29"/>
        <v>0.5</v>
      </c>
      <c r="G320">
        <f t="shared" si="30"/>
        <v>63</v>
      </c>
    </row>
    <row r="321" spans="1:7">
      <c r="A321">
        <f t="shared" si="31"/>
        <v>54000</v>
      </c>
      <c r="B321" s="4" t="str">
        <f t="shared" si="26"/>
        <v>339292.006587698i</v>
      </c>
      <c r="C321" s="4" t="str">
        <f>IMPRODUCT('Power Train Calculus'!C319,'Compensator Calculus'!C327)</f>
        <v>0.470311316426223+0.91897006541254i</v>
      </c>
      <c r="D321" s="4">
        <f t="shared" si="27"/>
        <v>0.276344423103142</v>
      </c>
      <c r="E321" s="4">
        <f t="shared" si="28"/>
        <v>62.897501161015363</v>
      </c>
      <c r="F321">
        <f t="shared" si="29"/>
        <v>0.3</v>
      </c>
      <c r="G321">
        <f t="shared" si="30"/>
        <v>63</v>
      </c>
    </row>
    <row r="322" spans="1:7">
      <c r="A322">
        <f t="shared" si="31"/>
        <v>55000</v>
      </c>
      <c r="B322" s="4" t="str">
        <f t="shared" si="26"/>
        <v>345575.191894877i</v>
      </c>
      <c r="C322" s="4" t="str">
        <f>IMPRODUCT('Power Train Calculus'!C320,'Compensator Calculus'!C328)</f>
        <v>0.461405343283358+0.898930325511927i</v>
      </c>
      <c r="D322" s="4">
        <f t="shared" si="27"/>
        <v>9.0132451728959589E-2</v>
      </c>
      <c r="E322" s="4">
        <f t="shared" si="28"/>
        <v>62.829357027508436</v>
      </c>
      <c r="F322">
        <f t="shared" si="29"/>
        <v>0.1</v>
      </c>
      <c r="G322">
        <f t="shared" si="30"/>
        <v>63</v>
      </c>
    </row>
    <row r="323" spans="1:7">
      <c r="A323">
        <f t="shared" si="31"/>
        <v>56000</v>
      </c>
      <c r="B323" s="4" t="str">
        <f t="shared" si="26"/>
        <v>351858.377202057i</v>
      </c>
      <c r="C323" s="4" t="str">
        <f>IMPRODUCT('Power Train Calculus'!C321,'Compensator Calculus'!C329)</f>
        <v>0.452965050051346+0.879667818317956i</v>
      </c>
      <c r="D323" s="4">
        <f t="shared" si="27"/>
        <v>-9.2204990299008804E-2</v>
      </c>
      <c r="E323" s="4">
        <f t="shared" si="28"/>
        <v>62.754821008734396</v>
      </c>
      <c r="F323">
        <f t="shared" si="29"/>
        <v>-0.1</v>
      </c>
      <c r="G323">
        <f t="shared" si="30"/>
        <v>63</v>
      </c>
    </row>
    <row r="324" spans="1:7">
      <c r="A324">
        <f t="shared" si="31"/>
        <v>57000</v>
      </c>
      <c r="B324" s="4" t="str">
        <f t="shared" si="26"/>
        <v>358141.562509236i</v>
      </c>
      <c r="C324" s="4" t="str">
        <f>IMPRODUCT('Power Train Calculus'!C322,'Compensator Calculus'!C330)</f>
        <v>0.444956349489907+0.861135267933814i</v>
      </c>
      <c r="D324" s="4">
        <f t="shared" si="27"/>
        <v>-0.27084678065234397</v>
      </c>
      <c r="E324" s="4">
        <f t="shared" si="28"/>
        <v>62.674193933806897</v>
      </c>
      <c r="F324">
        <f t="shared" si="29"/>
        <v>-0.3</v>
      </c>
      <c r="G324">
        <f t="shared" si="30"/>
        <v>63</v>
      </c>
    </row>
    <row r="325" spans="1:7">
      <c r="A325">
        <f t="shared" si="31"/>
        <v>58000</v>
      </c>
      <c r="B325" s="4" t="str">
        <f t="shared" si="26"/>
        <v>364424.747816416i</v>
      </c>
      <c r="C325" s="4" t="str">
        <f>IMPRODUCT('Power Train Calculus'!C323,'Compensator Calculus'!C331)</f>
        <v>0.437348209135532+0.843289269200637i</v>
      </c>
      <c r="D325" s="4">
        <f t="shared" si="27"/>
        <v>-0.44595981574960597</v>
      </c>
      <c r="E325" s="4">
        <f t="shared" si="28"/>
        <v>62.587760497986388</v>
      </c>
      <c r="F325">
        <f t="shared" si="29"/>
        <v>-0.4</v>
      </c>
      <c r="G325">
        <f t="shared" si="30"/>
        <v>63</v>
      </c>
    </row>
    <row r="326" spans="1:7">
      <c r="A326">
        <f t="shared" si="31"/>
        <v>59000</v>
      </c>
      <c r="B326" s="4" t="str">
        <f t="shared" si="26"/>
        <v>370707.933123596i</v>
      </c>
      <c r="C326" s="4" t="str">
        <f>IMPRODUCT('Power Train Calculus'!C324,'Compensator Calculus'!C332)</f>
        <v>0.430112327393836+0.826089892819602i</v>
      </c>
      <c r="D326" s="4">
        <f t="shared" si="27"/>
        <v>-0.617700052402542</v>
      </c>
      <c r="E326" s="4">
        <f t="shared" si="28"/>
        <v>62.495790180529646</v>
      </c>
      <c r="F326">
        <f t="shared" si="29"/>
        <v>-0.6</v>
      </c>
      <c r="G326">
        <f t="shared" si="30"/>
        <v>62</v>
      </c>
    </row>
    <row r="327" spans="1:7">
      <c r="A327">
        <f t="shared" si="31"/>
        <v>60000</v>
      </c>
      <c r="B327" s="4" t="str">
        <f t="shared" ref="B327:B390" si="32">COMPLEX(0,2*PI()*A327)</f>
        <v>376991.118430775i</v>
      </c>
      <c r="C327" s="4" t="str">
        <f>IMPRODUCT('Power Train Calculus'!C325,'Compensator Calculus'!C333)</f>
        <v>0.423222849173375+0.809500338446663i</v>
      </c>
      <c r="D327" s="4">
        <f t="shared" ref="D327:D390" si="33">20*(IMREAL(IMLOG10(C327)))</f>
        <v>-0.78621343958031997</v>
      </c>
      <c r="E327" s="4">
        <f t="shared" ref="E327:E390" si="34">180/PI()*IMARGUMENT(C327)</f>
        <v>62.39853812336699</v>
      </c>
      <c r="F327">
        <f t="shared" ref="F327:F390" si="35">ROUND(D327,1)</f>
        <v>-0.8</v>
      </c>
      <c r="G327">
        <f t="shared" ref="G327:G390" si="36">ROUND(E327,0)</f>
        <v>62</v>
      </c>
    </row>
    <row r="328" spans="1:7">
      <c r="A328">
        <f t="shared" si="31"/>
        <v>61000</v>
      </c>
      <c r="B328" s="4" t="str">
        <f t="shared" si="32"/>
        <v>383274.303737955i</v>
      </c>
      <c r="C328" s="4" t="str">
        <f>IMPRODUCT('Power Train Calculus'!C326,'Compensator Calculus'!C334)</f>
        <v>0.416656115621066+0.793486629036063i</v>
      </c>
      <c r="D328" s="4">
        <f t="shared" si="33"/>
        <v>-0.95163675377381596</v>
      </c>
      <c r="E328" s="4">
        <f t="shared" si="34"/>
        <v>62.296245968094567</v>
      </c>
      <c r="F328">
        <f t="shared" si="35"/>
        <v>-1</v>
      </c>
      <c r="G328">
        <f t="shared" si="36"/>
        <v>62</v>
      </c>
    </row>
    <row r="329" spans="1:7">
      <c r="A329">
        <f t="shared" si="31"/>
        <v>62000</v>
      </c>
      <c r="B329" s="4" t="str">
        <f t="shared" si="32"/>
        <v>389557.489045134i</v>
      </c>
      <c r="C329" s="4" t="str">
        <f>IMPRODUCT('Power Train Calculus'!C327,'Compensator Calculus'!C335)</f>
        <v>0.410390443348792+0.778017340770597i</v>
      </c>
      <c r="D329" s="4">
        <f t="shared" si="33"/>
        <v>-1.114098349574294</v>
      </c>
      <c r="E329" s="4">
        <f t="shared" si="34"/>
        <v>62.189142650131323</v>
      </c>
      <c r="F329">
        <f t="shared" si="35"/>
        <v>-1.1000000000000001</v>
      </c>
      <c r="G329">
        <f t="shared" si="36"/>
        <v>62</v>
      </c>
    </row>
    <row r="330" spans="1:7">
      <c r="A330">
        <f t="shared" si="31"/>
        <v>63000</v>
      </c>
      <c r="B330" s="4" t="str">
        <f t="shared" si="32"/>
        <v>395840.674352314i</v>
      </c>
      <c r="C330" s="4" t="str">
        <f>IMPRODUCT('Power Train Calculus'!C328,'Compensator Calculus'!C336)</f>
        <v>0.404405929232134+0.763063363793386i</v>
      </c>
      <c r="D330" s="4">
        <f t="shared" si="33"/>
        <v>-1.273718835493842</v>
      </c>
      <c r="E330" s="4">
        <f t="shared" si="34"/>
        <v>62.077445149890323</v>
      </c>
      <c r="F330">
        <f t="shared" si="35"/>
        <v>-1.3</v>
      </c>
      <c r="G330">
        <f t="shared" si="36"/>
        <v>62</v>
      </c>
    </row>
    <row r="331" spans="1:7">
      <c r="A331">
        <f t="shared" si="31"/>
        <v>64000</v>
      </c>
      <c r="B331" s="4" t="str">
        <f t="shared" si="32"/>
        <v>402123.859659493i</v>
      </c>
      <c r="C331" s="4" t="str">
        <f>IMPRODUCT('Power Train Calculus'!C329,'Compensator Calculus'!C337)</f>
        <v>0.398684277439969+0.748597689682044i</v>
      </c>
      <c r="D331" s="4">
        <f t="shared" si="33"/>
        <v>-1.430611683710634</v>
      </c>
      <c r="E331" s="4">
        <f t="shared" si="34"/>
        <v>61.961359201535927</v>
      </c>
      <c r="F331">
        <f t="shared" si="35"/>
        <v>-1.4</v>
      </c>
      <c r="G331">
        <f t="shared" si="36"/>
        <v>62</v>
      </c>
    </row>
    <row r="332" spans="1:7">
      <c r="A332">
        <f t="shared" si="31"/>
        <v>65000</v>
      </c>
      <c r="B332" s="4" t="str">
        <f t="shared" si="32"/>
        <v>408407.044966673i</v>
      </c>
      <c r="C332" s="4" t="str">
        <f>IMPRODUCT('Power Train Calculus'!C330,'Compensator Calculus'!C338)</f>
        <v>0.393208645838079+0.734595222210006i</v>
      </c>
      <c r="D332" s="4">
        <f t="shared" si="33"/>
        <v>-1.584883781279306</v>
      </c>
      <c r="E332" s="4">
        <f t="shared" si="34"/>
        <v>61.841079960411896</v>
      </c>
      <c r="F332">
        <f t="shared" si="35"/>
        <v>-1.6</v>
      </c>
      <c r="G332">
        <f t="shared" si="36"/>
        <v>62</v>
      </c>
    </row>
    <row r="333" spans="1:7">
      <c r="A333">
        <f t="shared" si="31"/>
        <v>66000</v>
      </c>
      <c r="B333" s="4" t="str">
        <f t="shared" si="32"/>
        <v>414690.230273853i</v>
      </c>
      <c r="C333" s="4" t="str">
        <f>IMPRODUCT('Power Train Calculus'!C331,'Compensator Calculus'!C339)</f>
        <v>0.387963509317551+0.721032608444173i</v>
      </c>
      <c r="D333" s="4">
        <f t="shared" si="33"/>
        <v>-1.736635929368878</v>
      </c>
      <c r="E333" s="4">
        <f t="shared" si="34"/>
        <v>61.71679263057559</v>
      </c>
      <c r="F333">
        <f t="shared" si="35"/>
        <v>-1.7</v>
      </c>
      <c r="G333">
        <f t="shared" si="36"/>
        <v>62</v>
      </c>
    </row>
    <row r="334" spans="1:7">
      <c r="A334">
        <f t="shared" si="31"/>
        <v>67000</v>
      </c>
      <c r="B334" s="4" t="str">
        <f t="shared" si="32"/>
        <v>420973.415581032i</v>
      </c>
      <c r="C334" s="4" t="str">
        <f>IMPRODUCT('Power Train Calculus'!C332,'Compensator Calculus'!C340)</f>
        <v>0.382934537942507+0.707888087650408i</v>
      </c>
      <c r="D334" s="4">
        <f t="shared" si="33"/>
        <v>-1.8859632962572401</v>
      </c>
      <c r="E334" s="4">
        <f t="shared" si="34"/>
        <v>61.588673054101378</v>
      </c>
      <c r="F334">
        <f t="shared" si="35"/>
        <v>-1.9</v>
      </c>
      <c r="G334">
        <f t="shared" si="36"/>
        <v>62</v>
      </c>
    </row>
    <row r="335" spans="1:7">
      <c r="A335">
        <f t="shared" si="31"/>
        <v>68000</v>
      </c>
      <c r="B335" s="4" t="str">
        <f t="shared" si="32"/>
        <v>427256.600888212i</v>
      </c>
      <c r="C335" s="4" t="str">
        <f>IMPRODUCT('Power Train Calculus'!C333,'Compensator Calculus'!C341)</f>
        <v>0.378108488102623+0.695141355834017i</v>
      </c>
      <c r="D335" s="4">
        <f t="shared" si="33"/>
        <v>-2.0329558290921201</v>
      </c>
      <c r="E335" s="4">
        <f t="shared" si="34"/>
        <v>61.456888263962611</v>
      </c>
      <c r="F335">
        <f t="shared" si="35"/>
        <v>-2</v>
      </c>
      <c r="G335">
        <f t="shared" si="36"/>
        <v>61</v>
      </c>
    </row>
    <row r="336" spans="1:7">
      <c r="A336">
        <f t="shared" si="31"/>
        <v>69000</v>
      </c>
      <c r="B336" s="4" t="str">
        <f t="shared" si="32"/>
        <v>433539.786195391i</v>
      </c>
      <c r="C336" s="4" t="str">
        <f>IMPRODUCT('Power Train Calculus'!C334,'Compensator Calculus'!C342)</f>
        <v>0.3734731051028+0.682773444042153i</v>
      </c>
      <c r="D336" s="4">
        <f t="shared" si="33"/>
        <v>-2.1776986288117199</v>
      </c>
      <c r="E336" s="4">
        <f t="shared" si="34"/>
        <v>61.321597002367042</v>
      </c>
      <c r="F336">
        <f t="shared" si="35"/>
        <v>-2.2000000000000002</v>
      </c>
      <c r="G336">
        <f t="shared" si="36"/>
        <v>61</v>
      </c>
    </row>
    <row r="337" spans="1:7">
      <c r="A337">
        <f t="shared" si="31"/>
        <v>70000</v>
      </c>
      <c r="B337" s="4" t="str">
        <f t="shared" si="32"/>
        <v>439822.971502571i</v>
      </c>
      <c r="C337" s="4" t="str">
        <f>IMPRODUCT('Power Train Calculus'!C335,'Compensator Calculus'!C343)</f>
        <v>0.369017035832293+0.670766608808915i</v>
      </c>
      <c r="D337" s="4">
        <f t="shared" si="33"/>
        <v>-2.3202722920867398</v>
      </c>
      <c r="E337" s="4">
        <f t="shared" si="34"/>
        <v>61.182950206444168</v>
      </c>
      <c r="F337">
        <f t="shared" si="35"/>
        <v>-2.2999999999999998</v>
      </c>
      <c r="G337">
        <f t="shared" si="36"/>
        <v>61</v>
      </c>
    </row>
    <row r="338" spans="1:7">
      <c r="A338">
        <f t="shared" si="31"/>
        <v>71000</v>
      </c>
      <c r="B338" s="4" t="str">
        <f t="shared" si="32"/>
        <v>446106.156809751i</v>
      </c>
      <c r="C338" s="4" t="str">
        <f>IMPRODUCT('Power Train Calculus'!C336,'Compensator Calculus'!C344)</f>
        <v>0.364729750334739+0.65910423333961i</v>
      </c>
      <c r="D338" s="4">
        <f t="shared" si="33"/>
        <v>-2.46075322368418</v>
      </c>
      <c r="E338" s="4">
        <f t="shared" si="34"/>
        <v>61.041091463171085</v>
      </c>
      <c r="F338">
        <f t="shared" si="35"/>
        <v>-2.5</v>
      </c>
      <c r="G338">
        <f t="shared" si="36"/>
        <v>61</v>
      </c>
    </row>
    <row r="339" spans="1:7">
      <c r="A339">
        <f t="shared" si="31"/>
        <v>72000</v>
      </c>
      <c r="B339" s="4" t="str">
        <f t="shared" si="32"/>
        <v>452389.34211693i</v>
      </c>
      <c r="C339" s="4" t="str">
        <f>IMPRODUCT('Power Train Calculus'!C337,'Compensator Calculus'!C345)</f>
        <v>0.360601471253822+0.647770738214422i</v>
      </c>
      <c r="D339" s="4">
        <f t="shared" si="33"/>
        <v>-2.5992139222533202</v>
      </c>
      <c r="E339" s="4">
        <f t="shared" si="34"/>
        <v>60.896157435379592</v>
      </c>
      <c r="F339">
        <f t="shared" si="35"/>
        <v>-2.6</v>
      </c>
      <c r="G339">
        <f t="shared" si="36"/>
        <v>61</v>
      </c>
    </row>
    <row r="340" spans="1:7">
      <c r="A340">
        <f t="shared" si="31"/>
        <v>73000</v>
      </c>
      <c r="B340" s="4" t="str">
        <f t="shared" si="32"/>
        <v>458672.52742411i</v>
      </c>
      <c r="C340" s="4" t="str">
        <f>IMPRODUCT('Power Train Calculus'!C338,'Compensator Calculus'!C346)</f>
        <v>0.356623110260524+0.6367515005484i</v>
      </c>
      <c r="D340" s="4">
        <f t="shared" si="33"/>
        <v>-2.73572324218972</v>
      </c>
      <c r="E340" s="4">
        <f t="shared" si="34"/>
        <v>60.748278260626236</v>
      </c>
      <c r="F340">
        <f t="shared" si="35"/>
        <v>-2.7</v>
      </c>
      <c r="G340">
        <f t="shared" si="36"/>
        <v>61</v>
      </c>
    </row>
    <row r="341" spans="1:7">
      <c r="A341">
        <f t="shared" si="31"/>
        <v>74000</v>
      </c>
      <c r="B341" s="4" t="str">
        <f t="shared" si="32"/>
        <v>464955.712731289i</v>
      </c>
      <c r="C341" s="4" t="str">
        <f>IMPRODUCT('Power Train Calculus'!C339,'Compensator Calculus'!C347)</f>
        <v>0.352786210680907+0.62603278067955i</v>
      </c>
      <c r="D341" s="4">
        <f t="shared" si="33"/>
        <v>-2.8703466339275203</v>
      </c>
      <c r="E341" s="4">
        <f t="shared" si="34"/>
        <v>60.597577924642479</v>
      </c>
      <c r="F341">
        <f t="shared" si="35"/>
        <v>-2.9</v>
      </c>
      <c r="G341">
        <f t="shared" si="36"/>
        <v>61</v>
      </c>
    </row>
    <row r="342" spans="1:7">
      <c r="A342">
        <f t="shared" si="31"/>
        <v>75000</v>
      </c>
      <c r="B342" s="4" t="str">
        <f t="shared" si="32"/>
        <v>471238.898038469i</v>
      </c>
      <c r="C342" s="4" t="str">
        <f>IMPRODUCT('Power Train Calculus'!C340,'Compensator Calculus'!C348)</f>
        <v>0.34908289564047+0.615601655571858i</v>
      </c>
      <c r="D342" s="4">
        <f t="shared" si="33"/>
        <v>-3.00314636475066</v>
      </c>
      <c r="E342" s="4">
        <f t="shared" si="34"/>
        <v>60.444174610992285</v>
      </c>
      <c r="F342">
        <f t="shared" si="35"/>
        <v>-3</v>
      </c>
      <c r="G342">
        <f t="shared" si="36"/>
        <v>60</v>
      </c>
    </row>
    <row r="343" spans="1:7">
      <c r="A343">
        <f t="shared" ref="A343:A367" si="37">A342+1000</f>
        <v>76000</v>
      </c>
      <c r="B343" s="4" t="str">
        <f t="shared" si="32"/>
        <v>477522.083345649i</v>
      </c>
      <c r="C343" s="4" t="str">
        <f>IMPRODUCT('Power Train Calculus'!C341,'Compensator Calculus'!C349)</f>
        <v>0.345505821125171+0.605445958220094i</v>
      </c>
      <c r="D343" s="4">
        <f t="shared" si="33"/>
        <v>-3.13418172197844</v>
      </c>
      <c r="E343" s="4">
        <f t="shared" si="34"/>
        <v>60.288181028492502</v>
      </c>
      <c r="F343">
        <f t="shared" si="35"/>
        <v>-3.1</v>
      </c>
      <c r="G343">
        <f t="shared" si="36"/>
        <v>60</v>
      </c>
    </row>
    <row r="344" spans="1:7">
      <c r="A344">
        <f t="shared" si="37"/>
        <v>77000</v>
      </c>
      <c r="B344" s="4" t="str">
        <f t="shared" si="32"/>
        <v>483805.268652828i</v>
      </c>
      <c r="C344" s="4" t="str">
        <f>IMPRODUCT('Power Train Calculus'!C342,'Compensator Calculus'!C350)</f>
        <v>0.342048133431762+0.595554222428751i</v>
      </c>
      <c r="D344" s="4">
        <f t="shared" si="33"/>
        <v>-3.2635092001825599</v>
      </c>
      <c r="E344" s="4">
        <f t="shared" si="34"/>
        <v>60.129704717852285</v>
      </c>
      <c r="F344">
        <f t="shared" si="35"/>
        <v>-3.3</v>
      </c>
      <c r="G344">
        <f t="shared" si="36"/>
        <v>60</v>
      </c>
    </row>
    <row r="345" spans="1:7">
      <c r="A345">
        <f t="shared" si="37"/>
        <v>78000</v>
      </c>
      <c r="B345" s="4" t="str">
        <f t="shared" si="32"/>
        <v>490088.453960008i</v>
      </c>
      <c r="C345" s="4" t="str">
        <f>IMPRODUCT('Power Train Calculus'!C343,'Compensator Calculus'!C351)</f>
        <v>0.338703430542982+0.58591563241219i</v>
      </c>
      <c r="D345" s="4">
        <f t="shared" si="33"/>
        <v>-3.3911826739127</v>
      </c>
      <c r="E345" s="4">
        <f t="shared" si="34"/>
        <v>59.968848338919507</v>
      </c>
      <c r="F345">
        <f t="shared" si="35"/>
        <v>-3.4</v>
      </c>
      <c r="G345">
        <f t="shared" si="36"/>
        <v>60</v>
      </c>
    </row>
    <row r="346" spans="1:7">
      <c r="A346">
        <f t="shared" si="37"/>
        <v>79000</v>
      </c>
      <c r="B346" s="4" t="str">
        <f t="shared" si="32"/>
        <v>496371.639267187i</v>
      </c>
      <c r="C346" s="4" t="str">
        <f>IMPRODUCT('Power Train Calculus'!C344,'Compensator Calculus'!C352)</f>
        <v>0.335465727017994+0.57651997672745i</v>
      </c>
      <c r="D346" s="4">
        <f t="shared" si="33"/>
        <v>-3.5172535572522201</v>
      </c>
      <c r="E346" s="4">
        <f t="shared" si="34"/>
        <v>59.805709939820247</v>
      </c>
      <c r="F346">
        <f t="shared" si="35"/>
        <v>-3.5</v>
      </c>
      <c r="G346">
        <f t="shared" si="36"/>
        <v>60</v>
      </c>
    </row>
    <row r="347" spans="1:7">
      <c r="A347">
        <f t="shared" si="37"/>
        <v>80000</v>
      </c>
      <c r="B347" s="4" t="str">
        <f t="shared" si="32"/>
        <v>502654.824574367i</v>
      </c>
      <c r="C347" s="4" t="str">
        <f>IMPRODUCT('Power Train Calculus'!C345,'Compensator Calculus'!C353)</f>
        <v>0.332329422035959+0.567357606107413i</v>
      </c>
      <c r="D347" s="4">
        <f t="shared" si="33"/>
        <v>-3.6417709513882004</v>
      </c>
      <c r="E347" s="4">
        <f t="shared" si="34"/>
        <v>59.640383209206526</v>
      </c>
      <c r="F347">
        <f t="shared" si="35"/>
        <v>-3.6</v>
      </c>
      <c r="G347">
        <f t="shared" si="36"/>
        <v>60</v>
      </c>
    </row>
    <row r="348" spans="1:7">
      <c r="A348">
        <f t="shared" si="37"/>
        <v>81000</v>
      </c>
      <c r="B348" s="4" t="str">
        <f t="shared" si="32"/>
        <v>508938.009881546i</v>
      </c>
      <c r="C348" s="4" t="str">
        <f>IMPRODUCT('Power Train Calculus'!C346,'Compensator Calculus'!C354)</f>
        <v>0.329289270272151+0.558419394811011i</v>
      </c>
      <c r="D348" s="4">
        <f t="shared" si="33"/>
        <v>-3.76478178125716</v>
      </c>
      <c r="E348" s="4">
        <f t="shared" si="34"/>
        <v>59.472957712752184</v>
      </c>
      <c r="F348">
        <f t="shared" si="35"/>
        <v>-3.8</v>
      </c>
      <c r="G348">
        <f t="shared" si="36"/>
        <v>59</v>
      </c>
    </row>
    <row r="349" spans="1:7">
      <c r="A349">
        <f t="shared" si="37"/>
        <v>82000</v>
      </c>
      <c r="B349" s="4" t="str">
        <f t="shared" si="32"/>
        <v>515221.195188726i</v>
      </c>
      <c r="C349" s="4" t="str">
        <f>IMPRODUCT('Power Train Calculus'!C347,'Compensator Calculus'!C355)</f>
        <v>0.32634035532243+0.549696705149789i</v>
      </c>
      <c r="D349" s="4">
        <f t="shared" si="33"/>
        <v>-3.8863309222220597</v>
      </c>
      <c r="E349" s="4">
        <f t="shared" si="34"/>
        <v>59.303519114946923</v>
      </c>
      <c r="F349">
        <f t="shared" si="35"/>
        <v>-3.9</v>
      </c>
      <c r="G349">
        <f t="shared" si="36"/>
        <v>59</v>
      </c>
    </row>
    <row r="350" spans="1:7">
      <c r="A350">
        <f t="shared" si="37"/>
        <v>83000</v>
      </c>
      <c r="B350" s="4" t="str">
        <f t="shared" si="32"/>
        <v>521504.380495906i</v>
      </c>
      <c r="C350" s="4" t="str">
        <f>IMPRODUCT('Power Train Calculus'!C348,'Compensator Calculus'!C356)</f>
        <v>0.323478065423566+0.541181354887874i</v>
      </c>
      <c r="D350" s="4">
        <f t="shared" si="33"/>
        <v>-4.0064613176374602</v>
      </c>
      <c r="E350" s="4">
        <f t="shared" si="34"/>
        <v>59.132149387186551</v>
      </c>
      <c r="F350">
        <f t="shared" si="35"/>
        <v>-4</v>
      </c>
      <c r="G350">
        <f t="shared" si="36"/>
        <v>59</v>
      </c>
    </row>
    <row r="351" spans="1:7">
      <c r="A351">
        <f t="shared" si="37"/>
        <v>84000</v>
      </c>
      <c r="B351" s="4" t="str">
        <f t="shared" si="32"/>
        <v>527787.565803085i</v>
      </c>
      <c r="C351" s="4" t="str">
        <f>IMPRODUCT('Power Train Calculus'!C349,'Compensator Calculus'!C357)</f>
        <v>0.320698071244768+0.532865587244886i</v>
      </c>
      <c r="D351" s="4">
        <f t="shared" si="33"/>
        <v>-4.1252140880791597</v>
      </c>
      <c r="E351" s="4">
        <f t="shared" si="34"/>
        <v>58.958927003075829</v>
      </c>
      <c r="F351">
        <f t="shared" si="35"/>
        <v>-4.0999999999999996</v>
      </c>
      <c r="G351">
        <f t="shared" si="36"/>
        <v>59</v>
      </c>
    </row>
    <row r="352" spans="1:7">
      <c r="A352">
        <f t="shared" si="37"/>
        <v>85000</v>
      </c>
      <c r="B352" s="4" t="str">
        <f t="shared" si="32"/>
        <v>534070.751110265i</v>
      </c>
      <c r="C352" s="4" t="str">
        <f>IMPRODUCT('Power Train Calculus'!C350,'Compensator Calculus'!C358)</f>
        <v>0.317996305550359+0.524742043260487i</v>
      </c>
      <c r="D352" s="4">
        <f t="shared" si="33"/>
        <v>-4.2426286329358796</v>
      </c>
      <c r="E352" s="4">
        <f t="shared" si="34"/>
        <v>58.783927121800232</v>
      </c>
      <c r="F352">
        <f t="shared" si="35"/>
        <v>-4.2</v>
      </c>
      <c r="G352">
        <f t="shared" si="36"/>
        <v>59</v>
      </c>
    </row>
    <row r="353" spans="1:7">
      <c r="A353">
        <f t="shared" si="37"/>
        <v>86000</v>
      </c>
      <c r="B353" s="4" t="str">
        <f t="shared" si="32"/>
        <v>540353.936417444i</v>
      </c>
      <c r="C353" s="4" t="str">
        <f>IMPRODUCT('Power Train Calculus'!C351,'Compensator Calculus'!C359)</f>
        <v>0.315368944554942+0.516803736304625i</v>
      </c>
      <c r="D353" s="4">
        <f t="shared" si="33"/>
        <v>-4.3587427249947002</v>
      </c>
      <c r="E353" s="4">
        <f t="shared" si="34"/>
        <v>58.607221760372902</v>
      </c>
      <c r="F353">
        <f t="shared" si="35"/>
        <v>-4.4000000000000004</v>
      </c>
      <c r="G353">
        <f t="shared" si="36"/>
        <v>59</v>
      </c>
    </row>
    <row r="354" spans="1:7">
      <c r="A354">
        <f t="shared" si="37"/>
        <v>87000</v>
      </c>
      <c r="B354" s="4" t="str">
        <f t="shared" si="32"/>
        <v>546637.121724624i</v>
      </c>
      <c r="C354" s="4" t="str">
        <f>IMPRODUCT('Power Train Calculus'!C352,'Compensator Calculus'!C360)</f>
        <v>0.312812390811556+0.509044028539884i</v>
      </c>
      <c r="D354" s="4">
        <f t="shared" si="33"/>
        <v>-4.473592598592</v>
      </c>
      <c r="E354" s="4">
        <f t="shared" si="34"/>
        <v>58.428879955489933</v>
      </c>
      <c r="F354">
        <f t="shared" si="35"/>
        <v>-4.5</v>
      </c>
      <c r="G354">
        <f t="shared" si="36"/>
        <v>58</v>
      </c>
    </row>
    <row r="355" spans="1:7">
      <c r="A355">
        <f t="shared" si="37"/>
        <v>88000</v>
      </c>
      <c r="B355" s="4" t="str">
        <f t="shared" si="32"/>
        <v>552920.307031804i</v>
      </c>
      <c r="C355" s="4" t="str">
        <f>IMPRODUCT('Power Train Calculus'!C353,'Compensator Calculus'!C361)</f>
        <v>0.310323257489912+0.501456609162304i</v>
      </c>
      <c r="D355" s="4">
        <f t="shared" si="33"/>
        <v>-4.5872130318486395</v>
      </c>
      <c r="E355" s="4">
        <f t="shared" si="34"/>
        <v>58.248967915695488</v>
      </c>
      <c r="F355">
        <f t="shared" si="35"/>
        <v>-4.5999999999999996</v>
      </c>
      <c r="G355">
        <f t="shared" si="36"/>
        <v>58</v>
      </c>
    </row>
    <row r="356" spans="1:7">
      <c r="A356">
        <f t="shared" si="37"/>
        <v>89000</v>
      </c>
      <c r="B356" s="4" t="str">
        <f t="shared" si="32"/>
        <v>559203.492338983i</v>
      </c>
      <c r="C356" s="4" t="str">
        <f>IMPRODUCT('Power Train Calculus'!C354,'Compensator Calculus'!C362)</f>
        <v>0.30789835391683+0.494035474264539i</v>
      </c>
      <c r="D356" s="4">
        <f t="shared" si="33"/>
        <v>-4.6996374234584595</v>
      </c>
      <c r="E356" s="4">
        <f t="shared" si="34"/>
        <v>58.067549164491041</v>
      </c>
      <c r="F356">
        <f t="shared" si="35"/>
        <v>-4.7</v>
      </c>
      <c r="G356">
        <f t="shared" si="36"/>
        <v>58</v>
      </c>
    </row>
    <row r="357" spans="1:7">
      <c r="A357">
        <f t="shared" si="37"/>
        <v>90000</v>
      </c>
      <c r="B357" s="4" t="str">
        <f t="shared" si="32"/>
        <v>565486.677646163i</v>
      </c>
      <c r="C357" s="4" t="str">
        <f>IMPRODUCT('Power Train Calculus'!C355,'Compensator Calculus'!C363)</f>
        <v>0.30553467226394+0.486774908180739i</v>
      </c>
      <c r="D357" s="4">
        <f t="shared" si="33"/>
        <v>-4.8108978644595997</v>
      </c>
      <c r="E357" s="4">
        <f t="shared" si="34"/>
        <v>57.884684674989998</v>
      </c>
      <c r="F357">
        <f t="shared" si="35"/>
        <v>-4.8</v>
      </c>
      <c r="G357">
        <f t="shared" si="36"/>
        <v>58</v>
      </c>
    </row>
    <row r="358" spans="1:7">
      <c r="A358">
        <f t="shared" si="37"/>
        <v>91000</v>
      </c>
      <c r="B358" s="4" t="str">
        <f t="shared" si="32"/>
        <v>571769.862953342i</v>
      </c>
      <c r="C358" s="4" t="str">
        <f>IMPRODUCT('Power Train Calculus'!C356,'Compensator Calculus'!C364)</f>
        <v>0.303229375279525+0.479669466186619i</v>
      </c>
      <c r="D358" s="4">
        <f t="shared" si="33"/>
        <v>-4.92102520537426</v>
      </c>
      <c r="E358" s="4">
        <f t="shared" si="34"/>
        <v>57.700432996675971</v>
      </c>
      <c r="F358">
        <f t="shared" si="35"/>
        <v>-4.9000000000000004</v>
      </c>
      <c r="G358">
        <f t="shared" si="36"/>
        <v>58</v>
      </c>
    </row>
    <row r="359" spans="1:7">
      <c r="A359">
        <f t="shared" si="37"/>
        <v>92000</v>
      </c>
      <c r="B359" s="4" t="str">
        <f t="shared" si="32"/>
        <v>578053.048260522i</v>
      </c>
      <c r="C359" s="4" t="str">
        <f>IMPRODUCT('Power Train Calculus'!C357,'Compensator Calculus'!C365)</f>
        <v>0.300979784971628+0.472713958440168i</v>
      </c>
      <c r="D359" s="4">
        <f t="shared" si="33"/>
        <v>-5.0300491190742402</v>
      </c>
      <c r="E359" s="4">
        <f t="shared" si="34"/>
        <v>57.514850374775889</v>
      </c>
      <c r="F359">
        <f t="shared" si="35"/>
        <v>-5</v>
      </c>
      <c r="G359">
        <f t="shared" si="36"/>
        <v>58</v>
      </c>
    </row>
    <row r="360" spans="1:7">
      <c r="A360">
        <f t="shared" si="37"/>
        <v>93000</v>
      </c>
      <c r="B360" s="4" t="str">
        <f t="shared" si="32"/>
        <v>584336.233567702i</v>
      </c>
      <c r="C360" s="4" t="str">
        <f>IMPRODUCT('Power Train Calculus'!C358,'Compensator Calculus'!C366)</f>
        <v>0.298783372158791+0.46590343505964i</v>
      </c>
      <c r="D360" s="4">
        <f t="shared" si="33"/>
        <v>-5.1379981596939395</v>
      </c>
      <c r="E360" s="4">
        <f t="shared" si="34"/>
        <v>57.327990862729976</v>
      </c>
      <c r="F360">
        <f t="shared" si="35"/>
        <v>-5.0999999999999996</v>
      </c>
      <c r="G360">
        <f t="shared" si="36"/>
        <v>57</v>
      </c>
    </row>
    <row r="361" spans="1:7">
      <c r="A361">
        <f t="shared" si="37"/>
        <v>94000</v>
      </c>
      <c r="B361" s="4" t="str">
        <f t="shared" si="32"/>
        <v>590619.418874881i</v>
      </c>
      <c r="C361" s="4" t="str">
        <f>IMPRODUCT('Power Train Calculus'!C359,'Compensator Calculus'!C367)</f>
        <v>0.296637746812996+0.459233172245342i</v>
      </c>
      <c r="D361" s="4">
        <f t="shared" si="33"/>
        <v>-5.2448998178850204</v>
      </c>
      <c r="E361" s="4">
        <f t="shared" si="34"/>
        <v>57.139906428211447</v>
      </c>
      <c r="F361">
        <f t="shared" si="35"/>
        <v>-5.2</v>
      </c>
      <c r="G361">
        <f t="shared" si="36"/>
        <v>57</v>
      </c>
    </row>
    <row r="362" spans="1:7">
      <c r="A362">
        <f t="shared" si="37"/>
        <v>95000</v>
      </c>
      <c r="B362" s="4" t="str">
        <f t="shared" si="32"/>
        <v>596902.604182061i</v>
      </c>
      <c r="C362" s="4" t="str">
        <f>IMPRODUCT('Power Train Calculus'!C360,'Compensator Calculus'!C368)</f>
        <v>0.294540649126696+0.452698659360179i</v>
      </c>
      <c r="D362" s="4">
        <f t="shared" si="33"/>
        <v>-5.3507805726842603</v>
      </c>
      <c r="E362" s="4">
        <f t="shared" si="34"/>
        <v>56.950647053100084</v>
      </c>
      <c r="F362">
        <f t="shared" si="35"/>
        <v>-5.4</v>
      </c>
      <c r="G362">
        <f t="shared" si="36"/>
        <v>57</v>
      </c>
    </row>
    <row r="363" spans="1:7">
      <c r="A363">
        <f t="shared" si="37"/>
        <v>96000</v>
      </c>
      <c r="B363" s="4" t="str">
        <f t="shared" si="32"/>
        <v>603185.78948924i</v>
      </c>
      <c r="C363" s="4" t="str">
        <f>IMPRODUCT('Power Train Calculus'!C361,'Compensator Calculus'!C369)</f>
        <v>0.292489941242349+0.446295586892153i</v>
      </c>
      <c r="D363" s="4">
        <f t="shared" si="33"/>
        <v>-5.4556659402395002</v>
      </c>
      <c r="E363" s="4">
        <f t="shared" si="34"/>
        <v>56.760260827806739</v>
      </c>
      <c r="F363">
        <f t="shared" si="35"/>
        <v>-5.5</v>
      </c>
      <c r="G363">
        <f t="shared" si="36"/>
        <v>57</v>
      </c>
    </row>
    <row r="364" spans="1:7">
      <c r="A364">
        <f t="shared" si="37"/>
        <v>97000</v>
      </c>
      <c r="B364" s="4" t="str">
        <f t="shared" si="32"/>
        <v>609468.97479642i</v>
      </c>
      <c r="C364" s="4" t="str">
        <f>IMPRODUCT('Power Train Calculus'!C362,'Compensator Calculus'!C370)</f>
        <v>0.290483599588705+0.440019835228709i</v>
      </c>
      <c r="D364" s="4">
        <f t="shared" si="33"/>
        <v>-5.55958051962154</v>
      </c>
      <c r="E364" s="4">
        <f t="shared" si="34"/>
        <v>56.568794040301356</v>
      </c>
      <c r="F364">
        <f t="shared" si="35"/>
        <v>-5.6</v>
      </c>
      <c r="G364">
        <f t="shared" si="36"/>
        <v>57</v>
      </c>
    </row>
    <row r="365" spans="1:7">
      <c r="A365">
        <f t="shared" si="37"/>
        <v>98000</v>
      </c>
      <c r="B365" s="4" t="str">
        <f t="shared" si="32"/>
        <v>615752.160103599i</v>
      </c>
      <c r="C365" s="4" t="str">
        <f>IMPRODUCT('Power Train Calculus'!C363,'Compensator Calculus'!C371)</f>
        <v>0.288519707773363+0.433867464179417i</v>
      </c>
      <c r="D365" s="4">
        <f t="shared" si="33"/>
        <v>-5.66254803592728</v>
      </c>
      <c r="E365" s="4">
        <f t="shared" si="34"/>
        <v>56.376291260184829</v>
      </c>
      <c r="F365">
        <f t="shared" si="35"/>
        <v>-5.7</v>
      </c>
      <c r="G365">
        <f t="shared" si="36"/>
        <v>56</v>
      </c>
    </row>
    <row r="366" spans="1:7">
      <c r="A366">
        <f t="shared" si="37"/>
        <v>99000</v>
      </c>
      <c r="B366" s="4" t="str">
        <f t="shared" si="32"/>
        <v>622035.345410779i</v>
      </c>
      <c r="C366" s="4" t="str">
        <f>IMPRODUCT('Power Train Calculus'!C364,'Compensator Calculus'!C372)</f>
        <v>0.286596449985774+0.427834703188894i</v>
      </c>
      <c r="D366" s="4">
        <f t="shared" si="33"/>
        <v>-5.7645913808662597</v>
      </c>
      <c r="E366" s="4">
        <f t="shared" si="34"/>
        <v>56.182795418109684</v>
      </c>
      <c r="F366">
        <f t="shared" si="35"/>
        <v>-5.8</v>
      </c>
      <c r="G366">
        <f t="shared" si="36"/>
        <v>56</v>
      </c>
    </row>
    <row r="367" spans="1:7">
      <c r="A367">
        <f t="shared" si="37"/>
        <v>100000</v>
      </c>
      <c r="B367" s="4" t="str">
        <f t="shared" si="32"/>
        <v>628318.530717959i</v>
      </c>
      <c r="C367" s="4" t="str">
        <f>IMPRODUCT('Power Train Calculus'!C365,'Compensator Calculus'!C373)</f>
        <v>0.284712104869049+0.421917942187199i</v>
      </c>
      <c r="D367" s="4">
        <f t="shared" si="33"/>
        <v>-5.8657326510050805</v>
      </c>
      <c r="E367" s="4">
        <f t="shared" si="34"/>
        <v>55.988347880848742</v>
      </c>
      <c r="F367">
        <f t="shared" si="35"/>
        <v>-5.9</v>
      </c>
      <c r="G367">
        <f t="shared" si="36"/>
        <v>56</v>
      </c>
    </row>
    <row r="368" spans="1:7">
      <c r="A368">
        <f>A367+10000</f>
        <v>110000</v>
      </c>
      <c r="B368" s="4" t="str">
        <f t="shared" si="32"/>
        <v>691150.383789754i</v>
      </c>
      <c r="C368" s="4" t="str">
        <f>IMPRODUCT('Power Train Calculus'!C366,'Compensator Calculus'!C374)</f>
        <v>0.267687372020188+0.36843523337785i</v>
      </c>
      <c r="D368" s="4">
        <f t="shared" si="33"/>
        <v>-6.8318904856035196</v>
      </c>
      <c r="E368" s="4">
        <f t="shared" si="34"/>
        <v>53.999643133331119</v>
      </c>
      <c r="F368">
        <f t="shared" si="35"/>
        <v>-6.8</v>
      </c>
      <c r="G368">
        <f t="shared" si="36"/>
        <v>54</v>
      </c>
    </row>
    <row r="369" spans="1:7">
      <c r="A369">
        <f t="shared" ref="A369:A432" si="38">A368+10000</f>
        <v>120000</v>
      </c>
      <c r="B369" s="4" t="str">
        <f t="shared" si="32"/>
        <v>753982.23686155i</v>
      </c>
      <c r="C369" s="4" t="str">
        <f>IMPRODUCT('Power Train Calculus'!C367,'Compensator Calculus'!C375)</f>
        <v>0.253184474581534+0.323502002668598i</v>
      </c>
      <c r="D369" s="4">
        <f t="shared" si="33"/>
        <v>-7.7274097303439406</v>
      </c>
      <c r="E369" s="4">
        <f t="shared" si="34"/>
        <v>51.95196957374894</v>
      </c>
      <c r="F369">
        <f t="shared" si="35"/>
        <v>-7.7</v>
      </c>
      <c r="G369">
        <f t="shared" si="36"/>
        <v>52</v>
      </c>
    </row>
    <row r="370" spans="1:7">
      <c r="A370">
        <f t="shared" si="38"/>
        <v>130000</v>
      </c>
      <c r="B370" s="4" t="str">
        <f t="shared" si="32"/>
        <v>816814.089933346i</v>
      </c>
      <c r="C370" s="4" t="str">
        <f>IMPRODUCT('Power Train Calculus'!C368,'Compensator Calculus'!C376)</f>
        <v>0.240421868184344+0.285198724536698i</v>
      </c>
      <c r="D370" s="4">
        <f t="shared" si="33"/>
        <v>-8.5654491973141003</v>
      </c>
      <c r="E370" s="4">
        <f t="shared" si="34"/>
        <v>49.869188397366223</v>
      </c>
      <c r="F370">
        <f t="shared" si="35"/>
        <v>-8.6</v>
      </c>
      <c r="G370">
        <f t="shared" si="36"/>
        <v>50</v>
      </c>
    </row>
    <row r="371" spans="1:7">
      <c r="A371">
        <f t="shared" si="38"/>
        <v>140000</v>
      </c>
      <c r="B371" s="4" t="str">
        <f t="shared" si="32"/>
        <v>879645.943005142i</v>
      </c>
      <c r="C371" s="4" t="str">
        <f>IMPRODUCT('Power Train Calculus'!C369,'Compensator Calculus'!C377)</f>
        <v>0.228905059649724+0.252170999626995i</v>
      </c>
      <c r="D371" s="4">
        <f t="shared" si="33"/>
        <v>-9.3558791593144193</v>
      </c>
      <c r="E371" s="4">
        <f t="shared" si="34"/>
        <v>47.76879780229995</v>
      </c>
      <c r="F371">
        <f t="shared" si="35"/>
        <v>-9.4</v>
      </c>
      <c r="G371">
        <f t="shared" si="36"/>
        <v>48</v>
      </c>
    </row>
    <row r="372" spans="1:7">
      <c r="A372">
        <f t="shared" si="38"/>
        <v>150000</v>
      </c>
      <c r="B372" s="4" t="str">
        <f t="shared" si="32"/>
        <v>942477.796076938i</v>
      </c>
      <c r="C372" s="4" t="str">
        <f>IMPRODUCT('Power Train Calculus'!C370,'Compensator Calculus'!C378)</f>
        <v>0.218313403346995+0.223432241066545i</v>
      </c>
      <c r="D372" s="4">
        <f t="shared" si="33"/>
        <v>-10.106271321201362</v>
      </c>
      <c r="E372" s="4">
        <f t="shared" si="34"/>
        <v>45.663899406694682</v>
      </c>
      <c r="F372">
        <f t="shared" si="35"/>
        <v>-10.1</v>
      </c>
      <c r="G372">
        <f t="shared" si="36"/>
        <v>46</v>
      </c>
    </row>
    <row r="373" spans="1:7">
      <c r="A373">
        <f t="shared" si="38"/>
        <v>160000</v>
      </c>
      <c r="B373" s="4" t="str">
        <f t="shared" si="32"/>
        <v>1005309.64914873i</v>
      </c>
      <c r="C373" s="4" t="str">
        <f>IMPRODUCT('Power Train Calculus'!C371,'Compensator Calculus'!C379)</f>
        <v>0.20843512135067+0.198243697512001i</v>
      </c>
      <c r="D373" s="4">
        <f t="shared" si="33"/>
        <v>-10.822542328668741</v>
      </c>
      <c r="E373" s="4">
        <f t="shared" si="34"/>
        <v>43.564460810114511</v>
      </c>
      <c r="F373">
        <f t="shared" si="35"/>
        <v>-10.8</v>
      </c>
      <c r="G373">
        <f t="shared" si="36"/>
        <v>44</v>
      </c>
    </row>
    <row r="374" spans="1:7">
      <c r="A374">
        <f t="shared" si="38"/>
        <v>170000</v>
      </c>
      <c r="B374" s="4" t="str">
        <f t="shared" si="32"/>
        <v>1068141.50222053i</v>
      </c>
      <c r="C374" s="4" t="str">
        <f>IMPRODUCT('Power Train Calculus'!C372,'Compensator Calculus'!C380)</f>
        <v>0.199128405129466+0.17603861842011i</v>
      </c>
      <c r="D374" s="4">
        <f t="shared" si="33"/>
        <v>-11.509387540346641</v>
      </c>
      <c r="E374" s="4">
        <f t="shared" si="34"/>
        <v>41.478153289987574</v>
      </c>
      <c r="F374">
        <f t="shared" si="35"/>
        <v>-11.5</v>
      </c>
      <c r="G374">
        <f t="shared" si="36"/>
        <v>41</v>
      </c>
    </row>
    <row r="375" spans="1:7">
      <c r="A375">
        <f t="shared" si="38"/>
        <v>180000</v>
      </c>
      <c r="B375" s="4" t="str">
        <f t="shared" si="32"/>
        <v>1130973.35529233i</v>
      </c>
      <c r="C375" s="4" t="str">
        <f>IMPRODUCT('Power Train Calculus'!C373,'Compensator Calculus'!C381)</f>
        <v>0.19029729955623+0.156372738976029i</v>
      </c>
      <c r="D375" s="4">
        <f t="shared" si="33"/>
        <v>-12.170582493199401</v>
      </c>
      <c r="E375" s="4">
        <f t="shared" si="34"/>
        <v>39.410924599897179</v>
      </c>
      <c r="F375">
        <f t="shared" si="35"/>
        <v>-12.2</v>
      </c>
      <c r="G375">
        <f t="shared" si="36"/>
        <v>39</v>
      </c>
    </row>
    <row r="376" spans="1:7">
      <c r="A376">
        <f t="shared" si="38"/>
        <v>190000</v>
      </c>
      <c r="B376" s="4" t="str">
        <f t="shared" si="32"/>
        <v>1193805.20836412i</v>
      </c>
      <c r="C376" s="4" t="str">
        <f>IMPRODUCT('Power Train Calculus'!C374,'Compensator Calculus'!C382)</f>
        <v>0.181876310802821+0.138891044549791i</v>
      </c>
      <c r="D376" s="4">
        <f t="shared" si="33"/>
        <v>-12.80919792148458</v>
      </c>
      <c r="E376" s="4">
        <f t="shared" si="34"/>
        <v>37.367401669126309</v>
      </c>
      <c r="F376">
        <f t="shared" si="35"/>
        <v>-12.8</v>
      </c>
      <c r="G376">
        <f t="shared" si="36"/>
        <v>37</v>
      </c>
    </row>
    <row r="377" spans="1:7">
      <c r="A377">
        <f t="shared" si="38"/>
        <v>200000</v>
      </c>
      <c r="B377" s="4" t="str">
        <f t="shared" si="32"/>
        <v>1256637.06143592i</v>
      </c>
      <c r="C377" s="4" t="str">
        <f>IMPRODUCT('Power Train Calculus'!C375,'Compensator Calculus'!C383)</f>
        <v>0.173820346876275+0.123304923219963i</v>
      </c>
      <c r="D377" s="4">
        <f t="shared" si="33"/>
        <v>-13.427756556032879</v>
      </c>
      <c r="E377" s="4">
        <f t="shared" si="34"/>
        <v>35.351181075446867</v>
      </c>
      <c r="F377">
        <f t="shared" si="35"/>
        <v>-13.4</v>
      </c>
      <c r="G377">
        <f t="shared" si="36"/>
        <v>35</v>
      </c>
    </row>
    <row r="378" spans="1:7">
      <c r="A378">
        <f t="shared" si="38"/>
        <v>210000</v>
      </c>
      <c r="B378" s="4" t="str">
        <f t="shared" si="32"/>
        <v>1319468.91450771i</v>
      </c>
      <c r="C378" s="4" t="str">
        <f>IMPRODUCT('Power Train Calculus'!C376,'Compensator Calculus'!C384)</f>
        <v>0.166098019061048+0.109376126205676i</v>
      </c>
      <c r="D378" s="4">
        <f t="shared" si="33"/>
        <v>-14.0283496670807</v>
      </c>
      <c r="E378" s="4">
        <f t="shared" si="34"/>
        <v>33.365043578345905</v>
      </c>
      <c r="F378">
        <f t="shared" si="35"/>
        <v>-14</v>
      </c>
      <c r="G378">
        <f t="shared" si="36"/>
        <v>33</v>
      </c>
    </row>
    <row r="379" spans="1:7">
      <c r="A379">
        <f t="shared" si="38"/>
        <v>220000</v>
      </c>
      <c r="B379" s="4" t="str">
        <f t="shared" si="32"/>
        <v>1382300.76757951i</v>
      </c>
      <c r="C379" s="4" t="str">
        <f>IMPRODUCT('Power Train Calculus'!C377,'Compensator Calculus'!C385)</f>
        <v>0.158687118341071+0.0969052938247667i</v>
      </c>
      <c r="D379" s="4">
        <f t="shared" si="33"/>
        <v>-14.61272512217082</v>
      </c>
      <c r="E379" s="4">
        <f t="shared" si="34"/>
        <v>31.411116026558645</v>
      </c>
      <c r="F379">
        <f t="shared" si="35"/>
        <v>-14.6</v>
      </c>
      <c r="G379">
        <f t="shared" si="36"/>
        <v>31</v>
      </c>
    </row>
    <row r="380" spans="1:7">
      <c r="A380">
        <f t="shared" si="38"/>
        <v>230000</v>
      </c>
      <c r="B380" s="4" t="str">
        <f t="shared" si="32"/>
        <v>1445132.6206513i</v>
      </c>
      <c r="C380" s="4" t="str">
        <f>IMPRODUCT('Power Train Calculus'!C378,'Compensator Calculus'!C386)</f>
        <v>0.151571531449572+0.0857236051553232i</v>
      </c>
      <c r="D380" s="4">
        <f t="shared" si="33"/>
        <v>-15.18235487585682</v>
      </c>
      <c r="E380" s="4">
        <f t="shared" si="34"/>
        <v>29.4909959588778</v>
      </c>
      <c r="F380">
        <f t="shared" si="35"/>
        <v>-15.2</v>
      </c>
      <c r="G380">
        <f t="shared" si="36"/>
        <v>29</v>
      </c>
    </row>
    <row r="381" spans="1:7">
      <c r="A381">
        <f t="shared" si="38"/>
        <v>240000</v>
      </c>
      <c r="B381" s="4" t="str">
        <f t="shared" si="32"/>
        <v>1507964.4737231i</v>
      </c>
      <c r="C381" s="4" t="str">
        <f>IMPRODUCT('Power Train Calculus'!C379,'Compensator Calculus'!C387)</f>
        <v>0.144739127908178+0.0756866029061466i</v>
      </c>
      <c r="D381" s="4">
        <f t="shared" si="33"/>
        <v>-15.738487340054821</v>
      </c>
      <c r="E381" s="4">
        <f t="shared" si="34"/>
        <v>27.605849178002881</v>
      </c>
      <c r="F381">
        <f t="shared" si="35"/>
        <v>-15.7</v>
      </c>
      <c r="G381">
        <f t="shared" si="36"/>
        <v>28</v>
      </c>
    </row>
    <row r="382" spans="1:7">
      <c r="A382">
        <f t="shared" si="38"/>
        <v>250000</v>
      </c>
      <c r="B382" s="4" t="str">
        <f t="shared" si="32"/>
        <v>1570796.3267949i</v>
      </c>
      <c r="C382" s="4" t="str">
        <f>IMPRODUCT('Power Train Calculus'!C380,'Compensator Calculus'!C388)</f>
        <v>0.138180311969212+0.0666695569716526i</v>
      </c>
      <c r="D382" s="4">
        <f t="shared" si="33"/>
        <v>-16.282188463829179</v>
      </c>
      <c r="E382" s="4">
        <f t="shared" si="34"/>
        <v>25.756487335440664</v>
      </c>
      <c r="F382">
        <f t="shared" si="35"/>
        <v>-16.3</v>
      </c>
      <c r="G382">
        <f t="shared" si="36"/>
        <v>26</v>
      </c>
    </row>
    <row r="383" spans="1:7">
      <c r="A383">
        <f t="shared" si="38"/>
        <v>260000</v>
      </c>
      <c r="B383" s="4" t="str">
        <f t="shared" si="32"/>
        <v>1633628.17986669i</v>
      </c>
      <c r="C383" s="4" t="str">
        <f>IMPRODUCT('Power Train Calculus'!C381,'Compensator Calculus'!C389)</f>
        <v>0.131887035149547+0.0585639319897578i</v>
      </c>
      <c r="D383" s="4">
        <f t="shared" si="33"/>
        <v>-16.814374263593038</v>
      </c>
      <c r="E383" s="4">
        <f t="shared" si="34"/>
        <v>23.943430440392074</v>
      </c>
      <c r="F383">
        <f t="shared" si="35"/>
        <v>-16.8</v>
      </c>
      <c r="G383">
        <f t="shared" si="36"/>
        <v>24</v>
      </c>
    </row>
    <row r="384" spans="1:7">
      <c r="A384">
        <f t="shared" si="38"/>
        <v>270000</v>
      </c>
      <c r="B384" s="4" t="str">
        <f t="shared" si="32"/>
        <v>1696460.03293849i</v>
      </c>
      <c r="C384" s="4" t="str">
        <f>IMPRODUCT('Power Train Calculus'!C382,'Compensator Calculus'!C390)</f>
        <v>0.125852130373964+0.0512746574750665i</v>
      </c>
      <c r="D384" s="4">
        <f t="shared" si="33"/>
        <v>-17.33583679912994</v>
      </c>
      <c r="E384" s="4">
        <f t="shared" si="34"/>
        <v>22.166957787950448</v>
      </c>
      <c r="F384">
        <f t="shared" si="35"/>
        <v>-17.3</v>
      </c>
      <c r="G384">
        <f t="shared" si="36"/>
        <v>22</v>
      </c>
    </row>
    <row r="385" spans="1:7">
      <c r="A385">
        <f t="shared" si="38"/>
        <v>280000</v>
      </c>
      <c r="B385" s="4" t="str">
        <f t="shared" si="32"/>
        <v>1759291.88601028i</v>
      </c>
      <c r="C385" s="4" t="str">
        <f>IMPRODUCT('Power Train Calculus'!C383,'Compensator Calculus'!C391)</f>
        <v>0.120068871657286+0.0447179886510474i</v>
      </c>
      <c r="D385" s="4">
        <f t="shared" si="33"/>
        <v>-17.847265070154702</v>
      </c>
      <c r="E385" s="4">
        <f t="shared" si="34"/>
        <v>20.427149840254071</v>
      </c>
      <c r="F385">
        <f t="shared" si="35"/>
        <v>-17.8</v>
      </c>
      <c r="G385">
        <f t="shared" si="36"/>
        <v>20</v>
      </c>
    </row>
    <row r="386" spans="1:7">
      <c r="A386">
        <f t="shared" si="38"/>
        <v>290000</v>
      </c>
      <c r="B386" s="4" t="str">
        <f t="shared" si="32"/>
        <v>1822123.73908208i</v>
      </c>
      <c r="C386" s="4" t="str">
        <f>IMPRODUCT('Power Train Calculus'!C384,'Compensator Calculus'!C392)</f>
        <v>0.114530692038976+0.0388198072369042i</v>
      </c>
      <c r="D386" s="4">
        <f t="shared" si="33"/>
        <v>-18.349261938209779</v>
      </c>
      <c r="E386" s="4">
        <f t="shared" si="34"/>
        <v>18.723922931228998</v>
      </c>
      <c r="F386">
        <f t="shared" si="35"/>
        <v>-18.3</v>
      </c>
      <c r="G386">
        <f t="shared" si="36"/>
        <v>19</v>
      </c>
    </row>
    <row r="387" spans="1:7">
      <c r="A387">
        <f t="shared" si="38"/>
        <v>300000</v>
      </c>
      <c r="B387" s="4" t="str">
        <f t="shared" si="32"/>
        <v>1884955.59215388i</v>
      </c>
      <c r="C387" s="4" t="str">
        <f>IMPRODUCT('Power Train Calculus'!C385,'Compensator Calculus'!C393)</f>
        <v>0.109231012160794+0.0335142537554837i</v>
      </c>
      <c r="D387" s="4">
        <f t="shared" si="33"/>
        <v>-18.842357911713201</v>
      </c>
      <c r="E387" s="4">
        <f t="shared" si="34"/>
        <v>17.057058201045599</v>
      </c>
      <c r="F387">
        <f t="shared" si="35"/>
        <v>-18.8</v>
      </c>
      <c r="G387">
        <f t="shared" si="36"/>
        <v>17</v>
      </c>
    </row>
    <row r="388" spans="1:7">
      <c r="A388">
        <f t="shared" si="38"/>
        <v>310000</v>
      </c>
      <c r="B388" s="4" t="str">
        <f t="shared" si="32"/>
        <v>1947787.44522567i</v>
      </c>
      <c r="C388" s="4" t="str">
        <f>IMPRODUCT('Power Train Calculus'!C386,'Compensator Calculus'!C394)</f>
        <v>0.104163145554847+0.0287426125699734i</v>
      </c>
      <c r="D388" s="4">
        <f t="shared" si="33"/>
        <v>-19.32702243649754</v>
      </c>
      <c r="E388" s="4">
        <f t="shared" si="34"/>
        <v>15.426225835682139</v>
      </c>
      <c r="F388">
        <f t="shared" si="35"/>
        <v>-19.3</v>
      </c>
      <c r="G388">
        <f t="shared" si="36"/>
        <v>15</v>
      </c>
    </row>
    <row r="389" spans="1:7">
      <c r="A389">
        <f t="shared" si="38"/>
        <v>320000</v>
      </c>
      <c r="B389" s="4" t="str">
        <f t="shared" si="32"/>
        <v>2010619.29829747i</v>
      </c>
      <c r="C389" s="4" t="str">
        <f>IMPRODUCT('Power Train Calculus'!C387,'Compensator Calculus'!C395)</f>
        <v>0.0993202563522263+0.0244523918467925i</v>
      </c>
      <c r="D389" s="4">
        <f t="shared" si="33"/>
        <v>-19.803673189153539</v>
      </c>
      <c r="E389" s="4">
        <f t="shared" si="34"/>
        <v>13.831005447641592</v>
      </c>
      <c r="F389">
        <f t="shared" si="35"/>
        <v>-19.8</v>
      </c>
      <c r="G389">
        <f t="shared" si="36"/>
        <v>14</v>
      </c>
    </row>
    <row r="390" spans="1:7">
      <c r="A390">
        <f t="shared" si="38"/>
        <v>330000</v>
      </c>
      <c r="B390" s="4" t="str">
        <f t="shared" si="32"/>
        <v>2073451.15136926i</v>
      </c>
      <c r="C390" s="4" t="str">
        <f>IMPRODUCT('Power Train Calculus'!C388,'Compensator Calculus'!C396)</f>
        <v>0.0946953520017933+0.0205965556478028i</v>
      </c>
      <c r="D390" s="4">
        <f t="shared" si="33"/>
        <v>-20.272683761598799</v>
      </c>
      <c r="E390" s="4">
        <f t="shared" si="34"/>
        <v>12.270903257777872</v>
      </c>
      <c r="F390">
        <f t="shared" si="35"/>
        <v>-20.3</v>
      </c>
      <c r="G390">
        <f t="shared" si="36"/>
        <v>12</v>
      </c>
    </row>
    <row r="391" spans="1:7">
      <c r="A391">
        <f t="shared" si="38"/>
        <v>340000</v>
      </c>
      <c r="B391" s="4" t="str">
        <f t="shared" ref="B391:B454" si="39">COMPLEX(0,2*PI()*A391)</f>
        <v>2136283.00444106i</v>
      </c>
      <c r="C391" s="4" t="str">
        <f>IMPRODUCT('Power Train Calculus'!C389,'Compensator Calculus'!C397)</f>
        <v>0.0902812985423763+0.0171328761753588i</v>
      </c>
      <c r="D391" s="4">
        <f t="shared" ref="D391:D454" si="40">20*(IMREAL(IMLOG10(C391)))</f>
        <v>-20.7343900426308</v>
      </c>
      <c r="E391" s="4">
        <f t="shared" ref="E391:E454" si="41">180/PI()*IMARGUMENT(C391)</f>
        <v>10.745366606451467</v>
      </c>
      <c r="F391">
        <f t="shared" ref="F391:F454" si="42">ROUND(D391,1)</f>
        <v>-20.7</v>
      </c>
      <c r="G391">
        <f t="shared" ref="G391:G454" si="43">ROUND(E391,0)</f>
        <v>11</v>
      </c>
    </row>
    <row r="392" spans="1:7">
      <c r="A392">
        <f t="shared" si="38"/>
        <v>350000</v>
      </c>
      <c r="B392" s="4" t="str">
        <f t="shared" si="39"/>
        <v>2199114.85751285i</v>
      </c>
      <c r="C392" s="4" t="str">
        <f>IMPRODUCT('Power Train Calculus'!C390,'Compensator Calculus'!C398)</f>
        <v>0.0860708495631549+0.0140233820579698i</v>
      </c>
      <c r="D392" s="4">
        <f t="shared" si="40"/>
        <v>-21.189095538846399</v>
      </c>
      <c r="E392" s="4">
        <f t="shared" si="41"/>
        <v>9.2537962220847572</v>
      </c>
      <c r="F392">
        <f t="shared" si="42"/>
        <v>-21.2</v>
      </c>
      <c r="G392">
        <f t="shared" si="43"/>
        <v>9</v>
      </c>
    </row>
    <row r="393" spans="1:7">
      <c r="A393">
        <f t="shared" si="38"/>
        <v>360000</v>
      </c>
      <c r="B393" s="4" t="str">
        <f t="shared" si="39"/>
        <v>2261946.71058465i</v>
      </c>
      <c r="C393" s="4" t="str">
        <f>IMPRODUCT('Power Train Calculus'!C391,'Compensator Calculus'!C399)</f>
        <v>0.0820566826022363+0.0112338843223393i</v>
      </c>
      <c r="D393" s="4">
        <f t="shared" si="40"/>
        <v>-21.637075828283599</v>
      </c>
      <c r="E393" s="4">
        <f t="shared" si="41"/>
        <v>7.7955565977747705</v>
      </c>
      <c r="F393">
        <f t="shared" si="42"/>
        <v>-21.6</v>
      </c>
      <c r="G393">
        <f t="shared" si="43"/>
        <v>8</v>
      </c>
    </row>
    <row r="394" spans="1:7">
      <c r="A394">
        <f t="shared" si="38"/>
        <v>370000</v>
      </c>
      <c r="B394" s="4" t="str">
        <f t="shared" si="39"/>
        <v>2324778.56365645i</v>
      </c>
      <c r="C394" s="4" t="str">
        <f>IMPRODUCT('Power Train Calculus'!C392,'Compensator Calculus'!C400)</f>
        <v>0.0782314386415112+0.00873356594350096i</v>
      </c>
      <c r="D394" s="4">
        <f t="shared" si="40"/>
        <v>-22.078582301910199</v>
      </c>
      <c r="E394" s="4">
        <f t="shared" si="41"/>
        <v>6.3699847659061879</v>
      </c>
      <c r="F394">
        <f t="shared" si="42"/>
        <v>-22.1</v>
      </c>
      <c r="G394">
        <f t="shared" si="43"/>
        <v>6</v>
      </c>
    </row>
    <row r="395" spans="1:7">
      <c r="A395">
        <f t="shared" si="38"/>
        <v>380000</v>
      </c>
      <c r="B395" s="4" t="str">
        <f t="shared" si="39"/>
        <v>2387610.41672824i</v>
      </c>
      <c r="C395" s="4" t="str">
        <f>IMPRODUCT('Power Train Calculus'!C393,'Compensator Calculus'!C401)</f>
        <v>0.0745877617472439+0.00649462401767254i</v>
      </c>
      <c r="D395" s="4">
        <f t="shared" si="40"/>
        <v>-22.513845318047</v>
      </c>
      <c r="E395" s="4">
        <f t="shared" si="41"/>
        <v>4.976397712371794</v>
      </c>
      <c r="F395">
        <f t="shared" si="42"/>
        <v>-22.5</v>
      </c>
      <c r="G395">
        <f t="shared" si="43"/>
        <v>5</v>
      </c>
    </row>
    <row r="396" spans="1:7">
      <c r="A396">
        <f t="shared" si="38"/>
        <v>390000</v>
      </c>
      <c r="B396" s="4" t="str">
        <f t="shared" si="39"/>
        <v>2450442.26980004i</v>
      </c>
      <c r="C396" s="4" t="str">
        <f>IMPRODUCT('Power Train Calculus'!C394,'Compensator Calculus'!C402)</f>
        <v>0.0711183369172696+0.00449195596039216i</v>
      </c>
      <c r="D396" s="4">
        <f t="shared" si="40"/>
        <v>-22.943076871067799</v>
      </c>
      <c r="E396" s="4">
        <f t="shared" si="41"/>
        <v>3.6140986330530596</v>
      </c>
      <c r="F396">
        <f t="shared" si="42"/>
        <v>-22.9</v>
      </c>
      <c r="G396">
        <f t="shared" si="43"/>
        <v>4</v>
      </c>
    </row>
    <row r="397" spans="1:7">
      <c r="A397">
        <f t="shared" si="38"/>
        <v>400000</v>
      </c>
      <c r="B397" s="4" t="str">
        <f t="shared" si="39"/>
        <v>2513274.12287183i</v>
      </c>
      <c r="C397" s="4" t="str">
        <f>IMPRODUCT('Power Train Calculus'!C395,'Compensator Calculus'!C403)</f>
        <v>0.0678159249266245+0.00270288290889752i</v>
      </c>
      <c r="D397" s="4">
        <f t="shared" si="40"/>
        <v>-23.366472856822803</v>
      </c>
      <c r="E397" s="4">
        <f t="shared" si="41"/>
        <v>2.2823822034353092</v>
      </c>
      <c r="F397">
        <f t="shared" si="42"/>
        <v>-23.4</v>
      </c>
      <c r="G397">
        <f t="shared" si="43"/>
        <v>2</v>
      </c>
    </row>
    <row r="398" spans="1:7">
      <c r="A398">
        <f t="shared" si="38"/>
        <v>410000</v>
      </c>
      <c r="B398" s="4" t="str">
        <f t="shared" si="39"/>
        <v>2576105.97594363i</v>
      </c>
      <c r="C398" s="4" t="str">
        <f>IMPRODUCT('Power Train Calculus'!C396,'Compensator Calculus'!C404)</f>
        <v>0.0646733934865947+0.00110690485636489i</v>
      </c>
      <c r="D398" s="4">
        <f t="shared" si="40"/>
        <v>-23.784215002131802</v>
      </c>
      <c r="E398" s="4">
        <f t="shared" si="41"/>
        <v>0.98053900605252053</v>
      </c>
      <c r="F398">
        <f t="shared" si="42"/>
        <v>-23.8</v>
      </c>
      <c r="G398">
        <f t="shared" si="43"/>
        <v>1</v>
      </c>
    </row>
    <row r="399" spans="1:7">
      <c r="A399">
        <f t="shared" si="38"/>
        <v>420000</v>
      </c>
      <c r="B399" s="4" t="str">
        <f t="shared" si="39"/>
        <v>2638937.82901543i</v>
      </c>
      <c r="C399" s="4" t="str">
        <f>IMPRODUCT('Power Train Calculus'!C397,'Compensator Calculus'!C405)</f>
        <v>0.0616837444017491-0.000314516921960201i</v>
      </c>
      <c r="D399" s="4">
        <f t="shared" si="40"/>
        <v>-24.1964725135538</v>
      </c>
      <c r="E399" s="4">
        <f t="shared" si="41"/>
        <v>-0.29214076128164151</v>
      </c>
      <c r="F399">
        <f t="shared" si="42"/>
        <v>-24.2</v>
      </c>
      <c r="G399">
        <f t="shared" si="43"/>
        <v>0</v>
      </c>
    </row>
    <row r="400" spans="1:7">
      <c r="A400">
        <f t="shared" si="38"/>
        <v>430000</v>
      </c>
      <c r="B400" s="4" t="str">
        <f t="shared" si="39"/>
        <v>2701769.68208722i</v>
      </c>
      <c r="C400" s="4" t="str">
        <f>IMPRODUCT('Power Train Calculus'!C398,'Compensator Calculus'!C406)</f>
        <v>0.0588401366653842-0.00157815379345087i</v>
      </c>
      <c r="D400" s="4">
        <f t="shared" si="40"/>
        <v>-24.603403490842002</v>
      </c>
      <c r="E400" s="4">
        <f t="shared" si="41"/>
        <v>-1.5363641917098976</v>
      </c>
      <c r="F400">
        <f t="shared" si="42"/>
        <v>-24.6</v>
      </c>
      <c r="G400">
        <f t="shared" si="43"/>
        <v>-2</v>
      </c>
    </row>
    <row r="401" spans="1:7">
      <c r="A401">
        <f t="shared" si="38"/>
        <v>440000</v>
      </c>
      <c r="B401" s="4" t="str">
        <f t="shared" si="39"/>
        <v>2764601.53515902i</v>
      </c>
      <c r="C401" s="4" t="str">
        <f>IMPRODUCT('Power Train Calculus'!C399,'Compensator Calculus'!C407)</f>
        <v>0.0561359056060882-0.00269918306479798i</v>
      </c>
      <c r="D401" s="4">
        <f t="shared" si="40"/>
        <v>-25.005156142558199</v>
      </c>
      <c r="E401" s="4">
        <f t="shared" si="41"/>
        <v>-2.7528331006005833</v>
      </c>
      <c r="F401">
        <f t="shared" si="42"/>
        <v>-25</v>
      </c>
      <c r="G401">
        <f t="shared" si="43"/>
        <v>-3</v>
      </c>
    </row>
    <row r="402" spans="1:7">
      <c r="A402">
        <f t="shared" si="38"/>
        <v>450000</v>
      </c>
      <c r="B402" s="4" t="str">
        <f t="shared" si="39"/>
        <v>2827433.38823081i</v>
      </c>
      <c r="C402" s="4" t="str">
        <f>IMPRODUCT('Power Train Calculus'!C400,'Compensator Calculus'!C408)</f>
        <v>0.0535645783091712-0.00369134318258324i</v>
      </c>
      <c r="D402" s="4">
        <f t="shared" si="40"/>
        <v>-25.401869834862598</v>
      </c>
      <c r="E402" s="4">
        <f t="shared" si="41"/>
        <v>-3.9422419053733262</v>
      </c>
      <c r="F402">
        <f t="shared" si="42"/>
        <v>-25.4</v>
      </c>
      <c r="G402">
        <f t="shared" si="43"/>
        <v>-4</v>
      </c>
    </row>
    <row r="403" spans="1:7">
      <c r="A403">
        <f t="shared" si="38"/>
        <v>460000</v>
      </c>
      <c r="B403" s="4" t="str">
        <f t="shared" si="39"/>
        <v>2890265.24130261i</v>
      </c>
      <c r="C403" s="4" t="str">
        <f>IMPRODUCT('Power Train Calculus'!C401,'Compensator Calculus'!C409)</f>
        <v>0.0511198856033279-0.00456707298029511i</v>
      </c>
      <c r="D403" s="4">
        <f t="shared" si="40"/>
        <v>-25.79367599923</v>
      </c>
      <c r="E403" s="4">
        <f t="shared" si="41"/>
        <v>-5.1052758884140816</v>
      </c>
      <c r="F403">
        <f t="shared" si="42"/>
        <v>-25.8</v>
      </c>
      <c r="G403">
        <f t="shared" si="43"/>
        <v>-5</v>
      </c>
    </row>
    <row r="404" spans="1:7">
      <c r="A404">
        <f t="shared" si="38"/>
        <v>470000</v>
      </c>
      <c r="B404" s="4" t="str">
        <f t="shared" si="39"/>
        <v>2953097.09437441i</v>
      </c>
      <c r="C404" s="4" t="str">
        <f>IMPRODUCT('Power Train Calculus'!C402,'Compensator Calculus'!C410)</f>
        <v>0.0487957709377501-0.00533763680127449i</v>
      </c>
      <c r="D404" s="4">
        <f t="shared" si="40"/>
        <v>-26.180698920525799</v>
      </c>
      <c r="E404" s="4">
        <f t="shared" si="41"/>
        <v>-6.242609786967777</v>
      </c>
      <c r="F404">
        <f t="shared" si="42"/>
        <v>-26.2</v>
      </c>
      <c r="G404">
        <f t="shared" si="43"/>
        <v>-6</v>
      </c>
    </row>
    <row r="405" spans="1:7">
      <c r="A405">
        <f t="shared" si="38"/>
        <v>480000</v>
      </c>
      <c r="B405" s="4" t="str">
        <f t="shared" si="39"/>
        <v>3015928.9474462i</v>
      </c>
      <c r="C405" s="4" t="str">
        <f>IMPRODUCT('Power Train Calculus'!C403,'Compensator Calculus'!C411)</f>
        <v>0.0465863964872628-0.00601323707256256i</v>
      </c>
      <c r="D405" s="4">
        <f t="shared" si="40"/>
        <v>-26.563056423339798</v>
      </c>
      <c r="E405" s="4">
        <f t="shared" si="41"/>
        <v>-7.3549066619123762</v>
      </c>
      <c r="F405">
        <f t="shared" si="42"/>
        <v>-26.6</v>
      </c>
      <c r="G405">
        <f t="shared" si="43"/>
        <v>-7</v>
      </c>
    </row>
    <row r="406" spans="1:7">
      <c r="A406">
        <f t="shared" si="38"/>
        <v>490000</v>
      </c>
      <c r="B406" s="4" t="str">
        <f t="shared" si="39"/>
        <v>3078760.800518i</v>
      </c>
      <c r="C406" s="4" t="str">
        <f>IMPRODUCT('Power Train Calculus'!C404,'Compensator Calculus'!C412)</f>
        <v>0.0444861468200145-0.00660311569540351i</v>
      </c>
      <c r="D406" s="4">
        <f t="shared" si="40"/>
        <v>-26.9408604715526</v>
      </c>
      <c r="E406" s="4">
        <f t="shared" si="41"/>
        <v>-8.4428170041420092</v>
      </c>
      <c r="F406">
        <f t="shared" si="42"/>
        <v>-26.9</v>
      </c>
      <c r="G406">
        <f t="shared" si="43"/>
        <v>-8</v>
      </c>
    </row>
    <row r="407" spans="1:7">
      <c r="A407">
        <f t="shared" si="38"/>
        <v>500000</v>
      </c>
      <c r="B407" s="4" t="str">
        <f t="shared" si="39"/>
        <v>3141592.65358979i</v>
      </c>
      <c r="C407" s="4" t="str">
        <f>IMPRODUCT('Power Train Calculus'!C405,'Compensator Calculus'!C413)</f>
        <v>0.0424896304489435-0.00711564544437575i</v>
      </c>
      <c r="D407" s="4">
        <f t="shared" si="40"/>
        <v>-27.314217693708798</v>
      </c>
      <c r="E407" s="4">
        <f t="shared" si="41"/>
        <v>-9.5069780431503652</v>
      </c>
      <c r="F407">
        <f t="shared" si="42"/>
        <v>-27.3</v>
      </c>
      <c r="G407">
        <f t="shared" si="43"/>
        <v>-10</v>
      </c>
    </row>
    <row r="408" spans="1:7">
      <c r="A408">
        <f t="shared" si="38"/>
        <v>510000</v>
      </c>
      <c r="B408" s="4" t="str">
        <f t="shared" si="39"/>
        <v>3204424.50666159i</v>
      </c>
      <c r="C408" s="4" t="str">
        <f>IMPRODUCT('Power Train Calculus'!C406,'Compensator Calculus'!C414)</f>
        <v>0.0405916795683962-0.007558412421279i</v>
      </c>
      <c r="D408" s="4">
        <f t="shared" si="40"/>
        <v>-27.683229844771201</v>
      </c>
      <c r="E408" s="4">
        <f t="shared" si="41"/>
        <v>-10.548013227434948</v>
      </c>
      <c r="F408">
        <f t="shared" si="42"/>
        <v>-27.7</v>
      </c>
      <c r="G408">
        <f t="shared" si="43"/>
        <v>-11</v>
      </c>
    </row>
    <row r="409" spans="1:7">
      <c r="A409">
        <f t="shared" si="38"/>
        <v>520000</v>
      </c>
      <c r="B409" s="4" t="str">
        <f t="shared" si="39"/>
        <v>3267256.35973339i</v>
      </c>
      <c r="C409" s="4" t="str">
        <f>IMPRODUCT('Power Train Calculus'!C407,'Compensator Calculus'!C415)</f>
        <v>0.0387873482537596-0.00793829048631487i</v>
      </c>
      <c r="D409" s="4">
        <f t="shared" si="40"/>
        <v>-28.047994213180402</v>
      </c>
      <c r="E409" s="4">
        <f t="shared" si="41"/>
        <v>-11.566531850632364</v>
      </c>
      <c r="F409">
        <f t="shared" si="42"/>
        <v>-28</v>
      </c>
      <c r="G409">
        <f t="shared" si="43"/>
        <v>-12</v>
      </c>
    </row>
    <row r="410" spans="1:7">
      <c r="A410">
        <f t="shared" si="38"/>
        <v>530000</v>
      </c>
      <c r="B410" s="4" t="str">
        <f t="shared" si="39"/>
        <v>3330088.21280518i</v>
      </c>
      <c r="C410" s="4" t="str">
        <f>IMPRODUCT('Power Train Calculus'!C408,'Compensator Calculus'!C416)</f>
        <v>0.0370719093766251-0.00826150848347087i</v>
      </c>
      <c r="D410" s="4">
        <f t="shared" si="40"/>
        <v>-28.408603980764401</v>
      </c>
      <c r="E410" s="4">
        <f t="shared" si="41"/>
        <v>-12.563128801013336</v>
      </c>
      <c r="F410">
        <f t="shared" si="42"/>
        <v>-28.4</v>
      </c>
      <c r="G410">
        <f t="shared" si="43"/>
        <v>-13</v>
      </c>
    </row>
    <row r="411" spans="1:7">
      <c r="A411">
        <f t="shared" si="38"/>
        <v>540000</v>
      </c>
      <c r="B411" s="4" t="str">
        <f t="shared" si="39"/>
        <v>3392920.06587698i</v>
      </c>
      <c r="C411" s="4" t="str">
        <f>IMPRODUCT('Power Train Calculus'!C409,'Compensator Calculus'!C417)</f>
        <v>0.0354408504623012-0.0085337109859738i</v>
      </c>
      <c r="D411" s="4">
        <f t="shared" si="40"/>
        <v>-28.765148541899201</v>
      </c>
      <c r="E411" s="4">
        <f t="shared" si="41"/>
        <v>-13.538384415128142</v>
      </c>
      <c r="F411">
        <f t="shared" si="42"/>
        <v>-28.8</v>
      </c>
      <c r="G411">
        <f t="shared" si="43"/>
        <v>-14</v>
      </c>
    </row>
    <row r="412" spans="1:7">
      <c r="A412">
        <f t="shared" si="38"/>
        <v>550000</v>
      </c>
      <c r="B412" s="4" t="str">
        <f t="shared" si="39"/>
        <v>3455751.91894877i</v>
      </c>
      <c r="C412" s="4" t="str">
        <f>IMPRODUCT('Power Train Calculus'!C410,'Compensator Calculus'!C418)</f>
        <v>0.0338898686913493-0.00876001320867562i</v>
      </c>
      <c r="D412" s="4">
        <f t="shared" si="40"/>
        <v>-29.117713787353399</v>
      </c>
      <c r="E412" s="4">
        <f t="shared" si="41"/>
        <v>-14.492864419125716</v>
      </c>
      <c r="F412">
        <f t="shared" si="42"/>
        <v>-29.1</v>
      </c>
      <c r="G412">
        <f t="shared" si="43"/>
        <v>-14</v>
      </c>
    </row>
    <row r="413" spans="1:7">
      <c r="A413">
        <f t="shared" si="38"/>
        <v>560000</v>
      </c>
      <c r="B413" s="4" t="str">
        <f t="shared" si="39"/>
        <v>3518583.77202057i</v>
      </c>
      <c r="C413" s="4" t="str">
        <f>IMPRODUCT('Power Train Calculus'!C411,'Compensator Calculus'!C419)</f>
        <v>0.0324148652228123-0.0089450506652253i</v>
      </c>
      <c r="D413" s="4">
        <f t="shared" si="40"/>
        <v>-29.466382357455998</v>
      </c>
      <c r="E413" s="4">
        <f t="shared" si="41"/>
        <v>-15.427119943616434</v>
      </c>
      <c r="F413">
        <f t="shared" si="42"/>
        <v>-29.5</v>
      </c>
      <c r="G413">
        <f t="shared" si="43"/>
        <v>-15</v>
      </c>
    </row>
    <row r="414" spans="1:7">
      <c r="A414">
        <f t="shared" si="38"/>
        <v>570000</v>
      </c>
      <c r="B414" s="4" t="str">
        <f t="shared" si="39"/>
        <v>3581415.62509236i</v>
      </c>
      <c r="C414" s="4" t="str">
        <f>IMPRODUCT('Power Train Calculus'!C412,'Compensator Calculus'!C420)</f>
        <v>0.0310119389944047-0.00909302408728308i</v>
      </c>
      <c r="D414" s="4">
        <f t="shared" si="40"/>
        <v>-29.8112338685422</v>
      </c>
      <c r="E414" s="4">
        <f t="shared" si="41"/>
        <v>-16.341687599960203</v>
      </c>
      <c r="F414">
        <f t="shared" si="42"/>
        <v>-29.8</v>
      </c>
      <c r="G414">
        <f t="shared" si="43"/>
        <v>-16</v>
      </c>
    </row>
    <row r="415" spans="1:7">
      <c r="A415">
        <f t="shared" si="38"/>
        <v>580000</v>
      </c>
      <c r="B415" s="4" t="str">
        <f t="shared" si="39"/>
        <v>3644247.47816416i</v>
      </c>
      <c r="C415" s="4" t="str">
        <f>IMPRODUCT('Power Train Calculus'!C413,'Compensator Calculus'!C421)</f>
        <v>0.0296773801342599-0.00920774006956454i</v>
      </c>
      <c r="D415" s="4">
        <f t="shared" si="40"/>
        <v>-30.1523451160664</v>
      </c>
      <c r="E415" s="4">
        <f t="shared" si="41"/>
        <v>-17.237089607595919</v>
      </c>
      <c r="F415">
        <f t="shared" si="42"/>
        <v>-30.2</v>
      </c>
      <c r="G415">
        <f t="shared" si="43"/>
        <v>-17</v>
      </c>
    </row>
    <row r="416" spans="1:7">
      <c r="A416">
        <f t="shared" si="38"/>
        <v>590000</v>
      </c>
      <c r="B416" s="4" t="str">
        <f t="shared" si="39"/>
        <v>3707079.33123596i</v>
      </c>
      <c r="C416" s="4" t="str">
        <f>IMPRODUCT('Power Train Calculus'!C414,'Compensator Calculus'!C422)</f>
        <v>0.0284076631000387-0.00929264785713817i</v>
      </c>
      <c r="D416" s="4">
        <f t="shared" si="40"/>
        <v>-30.489790257292</v>
      </c>
      <c r="E416" s="4">
        <f t="shared" si="41"/>
        <v>-18.113833963511606</v>
      </c>
      <c r="F416">
        <f t="shared" si="42"/>
        <v>-30.5</v>
      </c>
      <c r="G416">
        <f t="shared" si="43"/>
        <v>-18</v>
      </c>
    </row>
    <row r="417" spans="1:7">
      <c r="A417">
        <f t="shared" si="38"/>
        <v>600000</v>
      </c>
      <c r="B417" s="4" t="str">
        <f t="shared" si="39"/>
        <v>3769911.18430775i</v>
      </c>
      <c r="C417" s="4" t="str">
        <f>IMPRODUCT('Power Train Calculus'!C415,'Compensator Calculus'!C423)</f>
        <v>0.0271994396442514-0.0093508726493071i</v>
      </c>
      <c r="D417" s="4">
        <f t="shared" si="40"/>
        <v>-30.823640976062801</v>
      </c>
      <c r="E417" s="4">
        <f t="shared" si="41"/>
        <v>-18.972414646244186</v>
      </c>
      <c r="F417">
        <f t="shared" si="42"/>
        <v>-30.8</v>
      </c>
      <c r="G417">
        <f t="shared" si="43"/>
        <v>-19</v>
      </c>
    </row>
    <row r="418" spans="1:7">
      <c r="A418">
        <f t="shared" si="38"/>
        <v>610000</v>
      </c>
      <c r="B418" s="4" t="str">
        <f t="shared" si="39"/>
        <v>3832743.03737955i</v>
      </c>
      <c r="C418" s="4" t="str">
        <f>IMPRODUCT('Power Train Calculus'!C416,'Compensator Calculus'!C424)</f>
        <v>0.0260495316895135-0.00938524575688089i</v>
      </c>
      <c r="D418" s="4">
        <f t="shared" si="40"/>
        <v>-31.153966631809599</v>
      </c>
      <c r="E418" s="4">
        <f t="shared" si="41"/>
        <v>-19.813311847888169</v>
      </c>
      <c r="F418">
        <f t="shared" si="42"/>
        <v>-31.2</v>
      </c>
      <c r="G418">
        <f t="shared" si="43"/>
        <v>-20</v>
      </c>
    </row>
    <row r="419" spans="1:7">
      <c r="A419">
        <f t="shared" si="38"/>
        <v>620000</v>
      </c>
      <c r="B419" s="4" t="str">
        <f t="shared" si="39"/>
        <v>3895574.89045134i</v>
      </c>
      <c r="C419" s="4" t="str">
        <f>IMPRODUCT('Power Train Calculus'!C417,'Compensator Calculus'!C425)</f>
        <v>0.0249549241840265-0.0093983319161251i</v>
      </c>
      <c r="D419" s="4">
        <f t="shared" si="40"/>
        <v>-31.480834394662999</v>
      </c>
      <c r="E419" s="4">
        <f t="shared" si="41"/>
        <v>-20.636992228541697</v>
      </c>
      <c r="F419">
        <f t="shared" si="42"/>
        <v>-31.5</v>
      </c>
      <c r="G419">
        <f t="shared" si="43"/>
        <v>-21</v>
      </c>
    </row>
    <row r="420" spans="1:7">
      <c r="A420">
        <f t="shared" si="38"/>
        <v>630000</v>
      </c>
      <c r="B420" s="4" t="str">
        <f t="shared" si="39"/>
        <v>3958406.74352314i</v>
      </c>
      <c r="C420" s="4" t="str">
        <f>IMPRODUCT('Power Train Calculus'!C418,'Compensator Calculus'!C426)</f>
        <v>0.0239127579957338-0.00939245403267163i</v>
      </c>
      <c r="D420" s="4">
        <f t="shared" si="40"/>
        <v>-31.8043093682844</v>
      </c>
      <c r="E420" s="4">
        <f t="shared" si="41"/>
        <v>-21.443909188438226</v>
      </c>
      <c r="F420">
        <f t="shared" si="42"/>
        <v>-31.8</v>
      </c>
      <c r="G420">
        <f t="shared" si="43"/>
        <v>-21</v>
      </c>
    </row>
    <row r="421" spans="1:7">
      <c r="A421">
        <f t="shared" si="38"/>
        <v>640000</v>
      </c>
      <c r="B421" s="4" t="str">
        <f t="shared" si="39"/>
        <v>4021238.59659494i</v>
      </c>
      <c r="C421" s="4" t="str">
        <f>IMPRODUCT('Power Train Calculus'!C419,'Compensator Calculus'!C427)</f>
        <v>0.0229203228932478-0.00936971560176918i</v>
      </c>
      <c r="D421" s="4">
        <f t="shared" si="40"/>
        <v>-32.124454701824796</v>
      </c>
      <c r="E421" s="4">
        <f t="shared" si="41"/>
        <v>-22.234503153698938</v>
      </c>
      <c r="F421">
        <f t="shared" si="42"/>
        <v>-32.1</v>
      </c>
      <c r="G421">
        <f t="shared" si="43"/>
        <v>-22</v>
      </c>
    </row>
    <row r="422" spans="1:7">
      <c r="A422">
        <f t="shared" si="38"/>
        <v>650000</v>
      </c>
      <c r="B422" s="4" t="str">
        <f t="shared" si="39"/>
        <v>4084070.44966673i</v>
      </c>
      <c r="C422" s="4" t="str">
        <f>IMPRODUCT('Power Train Calculus'!C420,'Compensator Calculus'!C428)</f>
        <v>0.021975050652612-0.00933202102711051i</v>
      </c>
      <c r="D422" s="4">
        <f t="shared" si="40"/>
        <v>-32.4413316922248</v>
      </c>
      <c r="E422" s="4">
        <f t="shared" si="41"/>
        <v>-23.009201872257893</v>
      </c>
      <c r="F422">
        <f t="shared" si="42"/>
        <v>-32.4</v>
      </c>
      <c r="G422">
        <f t="shared" si="43"/>
        <v>-23</v>
      </c>
    </row>
    <row r="423" spans="1:7">
      <c r="A423">
        <f t="shared" si="38"/>
        <v>660000</v>
      </c>
      <c r="B423" s="4" t="str">
        <f t="shared" si="39"/>
        <v>4146902.30273853i</v>
      </c>
      <c r="C423" s="4" t="str">
        <f>IMPRODUCT('Power Train Calculus'!C421,'Compensator Calculus'!C429)</f>
        <v>0.0210745083211351-0.0092810940387607i</v>
      </c>
      <c r="D423" s="4">
        <f t="shared" si="40"/>
        <v>-32.754999877930402</v>
      </c>
      <c r="E423" s="4">
        <f t="shared" si="41"/>
        <v>-23.768420717014227</v>
      </c>
      <c r="F423">
        <f t="shared" si="42"/>
        <v>-32.799999999999997</v>
      </c>
      <c r="G423">
        <f t="shared" si="43"/>
        <v>-24</v>
      </c>
    </row>
    <row r="424" spans="1:7">
      <c r="A424">
        <f t="shared" si="38"/>
        <v>670000</v>
      </c>
      <c r="B424" s="4" t="str">
        <f t="shared" si="39"/>
        <v>4209734.15581032i</v>
      </c>
      <c r="C424" s="4" t="str">
        <f>IMPRODUCT('Power Train Calculus'!C422,'Compensator Calculus'!C430)</f>
        <v>0.0202163916628104-0.00921849439120258i</v>
      </c>
      <c r="D424" s="4">
        <f t="shared" si="40"/>
        <v>-33.065517124948599</v>
      </c>
      <c r="E424" s="4">
        <f t="shared" si="41"/>
        <v>-24.512562993722689</v>
      </c>
      <c r="F424">
        <f t="shared" si="42"/>
        <v>-33.1</v>
      </c>
      <c r="G424">
        <f t="shared" si="43"/>
        <v>-25</v>
      </c>
    </row>
    <row r="425" spans="1:7">
      <c r="A425">
        <f t="shared" si="38"/>
        <v>680000</v>
      </c>
      <c r="B425" s="4" t="str">
        <f t="shared" si="39"/>
        <v>4272566.00888212i</v>
      </c>
      <c r="C425" s="4" t="str">
        <f>IMPRODUCT('Power Train Calculus'!C423,'Compensator Calculus'!C431)</f>
        <v>0.0193985188040324-0.00914563300493226i</v>
      </c>
      <c r="D425" s="4">
        <f t="shared" si="40"/>
        <v>-33.372939706063001</v>
      </c>
      <c r="E425" s="4">
        <f t="shared" si="41"/>
        <v>-25.242020251511828</v>
      </c>
      <c r="F425">
        <f t="shared" si="42"/>
        <v>-33.4</v>
      </c>
      <c r="G425">
        <f t="shared" si="43"/>
        <v>-25</v>
      </c>
    </row>
    <row r="426" spans="1:7">
      <c r="A426">
        <f t="shared" si="38"/>
        <v>690000</v>
      </c>
      <c r="B426" s="4" t="str">
        <f t="shared" si="39"/>
        <v>4335397.86195391i</v>
      </c>
      <c r="C426" s="4" t="str">
        <f>IMPRODUCT('Power Train Calculus'!C424,'Compensator Calculus'!C432)</f>
        <v>0.01861882409342-0.00906378569921987i</v>
      </c>
      <c r="D426" s="4">
        <f t="shared" si="40"/>
        <v>-33.677322373923204</v>
      </c>
      <c r="E426" s="4">
        <f t="shared" si="41"/>
        <v>-25.957172594242348</v>
      </c>
      <c r="F426">
        <f t="shared" si="42"/>
        <v>-33.700000000000003</v>
      </c>
      <c r="G426">
        <f t="shared" si="43"/>
        <v>-26</v>
      </c>
    </row>
    <row r="427" spans="1:7">
      <c r="A427">
        <f t="shared" si="38"/>
        <v>700000</v>
      </c>
      <c r="B427" s="4" t="str">
        <f t="shared" si="39"/>
        <v>4398229.71502571i</v>
      </c>
      <c r="C427" s="4" t="str">
        <f>IMPRODUCT('Power Train Calculus'!C425,'Compensator Calculus'!C433)</f>
        <v>0.0178753521853592-0.00897410564938855i</v>
      </c>
      <c r="D427" s="4">
        <f t="shared" si="40"/>
        <v>-33.9787184286374</v>
      </c>
      <c r="E427" s="4">
        <f t="shared" si="41"/>
        <v>-26.658388991218235</v>
      </c>
      <c r="F427">
        <f t="shared" si="42"/>
        <v>-34</v>
      </c>
      <c r="G427">
        <f t="shared" si="43"/>
        <v>-27</v>
      </c>
    </row>
    <row r="428" spans="1:7">
      <c r="A428">
        <f t="shared" si="38"/>
        <v>710000</v>
      </c>
      <c r="B428" s="4" t="str">
        <f t="shared" si="39"/>
        <v>4461061.56809751i</v>
      </c>
      <c r="C428" s="4" t="str">
        <f>IMPRODUCT('Power Train Calculus'!C426,'Compensator Calculus'!C434)</f>
        <v>0.0171662523533727-0.00887763468910461i</v>
      </c>
      <c r="D428" s="4">
        <f t="shared" si="40"/>
        <v>-34.277179780425001</v>
      </c>
      <c r="E428" s="4">
        <f t="shared" si="41"/>
        <v>-27.346027585981805</v>
      </c>
      <c r="F428">
        <f t="shared" si="42"/>
        <v>-34.299999999999997</v>
      </c>
      <c r="G428">
        <f t="shared" si="43"/>
        <v>-27</v>
      </c>
    </row>
    <row r="429" spans="1:7">
      <c r="A429">
        <f t="shared" si="38"/>
        <v>720000</v>
      </c>
      <c r="B429" s="4" t="str">
        <f t="shared" si="39"/>
        <v>4523893.4211693i</v>
      </c>
      <c r="C429" s="4" t="str">
        <f>IMPRODUCT('Power Train Calculus'!C427,'Compensator Calculus'!C435)</f>
        <v>0.0164897730364703-0.00877531356658564i</v>
      </c>
      <c r="D429" s="4">
        <f t="shared" si="40"/>
        <v>-34.5727570078162</v>
      </c>
      <c r="E429" s="4">
        <f t="shared" si="41"/>
        <v>-28.020436002158583</v>
      </c>
      <c r="F429">
        <f t="shared" si="42"/>
        <v>-34.6</v>
      </c>
      <c r="G429">
        <f t="shared" si="43"/>
        <v>-28</v>
      </c>
    </row>
    <row r="430" spans="1:7">
      <c r="A430">
        <f t="shared" si="38"/>
        <v>730000</v>
      </c>
      <c r="B430" s="4" t="str">
        <f t="shared" si="39"/>
        <v>4586725.2742411i</v>
      </c>
      <c r="C430" s="4" t="str">
        <f>IMPRODUCT('Power Train Calculus'!C428,'Compensator Calculus'!C436)</f>
        <v>0.0158442566191917-0.00866799125316957i</v>
      </c>
      <c r="D430" s="4">
        <f t="shared" si="40"/>
        <v>-34.865499411833397</v>
      </c>
      <c r="E430" s="4">
        <f t="shared" si="41"/>
        <v>-28.681951645479632</v>
      </c>
      <c r="F430">
        <f t="shared" si="42"/>
        <v>-34.9</v>
      </c>
      <c r="G430">
        <f t="shared" si="43"/>
        <v>-29</v>
      </c>
    </row>
    <row r="431" spans="1:7">
      <c r="A431">
        <f t="shared" si="38"/>
        <v>740000</v>
      </c>
      <c r="B431" s="4" t="str">
        <f t="shared" si="39"/>
        <v>4649557.12731289i</v>
      </c>
      <c r="C431" s="4" t="str">
        <f>IMPRODUCT('Power Train Calculus'!C429,'Compensator Calculus'!C437)</f>
        <v>0.0152281344440383-0.00855643339325535i</v>
      </c>
      <c r="D431" s="4">
        <f t="shared" si="40"/>
        <v>-35.155455066537399</v>
      </c>
      <c r="E431" s="4">
        <f t="shared" si="41"/>
        <v>-29.330902001272488</v>
      </c>
      <c r="F431">
        <f t="shared" si="42"/>
        <v>-35.200000000000003</v>
      </c>
      <c r="G431">
        <f t="shared" si="43"/>
        <v>-29</v>
      </c>
    </row>
    <row r="432" spans="1:7">
      <c r="A432">
        <f t="shared" si="38"/>
        <v>750000</v>
      </c>
      <c r="B432" s="4" t="str">
        <f t="shared" si="39"/>
        <v>4712388.98038469i</v>
      </c>
      <c r="C432" s="4" t="str">
        <f>IMPRODUCT('Power Train Calculus'!C430,'Compensator Calculus'!C438)</f>
        <v>0.0146399220533454-0.00844132997610566i</v>
      </c>
      <c r="D432" s="4">
        <f t="shared" si="40"/>
        <v>-35.442670866279599</v>
      </c>
      <c r="E432" s="4">
        <f t="shared" si="41"/>
        <v>-29.967604926840469</v>
      </c>
      <c r="F432">
        <f t="shared" si="42"/>
        <v>-35.4</v>
      </c>
      <c r="G432">
        <f t="shared" si="43"/>
        <v>-30</v>
      </c>
    </row>
    <row r="433" spans="1:7">
      <c r="A433">
        <f t="shared" ref="A433:A457" si="44">A432+10000</f>
        <v>760000</v>
      </c>
      <c r="B433" s="4" t="str">
        <f t="shared" si="39"/>
        <v>4775220.83345649i</v>
      </c>
      <c r="C433" s="4" t="str">
        <f>IMPRODUCT('Power Train Calculus'!C431,'Compensator Calculus'!C439)</f>
        <v>0.0140782146563349-0.00832330230231995i</v>
      </c>
      <c r="D433" s="4">
        <f t="shared" si="40"/>
        <v>-35.7271925699606</v>
      </c>
      <c r="E433" s="4">
        <f t="shared" si="41"/>
        <v>-30.59236893826305</v>
      </c>
      <c r="F433">
        <f t="shared" si="42"/>
        <v>-35.700000000000003</v>
      </c>
      <c r="G433">
        <f t="shared" si="43"/>
        <v>-31</v>
      </c>
    </row>
    <row r="434" spans="1:7">
      <c r="A434">
        <f t="shared" si="44"/>
        <v>770000</v>
      </c>
      <c r="B434" s="4" t="str">
        <f t="shared" si="39"/>
        <v>4838052.68652828i</v>
      </c>
      <c r="C434" s="4" t="str">
        <f>IMPRODUCT('Power Train Calculus'!C432,'Compensator Calculus'!C440)</f>
        <v>0.0135416828160278-0.00820290931084073i</v>
      </c>
      <c r="D434" s="4">
        <f t="shared" si="40"/>
        <v>-36.009064842570396</v>
      </c>
      <c r="E434" s="4">
        <f t="shared" si="41"/>
        <v>-31.205493491257588</v>
      </c>
      <c r="F434">
        <f t="shared" si="42"/>
        <v>-36</v>
      </c>
      <c r="G434">
        <f t="shared" si="43"/>
        <v>-31</v>
      </c>
    </row>
    <row r="435" spans="1:7">
      <c r="A435">
        <f t="shared" si="44"/>
        <v>780000</v>
      </c>
      <c r="B435" s="4" t="str">
        <f t="shared" si="39"/>
        <v>4900884.53960008i</v>
      </c>
      <c r="C435" s="4" t="str">
        <f>IMPRODUCT('Power Train Calculus'!C433,'Compensator Calculus'!C441)</f>
        <v>0.0130290683498973-0.00808065332609037i</v>
      </c>
      <c r="D435" s="4">
        <f t="shared" si="40"/>
        <v>-36.288331294243399</v>
      </c>
      <c r="E435" s="4">
        <f t="shared" si="41"/>
        <v>-31.807269255809942</v>
      </c>
      <c r="F435">
        <f t="shared" si="42"/>
        <v>-36.299999999999997</v>
      </c>
      <c r="G435">
        <f t="shared" si="43"/>
        <v>-32</v>
      </c>
    </row>
    <row r="436" spans="1:7">
      <c r="A436">
        <f t="shared" si="44"/>
        <v>790000</v>
      </c>
      <c r="B436" s="4" t="str">
        <f t="shared" si="39"/>
        <v>4963716.39267187i</v>
      </c>
      <c r="C436" s="4" t="str">
        <f>IMPRODUCT('Power Train Calculus'!C434,'Compensator Calculus'!C442)</f>
        <v>0.0125391804375208-0.00795698527917455i</v>
      </c>
      <c r="D436" s="4">
        <f t="shared" si="40"/>
        <v>-36.565034517048801</v>
      </c>
      <c r="E436" s="4">
        <f t="shared" si="41"/>
        <v>-32.397978384365345</v>
      </c>
      <c r="F436">
        <f t="shared" si="42"/>
        <v>-36.6</v>
      </c>
      <c r="G436">
        <f t="shared" si="43"/>
        <v>-32</v>
      </c>
    </row>
    <row r="437" spans="1:7">
      <c r="A437">
        <f t="shared" si="44"/>
        <v>800000</v>
      </c>
      <c r="B437" s="4" t="str">
        <f t="shared" si="39"/>
        <v>5026548.24574367i</v>
      </c>
      <c r="C437" s="4" t="str">
        <f>IMPRODUCT('Power Train Calculus'!C435,'Compensator Calculus'!C443)</f>
        <v>0.0120708919280439-0.00783230945197465i</v>
      </c>
      <c r="D437" s="4">
        <f t="shared" si="40"/>
        <v>-36.839216119706599</v>
      </c>
      <c r="E437" s="4">
        <f t="shared" si="41"/>
        <v>-32.977894773432141</v>
      </c>
      <c r="F437">
        <f t="shared" si="42"/>
        <v>-36.799999999999997</v>
      </c>
      <c r="G437">
        <f t="shared" si="43"/>
        <v>-33</v>
      </c>
    </row>
    <row r="438" spans="1:7">
      <c r="A438">
        <f t="shared" si="44"/>
        <v>810000</v>
      </c>
      <c r="B438" s="4" t="str">
        <f t="shared" si="39"/>
        <v>5089380.09881546i</v>
      </c>
      <c r="C438" s="4" t="str">
        <f>IMPRODUCT('Power Train Calculus'!C436,'Compensator Calculus'!C444)</f>
        <v>0.0116231358399692-0.00770698778833001i</v>
      </c>
      <c r="D438" s="4">
        <f t="shared" si="40"/>
        <v>-37.110916760401402</v>
      </c>
      <c r="E438" s="4">
        <f t="shared" si="41"/>
        <v>-33.547284318489595</v>
      </c>
      <c r="F438">
        <f t="shared" si="42"/>
        <v>-37.1</v>
      </c>
      <c r="G438">
        <f t="shared" si="43"/>
        <v>-34</v>
      </c>
    </row>
    <row r="439" spans="1:7">
      <c r="A439">
        <f t="shared" si="44"/>
        <v>820000</v>
      </c>
      <c r="B439" s="4" t="str">
        <f t="shared" si="39"/>
        <v>5152211.95188726i</v>
      </c>
      <c r="C439" s="4" t="str">
        <f>IMPRODUCT('Power Train Calculus'!C437,'Compensator Calculus'!C445)</f>
        <v>0.0111949020455907-0.00758134381233923i</v>
      </c>
      <c r="D439" s="4">
        <f t="shared" si="40"/>
        <v>-37.380176177849805</v>
      </c>
      <c r="E439" s="4">
        <f t="shared" si="41"/>
        <v>-34.106405162156193</v>
      </c>
      <c r="F439">
        <f t="shared" si="42"/>
        <v>-37.4</v>
      </c>
      <c r="G439">
        <f t="shared" si="43"/>
        <v>-34</v>
      </c>
    </row>
    <row r="440" spans="1:7">
      <c r="A440">
        <f t="shared" si="44"/>
        <v>830000</v>
      </c>
      <c r="B440" s="4" t="str">
        <f t="shared" si="39"/>
        <v>5215043.80495906i</v>
      </c>
      <c r="C440" s="4" t="str">
        <f>IMPRODUCT('Power Train Calculus'!C438,'Compensator Calculus'!C446)</f>
        <v>0.0107852341323077-0.00745566619003186i</v>
      </c>
      <c r="D440" s="4">
        <f t="shared" si="40"/>
        <v>-37.6470332207588</v>
      </c>
      <c r="E440" s="4">
        <f t="shared" si="41"/>
        <v>-34.655507935594613</v>
      </c>
      <c r="F440">
        <f t="shared" si="42"/>
        <v>-37.6</v>
      </c>
      <c r="G440">
        <f t="shared" si="43"/>
        <v>-35</v>
      </c>
    </row>
    <row r="441" spans="1:7">
      <c r="A441">
        <f t="shared" si="44"/>
        <v>840000</v>
      </c>
      <c r="B441" s="4" t="str">
        <f t="shared" si="39"/>
        <v>5277875.65803085i</v>
      </c>
      <c r="C441" s="4" t="str">
        <f>IMPRODUCT('Power Train Calculus'!C439,'Compensator Calculus'!C447)</f>
        <v>0.0103932264330474-0.00733021196725517i</v>
      </c>
      <c r="D441" s="4">
        <f t="shared" si="40"/>
        <v>-37.911525875803804</v>
      </c>
      <c r="E441" s="4">
        <f t="shared" si="41"/>
        <v>-35.194835993167757</v>
      </c>
      <c r="F441">
        <f t="shared" si="42"/>
        <v>-37.9</v>
      </c>
      <c r="G441">
        <f t="shared" si="43"/>
        <v>-35</v>
      </c>
    </row>
    <row r="442" spans="1:7">
      <c r="A442">
        <f t="shared" si="44"/>
        <v>850000</v>
      </c>
      <c r="B442" s="4" t="str">
        <f t="shared" si="39"/>
        <v>5340707.51110265i</v>
      </c>
      <c r="C442" s="4" t="str">
        <f>IMPRODUCT('Power Train Calculus'!C440,'Compensator Calculus'!C448)</f>
        <v>0.0100180212180764-0.00720520951353332i</v>
      </c>
      <c r="D442" s="4">
        <f t="shared" si="40"/>
        <v>-38.173691294234601</v>
      </c>
      <c r="E442" s="4">
        <f t="shared" si="41"/>
        <v>-35.72462564039121</v>
      </c>
      <c r="F442">
        <f t="shared" si="42"/>
        <v>-38.200000000000003</v>
      </c>
      <c r="G442">
        <f t="shared" si="43"/>
        <v>-36</v>
      </c>
    </row>
    <row r="443" spans="1:7">
      <c r="A443">
        <f t="shared" si="44"/>
        <v>860000</v>
      </c>
      <c r="B443" s="4" t="str">
        <f t="shared" si="39"/>
        <v>5403539.36417444i</v>
      </c>
      <c r="C443" s="4" t="str">
        <f>IMPRODUCT('Power Train Calculus'!C441,'Compensator Calculus'!C449)</f>
        <v>0.00965880604060176-0.00708086119887155i</v>
      </c>
      <c r="D443" s="4">
        <f t="shared" si="40"/>
        <v>-38.433565817215396</v>
      </c>
      <c r="E443" s="4">
        <f t="shared" si="41"/>
        <v>-36.245106355243493</v>
      </c>
      <c r="F443">
        <f t="shared" si="42"/>
        <v>-38.4</v>
      </c>
      <c r="G443">
        <f t="shared" si="43"/>
        <v>-36</v>
      </c>
    </row>
    <row r="444" spans="1:7">
      <c r="A444">
        <f t="shared" si="44"/>
        <v>870000</v>
      </c>
      <c r="B444" s="4" t="str">
        <f t="shared" si="39"/>
        <v>5466371.21724624i</v>
      </c>
      <c r="C444" s="4" t="str">
        <f>IMPRODUCT('Power Train Calculus'!C442,'Compensator Calculus'!C450)</f>
        <v>0.00931481122870789-0.00695734582795124i</v>
      </c>
      <c r="D444" s="4">
        <f t="shared" si="40"/>
        <v>-38.691184999990398</v>
      </c>
      <c r="E444" s="4">
        <f t="shared" si="41"/>
        <v>-36.756501002917851</v>
      </c>
      <c r="F444">
        <f t="shared" si="42"/>
        <v>-38.700000000000003</v>
      </c>
      <c r="G444">
        <f t="shared" si="43"/>
        <v>-37</v>
      </c>
    </row>
    <row r="445" spans="1:7">
      <c r="A445">
        <f t="shared" si="44"/>
        <v>880000</v>
      </c>
      <c r="B445" s="4" t="str">
        <f t="shared" si="39"/>
        <v>5529203.07031804i</v>
      </c>
      <c r="C445" s="4" t="str">
        <f>IMPRODUCT('Power Train Calculus'!C443,'Compensator Calculus'!C451)</f>
        <v>0.0089853075163719-0.00683482085388482i</v>
      </c>
      <c r="D445" s="4">
        <f t="shared" si="40"/>
        <v>-38.946583634955203</v>
      </c>
      <c r="E445" s="4">
        <f t="shared" si="41"/>
        <v>-37.259026044109469</v>
      </c>
      <c r="F445">
        <f t="shared" si="42"/>
        <v>-38.9</v>
      </c>
      <c r="G445">
        <f t="shared" si="43"/>
        <v>-37</v>
      </c>
    </row>
    <row r="446" spans="1:7">
      <c r="A446">
        <f t="shared" si="44"/>
        <v>890000</v>
      </c>
      <c r="B446" s="4" t="str">
        <f t="shared" si="39"/>
        <v>5592034.92338983i</v>
      </c>
      <c r="C446" s="4" t="str">
        <f>IMPRODUCT('Power Train Calculus'!C444,'Compensator Calculus'!C452)</f>
        <v>0.00866960380650472-0.0067134243916323i</v>
      </c>
      <c r="D446" s="4">
        <f t="shared" si="40"/>
        <v>-39.199795773715401</v>
      </c>
      <c r="E446" s="4">
        <f t="shared" si="41"/>
        <v>-37.752891736957451</v>
      </c>
      <c r="F446">
        <f t="shared" si="42"/>
        <v>-39.200000000000003</v>
      </c>
      <c r="G446">
        <f t="shared" si="43"/>
        <v>-38</v>
      </c>
    </row>
    <row r="447" spans="1:7">
      <c r="A447">
        <f t="shared" si="44"/>
        <v>900000</v>
      </c>
      <c r="B447" s="4" t="str">
        <f t="shared" si="39"/>
        <v>5654866.77646163i</v>
      </c>
      <c r="C447" s="4" t="str">
        <f>IMPRODUCT('Power Train Calculus'!C445,'Compensator Calculus'!C453)</f>
        <v>0.00836704505920578-0.00659327704931404i</v>
      </c>
      <c r="D447" s="4">
        <f t="shared" si="40"/>
        <v>-39.450854748197003</v>
      </c>
      <c r="E447" s="4">
        <f t="shared" si="41"/>
        <v>-38.238302332751992</v>
      </c>
      <c r="F447">
        <f t="shared" si="42"/>
        <v>-39.5</v>
      </c>
      <c r="G447">
        <f t="shared" si="43"/>
        <v>-38</v>
      </c>
    </row>
    <row r="448" spans="1:7">
      <c r="A448">
        <f t="shared" si="44"/>
        <v>910000</v>
      </c>
      <c r="B448" s="4" t="str">
        <f t="shared" si="39"/>
        <v>5717698.62953342i</v>
      </c>
      <c r="C448" s="4" t="str">
        <f>IMPRODUCT('Power Train Calculus'!C446,'Compensator Calculus'!C454)</f>
        <v>0.00807701029865987-0.00647448359396529i</v>
      </c>
      <c r="D448" s="4">
        <f t="shared" si="40"/>
        <v>-39.699793190872597</v>
      </c>
      <c r="E448" s="4">
        <f t="shared" si="41"/>
        <v>-38.715456265547402</v>
      </c>
      <c r="F448">
        <f t="shared" si="42"/>
        <v>-39.700000000000003</v>
      </c>
      <c r="G448">
        <f t="shared" si="43"/>
        <v>-39</v>
      </c>
    </row>
    <row r="449" spans="1:7">
      <c r="A449">
        <f t="shared" si="44"/>
        <v>920000</v>
      </c>
      <c r="B449" s="4" t="str">
        <f t="shared" si="39"/>
        <v>5780530.48260522i</v>
      </c>
      <c r="C449" s="4" t="str">
        <f>IMPRODUCT('Power Train Calculus'!C447,'Compensator Calculus'!C455)</f>
        <v>0.00779891073236189-0.00635713446674293i</v>
      </c>
      <c r="D449" s="4">
        <f t="shared" si="40"/>
        <v>-39.946643054162003</v>
      </c>
      <c r="E449" s="4">
        <f t="shared" si="41"/>
        <v>-39.184546335804768</v>
      </c>
      <c r="F449">
        <f t="shared" si="42"/>
        <v>-39.9</v>
      </c>
      <c r="G449">
        <f t="shared" si="43"/>
        <v>-39</v>
      </c>
    </row>
    <row r="450" spans="1:7">
      <c r="A450">
        <f t="shared" si="44"/>
        <v>930000</v>
      </c>
      <c r="B450" s="4" t="str">
        <f t="shared" si="39"/>
        <v>5843362.33567702i</v>
      </c>
      <c r="C450" s="4" t="str">
        <f>IMPRODUCT('Power Train Calculus'!C448,'Compensator Calculus'!C456)</f>
        <v>0.00753218797661673-0.00624130716121467i</v>
      </c>
      <c r="D450" s="4">
        <f t="shared" si="40"/>
        <v>-40.191435629056002</v>
      </c>
      <c r="E450" s="4">
        <f t="shared" si="41"/>
        <v>-39.645759888212552</v>
      </c>
      <c r="F450">
        <f t="shared" si="42"/>
        <v>-40.200000000000003</v>
      </c>
      <c r="G450">
        <f t="shared" si="43"/>
        <v>-40</v>
      </c>
    </row>
    <row r="451" spans="1:7">
      <c r="A451">
        <f t="shared" si="44"/>
        <v>940000</v>
      </c>
      <c r="B451" s="4" t="str">
        <f t="shared" si="39"/>
        <v>5906194.18874881i</v>
      </c>
      <c r="C451" s="4" t="str">
        <f>IMPRODUCT('Power Train Calculus'!C449,'Compensator Calculus'!C457)</f>
        <v>0.00727631238252064-0.00612706747710121i</v>
      </c>
      <c r="D451" s="4">
        <f t="shared" si="40"/>
        <v>-40.434201563014398</v>
      </c>
      <c r="E451" s="4">
        <f t="shared" si="41"/>
        <v>-40.09927898382967</v>
      </c>
      <c r="F451">
        <f t="shared" si="42"/>
        <v>-40.4</v>
      </c>
      <c r="G451">
        <f t="shared" si="43"/>
        <v>-40</v>
      </c>
    </row>
    <row r="452" spans="1:7">
      <c r="A452">
        <f t="shared" si="44"/>
        <v>950000</v>
      </c>
      <c r="B452" s="4" t="str">
        <f t="shared" si="39"/>
        <v>5969026.04182061i</v>
      </c>
      <c r="C452" s="4" t="str">
        <f>IMPRODUCT('Power Train Calculus'!C450,'Compensator Calculus'!C458)</f>
        <v>0.00703078145689546-0.00601447066070543i</v>
      </c>
      <c r="D452" s="4">
        <f t="shared" si="40"/>
        <v>-40.674970877180996</v>
      </c>
      <c r="E452" s="4">
        <f t="shared" si="41"/>
        <v>-40.545280566689279</v>
      </c>
      <c r="F452">
        <f t="shared" si="42"/>
        <v>-40.700000000000003</v>
      </c>
      <c r="G452">
        <f t="shared" si="43"/>
        <v>-41</v>
      </c>
    </row>
    <row r="453" spans="1:7">
      <c r="A453">
        <f t="shared" si="44"/>
        <v>960000</v>
      </c>
      <c r="B453" s="4" t="str">
        <f t="shared" si="39"/>
        <v>6031857.8948924i</v>
      </c>
      <c r="C453" s="4" t="str">
        <f>IMPRODUCT('Power Train Calculus'!C451,'Compensator Calculus'!C459)</f>
        <v>0.00679511837290406-0.00590356244223481i</v>
      </c>
      <c r="D453" s="4">
        <f t="shared" si="40"/>
        <v>-40.913772982954001</v>
      </c>
      <c r="E453" s="4">
        <f t="shared" si="41"/>
        <v>-40.983936625021229</v>
      </c>
      <c r="F453">
        <f t="shared" si="42"/>
        <v>-40.9</v>
      </c>
      <c r="G453">
        <f t="shared" si="43"/>
        <v>-41</v>
      </c>
    </row>
    <row r="454" spans="1:7">
      <c r="A454">
        <f t="shared" si="44"/>
        <v>970000</v>
      </c>
      <c r="B454" s="4" t="str">
        <f t="shared" si="39"/>
        <v>6094689.7479642i</v>
      </c>
      <c r="C454" s="4" t="str">
        <f>IMPRODUCT('Power Train Calculus'!C452,'Compensator Calculus'!C460)</f>
        <v>0.00656887056533052-0.00579437997928567i</v>
      </c>
      <c r="D454" s="4">
        <f t="shared" si="40"/>
        <v>-41.150636697949395</v>
      </c>
      <c r="E454" s="4">
        <f t="shared" si="41"/>
        <v>-41.415414347232691</v>
      </c>
      <c r="F454">
        <f t="shared" si="42"/>
        <v>-41.2</v>
      </c>
      <c r="G454">
        <f t="shared" si="43"/>
        <v>-41</v>
      </c>
    </row>
    <row r="455" spans="1:7">
      <c r="A455">
        <f t="shared" si="44"/>
        <v>980000</v>
      </c>
      <c r="B455" s="4" t="str">
        <f t="shared" ref="B455:B457" si="45">COMPLEX(0,2*PI()*A455)</f>
        <v>6157521.60103599i</v>
      </c>
      <c r="C455" s="4" t="str">
        <f>IMPRODUCT('Power Train Calculus'!C453,'Compensator Calculus'!C461)</f>
        <v>0.0063516084057577-0.00568695271491505i</v>
      </c>
      <c r="D455" s="4">
        <f t="shared" ref="D455:D457" si="46">20*(IMREAL(IMLOG10(C455)))</f>
        <v>-41.385590261392203</v>
      </c>
      <c r="E455" s="4">
        <f t="shared" ref="E455:E457" si="47">180/PI()*IMARGUMENT(C455)</f>
        <v>-41.839876272802023</v>
      </c>
      <c r="F455">
        <f t="shared" ref="F455:F457" si="48">ROUND(D455,1)</f>
        <v>-41.4</v>
      </c>
      <c r="G455">
        <f t="shared" ref="G455:G457" si="49">ROUND(E455,0)</f>
        <v>-42</v>
      </c>
    </row>
    <row r="456" spans="1:7">
      <c r="A456">
        <f t="shared" si="44"/>
        <v>990000</v>
      </c>
      <c r="B456" s="4" t="str">
        <f t="shared" si="45"/>
        <v>6220353.45410779i</v>
      </c>
      <c r="C456" s="4" t="str">
        <f>IMPRODUCT('Power Train Calculus'!C454,'Compensator Calculus'!C462)</f>
        <v>0.00614292395311535-0.00558130315795462i</v>
      </c>
      <c r="D456" s="4">
        <f t="shared" si="46"/>
        <v>-41.618661348965801</v>
      </c>
      <c r="E456" s="4">
        <f t="shared" si="47"/>
        <v>-42.257480438228768</v>
      </c>
      <c r="F456">
        <f t="shared" si="48"/>
        <v>-41.6</v>
      </c>
      <c r="G456">
        <f t="shared" si="49"/>
        <v>-42</v>
      </c>
    </row>
    <row r="457" spans="1:7">
      <c r="A457">
        <f t="shared" si="44"/>
        <v>1000000</v>
      </c>
      <c r="B457" s="4" t="str">
        <f t="shared" si="45"/>
        <v>6283185.30717959i</v>
      </c>
      <c r="C457" s="4" t="str">
        <f>IMPRODUCT('Power Train Calculus'!C455,'Compensator Calculus'!C463)</f>
        <v>0.00594242977530951-0.00547744759252886i</v>
      </c>
      <c r="D457" s="4">
        <f t="shared" si="46"/>
        <v>-41.849877087146595</v>
      </c>
      <c r="E457" s="4">
        <f t="shared" si="47"/>
        <v>-42.668380518186488</v>
      </c>
      <c r="F457">
        <f t="shared" si="48"/>
        <v>-41.8</v>
      </c>
      <c r="G457">
        <f t="shared" si="49"/>
        <v>-43</v>
      </c>
    </row>
  </sheetData>
  <sheetProtection password="F2C2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A2"/>
  <sheetViews>
    <sheetView workbookViewId="0">
      <selection activeCell="A10" sqref="A10"/>
    </sheetView>
  </sheetViews>
  <sheetFormatPr defaultRowHeight="15"/>
  <cols>
    <col min="1" max="1" width="14.28515625" customWidth="1"/>
    <col min="2" max="2" width="13" customWidth="1"/>
  </cols>
  <sheetData>
    <row r="1" spans="1:1">
      <c r="A1" s="6">
        <v>300000</v>
      </c>
    </row>
    <row r="2" spans="1:1">
      <c r="A2" s="6">
        <v>600000</v>
      </c>
    </row>
  </sheetData>
  <sheetProtection password="F2C2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T30"/>
  <sheetViews>
    <sheetView showGridLines="0" zoomScale="80" zoomScaleNormal="80" workbookViewId="0">
      <selection activeCell="R27" sqref="R27"/>
    </sheetView>
  </sheetViews>
  <sheetFormatPr defaultRowHeight="15"/>
  <cols>
    <col min="14" max="14" width="9.140625" style="68"/>
    <col min="15" max="15" width="10.42578125" style="68" customWidth="1"/>
    <col min="16" max="16" width="9.85546875" style="68" bestFit="1" customWidth="1"/>
    <col min="17" max="17" width="13.85546875" style="68" customWidth="1"/>
    <col min="18" max="18" width="10.28515625" style="68" customWidth="1"/>
    <col min="19" max="19" width="9.140625" style="68"/>
  </cols>
  <sheetData>
    <row r="2" spans="2:20"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85"/>
      <c r="O2" s="85"/>
      <c r="P2" s="85"/>
      <c r="Q2" s="85"/>
      <c r="R2" s="85"/>
      <c r="S2" s="85"/>
      <c r="T2" s="30"/>
    </row>
    <row r="3" spans="2:20" ht="18.75" customHeight="1">
      <c r="B3" s="61"/>
      <c r="C3" s="61"/>
      <c r="D3" s="61"/>
      <c r="E3" s="128" t="s">
        <v>96</v>
      </c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85"/>
      <c r="Q3" s="85"/>
      <c r="R3" s="85"/>
      <c r="S3" s="85"/>
      <c r="T3" s="30"/>
    </row>
    <row r="4" spans="2:20">
      <c r="B4" s="61"/>
      <c r="C4" s="61"/>
      <c r="D4" s="6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85"/>
      <c r="Q4" s="85"/>
      <c r="R4" s="85"/>
      <c r="S4" s="85"/>
      <c r="T4" s="30"/>
    </row>
    <row r="5" spans="2:20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85"/>
      <c r="O5" s="85"/>
      <c r="P5" s="85"/>
      <c r="Q5" s="85"/>
      <c r="R5" s="85"/>
      <c r="S5" s="85"/>
      <c r="T5" s="30"/>
    </row>
    <row r="6" spans="2:20"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85"/>
      <c r="O6" s="85"/>
      <c r="P6" s="85"/>
      <c r="Q6" s="85"/>
      <c r="R6" s="85"/>
      <c r="S6" s="85"/>
      <c r="T6" s="30"/>
    </row>
    <row r="7" spans="2:20"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85"/>
      <c r="O7" s="85"/>
      <c r="P7" s="85"/>
      <c r="Q7" s="85"/>
      <c r="R7" s="85"/>
      <c r="S7" s="85"/>
      <c r="T7" s="30"/>
    </row>
    <row r="8" spans="2:20" ht="18"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5" t="s">
        <v>82</v>
      </c>
      <c r="O8" s="88">
        <f>L</f>
        <v>1</v>
      </c>
      <c r="P8" s="65" t="s">
        <v>105</v>
      </c>
      <c r="Q8" s="85"/>
      <c r="R8" s="85"/>
      <c r="S8" s="85"/>
      <c r="T8" s="30"/>
    </row>
    <row r="9" spans="2:20" ht="21"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5" t="s">
        <v>113</v>
      </c>
      <c r="O9" s="88">
        <f>Cin</f>
        <v>20</v>
      </c>
      <c r="P9" s="65" t="s">
        <v>106</v>
      </c>
      <c r="Q9" s="85"/>
      <c r="R9" s="85"/>
      <c r="S9" s="85"/>
      <c r="T9" s="30"/>
    </row>
    <row r="10" spans="2:20" ht="21"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5" t="s">
        <v>114</v>
      </c>
      <c r="O10" s="88">
        <f>Cout</f>
        <v>200</v>
      </c>
      <c r="P10" s="65" t="s">
        <v>106</v>
      </c>
      <c r="Q10" s="85"/>
      <c r="R10" s="85"/>
      <c r="S10" s="85"/>
      <c r="T10" s="30"/>
    </row>
    <row r="11" spans="2:20" ht="21"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5" t="s">
        <v>115</v>
      </c>
      <c r="O11" s="88">
        <f>Cboot</f>
        <v>0.33</v>
      </c>
      <c r="P11" s="65" t="s">
        <v>106</v>
      </c>
      <c r="Q11" s="85"/>
      <c r="R11" s="85"/>
      <c r="S11" s="85"/>
      <c r="T11" s="30"/>
    </row>
    <row r="12" spans="2:20"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86"/>
      <c r="O12" s="89"/>
      <c r="P12" s="86"/>
      <c r="Q12" s="85"/>
      <c r="R12" s="85"/>
      <c r="S12" s="85"/>
      <c r="T12" s="30"/>
    </row>
    <row r="13" spans="2:20" ht="18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4" t="s">
        <v>83</v>
      </c>
      <c r="O13" s="62">
        <f>R_1</f>
        <v>20</v>
      </c>
      <c r="P13" s="31" t="s">
        <v>104</v>
      </c>
      <c r="Q13" s="85"/>
      <c r="R13" s="85"/>
      <c r="S13" s="85"/>
      <c r="T13" s="30"/>
    </row>
    <row r="14" spans="2:20" ht="18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4" t="s">
        <v>84</v>
      </c>
      <c r="O14" s="62">
        <f>R_2</f>
        <v>10</v>
      </c>
      <c r="P14" s="31" t="s">
        <v>104</v>
      </c>
      <c r="Q14" s="85"/>
      <c r="R14" s="85"/>
      <c r="S14" s="85"/>
      <c r="T14" s="30"/>
    </row>
    <row r="15" spans="2:20" ht="18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4" t="s">
        <v>85</v>
      </c>
      <c r="O15" s="62">
        <f>R_3</f>
        <v>0.75</v>
      </c>
      <c r="P15" s="31" t="s">
        <v>104</v>
      </c>
      <c r="Q15" s="85"/>
      <c r="R15" s="85"/>
      <c r="S15" s="85"/>
      <c r="T15" s="30"/>
    </row>
    <row r="16" spans="2:20" ht="18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4" t="s">
        <v>86</v>
      </c>
      <c r="O16" s="62">
        <f>R_4</f>
        <v>8.1999999999999993</v>
      </c>
      <c r="P16" s="31" t="s">
        <v>104</v>
      </c>
      <c r="Q16" s="85"/>
      <c r="R16" s="85"/>
      <c r="S16" s="85"/>
      <c r="T16" s="30"/>
    </row>
    <row r="17" spans="2:20" ht="18"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4" t="s">
        <v>87</v>
      </c>
      <c r="O17" s="62">
        <f>C_1</f>
        <v>0.68</v>
      </c>
      <c r="P17" s="64" t="s">
        <v>25</v>
      </c>
      <c r="Q17" s="85"/>
      <c r="R17" s="85"/>
      <c r="S17" s="85"/>
      <c r="T17" s="30"/>
    </row>
    <row r="18" spans="2:20" ht="18"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4" t="s">
        <v>88</v>
      </c>
      <c r="O18" s="62">
        <f>C_2</f>
        <v>3.9</v>
      </c>
      <c r="P18" s="64" t="s">
        <v>25</v>
      </c>
      <c r="Q18" s="85"/>
      <c r="R18" s="85"/>
      <c r="S18" s="85"/>
      <c r="T18" s="30"/>
    </row>
    <row r="19" spans="2:20" ht="18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4" t="s">
        <v>89</v>
      </c>
      <c r="O19" s="62">
        <f>C_3</f>
        <v>3.3000000000000002E-2</v>
      </c>
      <c r="P19" s="64" t="s">
        <v>25</v>
      </c>
      <c r="Q19" s="85"/>
      <c r="R19" s="85"/>
      <c r="S19" s="85"/>
      <c r="T19" s="30"/>
    </row>
    <row r="20" spans="2:20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85"/>
      <c r="O20" s="85"/>
      <c r="P20" s="85"/>
      <c r="Q20" s="85"/>
      <c r="R20" s="85"/>
      <c r="S20" s="85"/>
      <c r="T20" s="30"/>
    </row>
    <row r="21" spans="2:20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85"/>
      <c r="O21" s="85"/>
      <c r="P21" s="85"/>
      <c r="Q21" s="85"/>
      <c r="R21" s="85"/>
      <c r="S21" s="85"/>
      <c r="T21" s="30"/>
    </row>
    <row r="22" spans="2:20" ht="21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124" t="s">
        <v>116</v>
      </c>
      <c r="O22" s="125"/>
      <c r="P22" s="62">
        <f>Fcrossover</f>
        <v>55000</v>
      </c>
      <c r="Q22" s="65" t="s">
        <v>5</v>
      </c>
      <c r="R22" s="85"/>
      <c r="S22" s="85"/>
      <c r="T22" s="30"/>
    </row>
    <row r="23" spans="2:20" ht="18"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126" t="s">
        <v>57</v>
      </c>
      <c r="O23" s="126"/>
      <c r="P23" s="62">
        <f>Phase_Margin</f>
        <v>62.8</v>
      </c>
      <c r="Q23" s="65" t="s">
        <v>81</v>
      </c>
      <c r="R23" s="85"/>
      <c r="S23" s="85"/>
      <c r="T23" s="30"/>
    </row>
    <row r="24" spans="2:20" ht="18"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127" t="s">
        <v>56</v>
      </c>
      <c r="O24" s="127"/>
      <c r="P24" s="62">
        <f>Gain_Margin</f>
        <v>24.2</v>
      </c>
      <c r="Q24" s="65" t="s">
        <v>59</v>
      </c>
      <c r="R24" s="85"/>
      <c r="S24" s="85"/>
      <c r="T24" s="30"/>
    </row>
    <row r="25" spans="2:20"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85"/>
      <c r="O25" s="85"/>
      <c r="P25" s="85"/>
      <c r="Q25" s="85"/>
      <c r="R25" s="85"/>
      <c r="S25" s="85"/>
      <c r="T25" s="30"/>
    </row>
    <row r="26" spans="2:20"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85"/>
      <c r="O26" s="85"/>
      <c r="P26" s="85"/>
      <c r="Q26" s="85"/>
      <c r="R26" s="85"/>
      <c r="S26" s="85"/>
      <c r="T26" s="30"/>
    </row>
    <row r="27" spans="2:20" ht="18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127" t="s">
        <v>100</v>
      </c>
      <c r="O27" s="127"/>
      <c r="P27" s="127"/>
      <c r="Q27" s="127"/>
      <c r="R27" s="62">
        <f>Eff</f>
        <v>89.4</v>
      </c>
      <c r="S27" s="65" t="s">
        <v>51</v>
      </c>
      <c r="T27" s="30"/>
    </row>
    <row r="28" spans="2:20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85"/>
      <c r="O28" s="85"/>
      <c r="P28" s="85"/>
      <c r="Q28" s="85"/>
      <c r="R28" s="85"/>
      <c r="S28" s="85"/>
      <c r="T28" s="30"/>
    </row>
    <row r="29" spans="2:20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87"/>
      <c r="O29" s="87"/>
      <c r="P29" s="87"/>
      <c r="Q29" s="87"/>
      <c r="R29" s="87"/>
      <c r="S29" s="87"/>
    </row>
    <row r="30" spans="2:2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87"/>
      <c r="O30" s="87"/>
      <c r="P30" s="87"/>
      <c r="Q30" s="87"/>
      <c r="R30" s="87"/>
      <c r="S30" s="87"/>
    </row>
  </sheetData>
  <sheetProtection password="EC50" sheet="1" objects="1" scenarios="1" selectLockedCells="1"/>
  <mergeCells count="5">
    <mergeCell ref="N22:O22"/>
    <mergeCell ref="N23:O23"/>
    <mergeCell ref="N24:O24"/>
    <mergeCell ref="N27:Q27"/>
    <mergeCell ref="E3:O4"/>
  </mergeCells>
  <pageMargins left="0.7" right="0.7" top="0.75" bottom="0.75" header="0.3" footer="0.3"/>
  <pageSetup paperSize="66" orientation="landscape" r:id="rId1"/>
  <legacyDrawing r:id="rId2"/>
  <oleObjects>
    <oleObject progId="Visio" shapeId="4097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51</vt:i4>
      </vt:variant>
    </vt:vector>
  </HeadingPairs>
  <TitlesOfParts>
    <vt:vector size="59" baseType="lpstr">
      <vt:lpstr>Input Parameters</vt:lpstr>
      <vt:lpstr>Power Train Components</vt:lpstr>
      <vt:lpstr>Frequency Domain Analysis</vt:lpstr>
      <vt:lpstr>Power Train Calculus</vt:lpstr>
      <vt:lpstr>Compensator Calculus</vt:lpstr>
      <vt:lpstr>Compensated System Calculus</vt:lpstr>
      <vt:lpstr>Drop-down values</vt:lpstr>
      <vt:lpstr>Design Summary</vt:lpstr>
      <vt:lpstr>A_Mode</vt:lpstr>
      <vt:lpstr>aon_dc</vt:lpstr>
      <vt:lpstr>C_1</vt:lpstr>
      <vt:lpstr>C_2</vt:lpstr>
      <vt:lpstr>C_3</vt:lpstr>
      <vt:lpstr>Cboot</vt:lpstr>
      <vt:lpstr>Cin</vt:lpstr>
      <vt:lpstr>CinESR</vt:lpstr>
      <vt:lpstr>Cout</vt:lpstr>
      <vt:lpstr>CoutESR</vt:lpstr>
      <vt:lpstr>Eff</vt:lpstr>
      <vt:lpstr>Fco</vt:lpstr>
      <vt:lpstr>Fcrossover</vt:lpstr>
      <vt:lpstr>Flc</vt:lpstr>
      <vt:lpstr>Fs</vt:lpstr>
      <vt:lpstr>Gain_Margin</vt:lpstr>
      <vt:lpstr>Gd0</vt:lpstr>
      <vt:lpstr>gs</vt:lpstr>
      <vt:lpstr>ILRMS</vt:lpstr>
      <vt:lpstr>Ioh</vt:lpstr>
      <vt:lpstr>Iol</vt:lpstr>
      <vt:lpstr>Iout</vt:lpstr>
      <vt:lpstr>IRMSHS</vt:lpstr>
      <vt:lpstr>IRMSLS</vt:lpstr>
      <vt:lpstr>K</vt:lpstr>
      <vt:lpstr>L</vt:lpstr>
      <vt:lpstr>LDCRES</vt:lpstr>
      <vt:lpstr>M</vt:lpstr>
      <vt:lpstr>ms</vt:lpstr>
      <vt:lpstr>Omega0</vt:lpstr>
      <vt:lpstr>overshoot</vt:lpstr>
      <vt:lpstr>Phase_Margin</vt:lpstr>
      <vt:lpstr>Q</vt:lpstr>
      <vt:lpstr>QRR</vt:lpstr>
      <vt:lpstr>R_1</vt:lpstr>
      <vt:lpstr>R_2</vt:lpstr>
      <vt:lpstr>R_3</vt:lpstr>
      <vt:lpstr>R_4</vt:lpstr>
      <vt:lpstr>RDSHS</vt:lpstr>
      <vt:lpstr>RDSLS</vt:lpstr>
      <vt:lpstr>s</vt:lpstr>
      <vt:lpstr>tBD</vt:lpstr>
      <vt:lpstr>TotalGateChargeLS</vt:lpstr>
      <vt:lpstr>TotGateCharge</vt:lpstr>
      <vt:lpstr>TotGateChargeHS</vt:lpstr>
      <vt:lpstr>TotGateChargeLS</vt:lpstr>
      <vt:lpstr>Vf</vt:lpstr>
      <vt:lpstr>Vin</vt:lpstr>
      <vt:lpstr>Vout</vt:lpstr>
      <vt:lpstr>Vref</vt:lpstr>
      <vt:lpstr>Vrin</vt:lpstr>
    </vt:vector>
  </TitlesOfParts>
  <Company>Microchip Technology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m91442</dc:creator>
  <cp:lastModifiedBy>Sergiu Oprea</cp:lastModifiedBy>
  <cp:lastPrinted>2012-05-25T11:28:18Z</cp:lastPrinted>
  <dcterms:created xsi:type="dcterms:W3CDTF">2012-02-03T14:07:55Z</dcterms:created>
  <dcterms:modified xsi:type="dcterms:W3CDTF">2012-11-01T11:54:54Z</dcterms:modified>
</cp:coreProperties>
</file>