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tro\data\DeepSkyCatalogs\Format\Amateur\"/>
    </mc:Choice>
  </mc:AlternateContent>
  <workbookProtection lockStructure="1"/>
  <bookViews>
    <workbookView xWindow="0" yWindow="0" windowWidth="20490" windowHeight="7560"/>
  </bookViews>
  <sheets>
    <sheet name="Sheet1" sheetId="1" r:id="rId1"/>
  </sheets>
  <definedNames>
    <definedName name="_xlnm._FilterDatabase" localSheetId="0" hidden="1">Sheet1!$A$12:$N$135</definedName>
    <definedName name="Amt">Sheet1!$L$13:$L$135</definedName>
    <definedName name="Day">Sheet1!$D$9</definedName>
    <definedName name="Dec">Sheet1!$K$13:$K$135</definedName>
    <definedName name="GTZ">Sheet1!$I$6</definedName>
    <definedName name="JDZ">Sheet1!$I$4</definedName>
    <definedName name="Lat">Sheet1!$D$5</definedName>
    <definedName name="Lmt">Sheet1!$N$13:$N$135</definedName>
    <definedName name="Lon">Sheet1!$D$6</definedName>
    <definedName name="Mon">Sheet1!$D$8</definedName>
    <definedName name="RA">Sheet1!$H$13:$H$135</definedName>
    <definedName name="Tmt">Sheet1!$M$13:$M$135</definedName>
    <definedName name="Tof">Sheet1!$D$4</definedName>
    <definedName name="UTZ">Sheet1!$I$5</definedName>
    <definedName name="Year">Sheet1!$D$7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H24" i="1" s="1"/>
  <c r="I4" i="1"/>
  <c r="I5" i="1" s="1"/>
  <c r="I6" i="1" s="1"/>
  <c r="M24" i="1" l="1"/>
  <c r="H93" i="1" l="1"/>
  <c r="M93" i="1" s="1"/>
  <c r="H114" i="1"/>
  <c r="M114" i="1" s="1"/>
  <c r="H23" i="1"/>
  <c r="M23" i="1" s="1"/>
  <c r="H56" i="1"/>
  <c r="M56" i="1" s="1"/>
  <c r="H15" i="1"/>
  <c r="M15" i="1" s="1"/>
  <c r="H92" i="1"/>
  <c r="M92" i="1" s="1"/>
  <c r="H97" i="1"/>
  <c r="M97" i="1" s="1"/>
  <c r="H73" i="1"/>
  <c r="M73" i="1" s="1"/>
  <c r="H83" i="1"/>
  <c r="M83" i="1" s="1"/>
  <c r="H107" i="1"/>
  <c r="M107" i="1" s="1"/>
  <c r="H35" i="1"/>
  <c r="M35" i="1" s="1"/>
  <c r="H14" i="1"/>
  <c r="M14" i="1" s="1"/>
  <c r="H52" i="1"/>
  <c r="M52" i="1" s="1"/>
  <c r="H78" i="1"/>
  <c r="M78" i="1" s="1"/>
  <c r="H77" i="1"/>
  <c r="M77" i="1" s="1"/>
  <c r="H111" i="1"/>
  <c r="M111" i="1" s="1"/>
  <c r="H31" i="1"/>
  <c r="M31" i="1" s="1"/>
  <c r="H60" i="1"/>
  <c r="M60" i="1" s="1"/>
  <c r="H113" i="1"/>
  <c r="M113" i="1" s="1"/>
  <c r="H82" i="1"/>
  <c r="M82" i="1" s="1"/>
  <c r="H69" i="1"/>
  <c r="M69" i="1" s="1"/>
  <c r="H54" i="1"/>
  <c r="M54" i="1" s="1"/>
  <c r="H79" i="1"/>
  <c r="M79" i="1" s="1"/>
  <c r="H100" i="1"/>
  <c r="M100" i="1" s="1"/>
  <c r="H63" i="1"/>
  <c r="M63" i="1" s="1"/>
  <c r="H48" i="1"/>
  <c r="M48" i="1" s="1"/>
  <c r="H65" i="1"/>
  <c r="M65" i="1" s="1"/>
  <c r="H59" i="1"/>
  <c r="M59" i="1" s="1"/>
  <c r="H58" i="1"/>
  <c r="M58" i="1" s="1"/>
  <c r="H17" i="1"/>
  <c r="M17" i="1" s="1"/>
  <c r="H39" i="1"/>
  <c r="M39" i="1" s="1"/>
  <c r="H62" i="1"/>
  <c r="M62" i="1" s="1"/>
  <c r="H133" i="1"/>
  <c r="M133" i="1" s="1"/>
  <c r="H88" i="1"/>
  <c r="M88" i="1" s="1"/>
  <c r="H94" i="1"/>
  <c r="M94" i="1" s="1"/>
  <c r="H70" i="1"/>
  <c r="M70" i="1" s="1"/>
  <c r="H16" i="1"/>
  <c r="M16" i="1" s="1"/>
  <c r="H64" i="1"/>
  <c r="M64" i="1" s="1"/>
  <c r="H95" i="1"/>
  <c r="M95" i="1" s="1"/>
  <c r="H96" i="1"/>
  <c r="M96" i="1" s="1"/>
  <c r="H134" i="1"/>
  <c r="M134" i="1" s="1"/>
  <c r="H67" i="1"/>
  <c r="M67" i="1" s="1"/>
  <c r="H84" i="1"/>
  <c r="M84" i="1" s="1"/>
  <c r="H66" i="1"/>
  <c r="M66" i="1" s="1"/>
  <c r="H117" i="1"/>
  <c r="M117" i="1" s="1"/>
  <c r="H98" i="1"/>
  <c r="M98" i="1" s="1"/>
  <c r="H45" i="1"/>
  <c r="M45" i="1" s="1"/>
  <c r="H33" i="1"/>
  <c r="M33" i="1" s="1"/>
  <c r="H42" i="1"/>
  <c r="M42" i="1" s="1"/>
  <c r="H71" i="1"/>
  <c r="M71" i="1" s="1"/>
  <c r="H74" i="1"/>
  <c r="M74" i="1" s="1"/>
  <c r="H27" i="1"/>
  <c r="M27" i="1" s="1"/>
  <c r="H44" i="1"/>
  <c r="M44" i="1" s="1"/>
  <c r="H102" i="1"/>
  <c r="M102" i="1" s="1"/>
  <c r="H127" i="1"/>
  <c r="M127" i="1" s="1"/>
  <c r="H115" i="1"/>
  <c r="M115" i="1" s="1"/>
  <c r="H104" i="1"/>
  <c r="M104" i="1" s="1"/>
  <c r="H105" i="1"/>
  <c r="M105" i="1" s="1"/>
  <c r="H118" i="1"/>
  <c r="M118" i="1" s="1"/>
  <c r="H131" i="1"/>
  <c r="M131" i="1" s="1"/>
  <c r="H126" i="1"/>
  <c r="M126" i="1" s="1"/>
  <c r="H129" i="1"/>
  <c r="M129" i="1" s="1"/>
  <c r="H22" i="1"/>
  <c r="M22" i="1" s="1"/>
  <c r="H57" i="1"/>
  <c r="M57" i="1" s="1"/>
  <c r="H91" i="1"/>
  <c r="M91" i="1" s="1"/>
  <c r="H80" i="1"/>
  <c r="M80" i="1" s="1"/>
  <c r="H89" i="1"/>
  <c r="M89" i="1" s="1"/>
  <c r="H103" i="1"/>
  <c r="M103" i="1" s="1"/>
  <c r="H128" i="1"/>
  <c r="M128" i="1" s="1"/>
  <c r="H125" i="1"/>
  <c r="M125" i="1" s="1"/>
  <c r="H130" i="1"/>
  <c r="M130" i="1" s="1"/>
  <c r="H13" i="1"/>
  <c r="M13" i="1" s="1"/>
  <c r="H112" i="1"/>
  <c r="M112" i="1" s="1"/>
  <c r="H108" i="1"/>
  <c r="M108" i="1" s="1"/>
  <c r="H46" i="1"/>
  <c r="M46" i="1" s="1"/>
  <c r="H132" i="1"/>
  <c r="M132" i="1" s="1"/>
  <c r="H120" i="1"/>
  <c r="M120" i="1" s="1"/>
  <c r="H72" i="1"/>
  <c r="M72" i="1" s="1"/>
  <c r="H61" i="1"/>
  <c r="M61" i="1" s="1"/>
  <c r="H47" i="1"/>
  <c r="M47" i="1" s="1"/>
  <c r="H49" i="1"/>
  <c r="M49" i="1" s="1"/>
  <c r="H87" i="1"/>
  <c r="M87" i="1" s="1"/>
  <c r="H19" i="1"/>
  <c r="M19" i="1" s="1"/>
  <c r="H20" i="1"/>
  <c r="M20" i="1" s="1"/>
  <c r="H30" i="1"/>
  <c r="M30" i="1" s="1"/>
  <c r="H81" i="1"/>
  <c r="M81" i="1" s="1"/>
  <c r="H25" i="1"/>
  <c r="M25" i="1" s="1"/>
  <c r="H86" i="1"/>
  <c r="M86" i="1" s="1"/>
  <c r="H34" i="1"/>
  <c r="M34" i="1" s="1"/>
  <c r="H32" i="1"/>
  <c r="M32" i="1" s="1"/>
  <c r="H135" i="1"/>
  <c r="M135" i="1" s="1"/>
  <c r="H99" i="1"/>
  <c r="M99" i="1" s="1"/>
  <c r="H53" i="1"/>
  <c r="M53" i="1" s="1"/>
  <c r="H51" i="1"/>
  <c r="M51" i="1" s="1"/>
  <c r="H121" i="1"/>
  <c r="M121" i="1" s="1"/>
  <c r="H124" i="1"/>
  <c r="M124" i="1" s="1"/>
  <c r="H109" i="1"/>
  <c r="M109" i="1" s="1"/>
  <c r="H43" i="1"/>
  <c r="M43" i="1" s="1"/>
  <c r="H55" i="1"/>
  <c r="M55" i="1" s="1"/>
  <c r="H90" i="1"/>
  <c r="M90" i="1" s="1"/>
  <c r="H119" i="1"/>
  <c r="M119" i="1" s="1"/>
  <c r="H116" i="1"/>
  <c r="M116" i="1" s="1"/>
  <c r="H68" i="1"/>
  <c r="M68" i="1" s="1"/>
  <c r="H28" i="1"/>
  <c r="M28" i="1" s="1"/>
  <c r="H38" i="1"/>
  <c r="M38" i="1" s="1"/>
  <c r="H75" i="1"/>
  <c r="M75" i="1" s="1"/>
  <c r="H18" i="1"/>
  <c r="M18" i="1" s="1"/>
  <c r="H40" i="1"/>
  <c r="M40" i="1" s="1"/>
  <c r="H106" i="1"/>
  <c r="M106" i="1" s="1"/>
  <c r="H21" i="1"/>
  <c r="M21" i="1" s="1"/>
  <c r="H122" i="1"/>
  <c r="M122" i="1" s="1"/>
  <c r="H101" i="1"/>
  <c r="M101" i="1" s="1"/>
  <c r="H85" i="1"/>
  <c r="M85" i="1" s="1"/>
  <c r="H76" i="1"/>
  <c r="M76" i="1" s="1"/>
  <c r="H110" i="1"/>
  <c r="M110" i="1" s="1"/>
  <c r="H41" i="1"/>
  <c r="M41" i="1" s="1"/>
  <c r="H36" i="1"/>
  <c r="M36" i="1" s="1"/>
  <c r="H37" i="1"/>
  <c r="M37" i="1" s="1"/>
  <c r="H29" i="1"/>
  <c r="M29" i="1" s="1"/>
  <c r="H26" i="1"/>
  <c r="M26" i="1" s="1"/>
  <c r="H50" i="1"/>
  <c r="M50" i="1" s="1"/>
  <c r="H123" i="1"/>
  <c r="K15" i="1"/>
  <c r="L15" i="1" s="1"/>
  <c r="N15" i="1" s="1"/>
  <c r="K73" i="1"/>
  <c r="L73" i="1" s="1"/>
  <c r="N73" i="1" s="1"/>
  <c r="K35" i="1"/>
  <c r="L35" i="1" s="1"/>
  <c r="N35" i="1" s="1"/>
  <c r="K14" i="1"/>
  <c r="L14" i="1" s="1"/>
  <c r="N14" i="1" s="1"/>
  <c r="K78" i="1"/>
  <c r="L78" i="1" s="1"/>
  <c r="N78" i="1" s="1"/>
  <c r="K77" i="1"/>
  <c r="L77" i="1" s="1"/>
  <c r="N77" i="1" s="1"/>
  <c r="K111" i="1"/>
  <c r="L111" i="1" s="1"/>
  <c r="N111" i="1" s="1"/>
  <c r="K31" i="1"/>
  <c r="L31" i="1" s="1"/>
  <c r="N31" i="1" s="1"/>
  <c r="K69" i="1"/>
  <c r="L69" i="1" s="1"/>
  <c r="N69" i="1" s="1"/>
  <c r="K54" i="1"/>
  <c r="L54" i="1" s="1"/>
  <c r="N54" i="1" s="1"/>
  <c r="K24" i="1"/>
  <c r="K79" i="1"/>
  <c r="L79" i="1" s="1"/>
  <c r="N79" i="1" s="1"/>
  <c r="K63" i="1"/>
  <c r="L63" i="1" s="1"/>
  <c r="N63" i="1" s="1"/>
  <c r="K59" i="1"/>
  <c r="L59" i="1" s="1"/>
  <c r="N59" i="1" s="1"/>
  <c r="K39" i="1"/>
  <c r="L39" i="1" s="1"/>
  <c r="N39" i="1" s="1"/>
  <c r="K88" i="1"/>
  <c r="L88" i="1" s="1"/>
  <c r="N88" i="1" s="1"/>
  <c r="K70" i="1"/>
  <c r="L70" i="1" s="1"/>
  <c r="N70" i="1" s="1"/>
  <c r="K16" i="1"/>
  <c r="L16" i="1" s="1"/>
  <c r="N16" i="1" s="1"/>
  <c r="K67" i="1"/>
  <c r="L67" i="1" s="1"/>
  <c r="N67" i="1" s="1"/>
  <c r="K117" i="1"/>
  <c r="K42" i="1"/>
  <c r="L42" i="1" s="1"/>
  <c r="N42" i="1" s="1"/>
  <c r="K71" i="1"/>
  <c r="L71" i="1" s="1"/>
  <c r="N71" i="1" s="1"/>
  <c r="K74" i="1"/>
  <c r="L74" i="1" s="1"/>
  <c r="N74" i="1" s="1"/>
  <c r="K27" i="1"/>
  <c r="L27" i="1" s="1"/>
  <c r="N27" i="1" s="1"/>
  <c r="K44" i="1"/>
  <c r="L44" i="1" s="1"/>
  <c r="N44" i="1" s="1"/>
  <c r="K127" i="1"/>
  <c r="L127" i="1" s="1"/>
  <c r="N127" i="1" s="1"/>
  <c r="K104" i="1"/>
  <c r="L104" i="1" s="1"/>
  <c r="N104" i="1" s="1"/>
  <c r="K105" i="1"/>
  <c r="L105" i="1" s="1"/>
  <c r="N105" i="1" s="1"/>
  <c r="K118" i="1"/>
  <c r="L118" i="1" s="1"/>
  <c r="N118" i="1" s="1"/>
  <c r="K131" i="1"/>
  <c r="L131" i="1" s="1"/>
  <c r="N131" i="1" s="1"/>
  <c r="K126" i="1"/>
  <c r="L126" i="1" s="1"/>
  <c r="N126" i="1" s="1"/>
  <c r="K129" i="1"/>
  <c r="K91" i="1"/>
  <c r="L91" i="1" s="1"/>
  <c r="N91" i="1" s="1"/>
  <c r="K80" i="1"/>
  <c r="L80" i="1" s="1"/>
  <c r="N80" i="1" s="1"/>
  <c r="K128" i="1"/>
  <c r="K125" i="1"/>
  <c r="L125" i="1" s="1"/>
  <c r="N125" i="1" s="1"/>
  <c r="K130" i="1"/>
  <c r="L130" i="1" s="1"/>
  <c r="N130" i="1" s="1"/>
  <c r="K108" i="1"/>
  <c r="L108" i="1" s="1"/>
  <c r="N108" i="1" s="1"/>
  <c r="K120" i="1"/>
  <c r="L120" i="1" s="1"/>
  <c r="N120" i="1" s="1"/>
  <c r="K87" i="1"/>
  <c r="L87" i="1" s="1"/>
  <c r="N87" i="1" s="1"/>
  <c r="K19" i="1"/>
  <c r="L19" i="1" s="1"/>
  <c r="N19" i="1" s="1"/>
  <c r="K20" i="1"/>
  <c r="L20" i="1" s="1"/>
  <c r="N20" i="1" s="1"/>
  <c r="K30" i="1"/>
  <c r="L30" i="1" s="1"/>
  <c r="N30" i="1" s="1"/>
  <c r="K81" i="1"/>
  <c r="L81" i="1" s="1"/>
  <c r="N81" i="1" s="1"/>
  <c r="K25" i="1"/>
  <c r="L25" i="1" s="1"/>
  <c r="N25" i="1" s="1"/>
  <c r="K34" i="1"/>
  <c r="L34" i="1" s="1"/>
  <c r="N34" i="1" s="1"/>
  <c r="K32" i="1"/>
  <c r="L32" i="1" s="1"/>
  <c r="N32" i="1" s="1"/>
  <c r="K135" i="1"/>
  <c r="L135" i="1" s="1"/>
  <c r="N135" i="1" s="1"/>
  <c r="K99" i="1"/>
  <c r="L99" i="1" s="1"/>
  <c r="N99" i="1" s="1"/>
  <c r="K121" i="1"/>
  <c r="L121" i="1" s="1"/>
  <c r="N121" i="1" s="1"/>
  <c r="K124" i="1"/>
  <c r="L124" i="1" s="1"/>
  <c r="N124" i="1" s="1"/>
  <c r="K109" i="1"/>
  <c r="L109" i="1" s="1"/>
  <c r="N109" i="1" s="1"/>
  <c r="K43" i="1"/>
  <c r="L43" i="1" s="1"/>
  <c r="N43" i="1" s="1"/>
  <c r="K55" i="1"/>
  <c r="L55" i="1" s="1"/>
  <c r="N55" i="1" s="1"/>
  <c r="K119" i="1"/>
  <c r="L119" i="1" s="1"/>
  <c r="N119" i="1" s="1"/>
  <c r="K116" i="1"/>
  <c r="L116" i="1" s="1"/>
  <c r="N116" i="1" s="1"/>
  <c r="K68" i="1"/>
  <c r="L68" i="1" s="1"/>
  <c r="N68" i="1" s="1"/>
  <c r="K28" i="1"/>
  <c r="L28" i="1" s="1"/>
  <c r="N28" i="1" s="1"/>
  <c r="K38" i="1"/>
  <c r="L38" i="1" s="1"/>
  <c r="N38" i="1" s="1"/>
  <c r="K75" i="1"/>
  <c r="L75" i="1" s="1"/>
  <c r="N75" i="1" s="1"/>
  <c r="K18" i="1"/>
  <c r="L18" i="1" s="1"/>
  <c r="N18" i="1" s="1"/>
  <c r="K40" i="1"/>
  <c r="L40" i="1" s="1"/>
  <c r="N40" i="1" s="1"/>
  <c r="K106" i="1"/>
  <c r="L106" i="1" s="1"/>
  <c r="N106" i="1" s="1"/>
  <c r="K21" i="1"/>
  <c r="K122" i="1"/>
  <c r="L122" i="1" s="1"/>
  <c r="N122" i="1" s="1"/>
  <c r="K110" i="1"/>
  <c r="L110" i="1" s="1"/>
  <c r="N110" i="1" s="1"/>
  <c r="K41" i="1"/>
  <c r="L41" i="1" s="1"/>
  <c r="N41" i="1" s="1"/>
  <c r="K36" i="1"/>
  <c r="K37" i="1"/>
  <c r="K50" i="1"/>
  <c r="L50" i="1" s="1"/>
  <c r="N50" i="1" s="1"/>
  <c r="K123" i="1"/>
  <c r="L123" i="1" s="1"/>
  <c r="N123" i="1" s="1"/>
  <c r="I93" i="1"/>
  <c r="K93" i="1" s="1"/>
  <c r="L93" i="1" s="1"/>
  <c r="N93" i="1" s="1"/>
  <c r="I114" i="1"/>
  <c r="K114" i="1" s="1"/>
  <c r="L114" i="1" s="1"/>
  <c r="N114" i="1" s="1"/>
  <c r="I23" i="1"/>
  <c r="K23" i="1" s="1"/>
  <c r="L23" i="1" s="1"/>
  <c r="N23" i="1" s="1"/>
  <c r="I56" i="1"/>
  <c r="K56" i="1" s="1"/>
  <c r="L56" i="1" s="1"/>
  <c r="N56" i="1" s="1"/>
  <c r="I92" i="1"/>
  <c r="K92" i="1" s="1"/>
  <c r="L92" i="1" s="1"/>
  <c r="N92" i="1" s="1"/>
  <c r="I97" i="1"/>
  <c r="K97" i="1" s="1"/>
  <c r="I83" i="1"/>
  <c r="K83" i="1" s="1"/>
  <c r="L83" i="1" s="1"/>
  <c r="N83" i="1" s="1"/>
  <c r="I107" i="1"/>
  <c r="K107" i="1" s="1"/>
  <c r="I52" i="1"/>
  <c r="K52" i="1" s="1"/>
  <c r="L52" i="1" s="1"/>
  <c r="N52" i="1" s="1"/>
  <c r="I60" i="1"/>
  <c r="K60" i="1" s="1"/>
  <c r="L60" i="1" s="1"/>
  <c r="N60" i="1" s="1"/>
  <c r="I113" i="1"/>
  <c r="K113" i="1" s="1"/>
  <c r="L113" i="1" s="1"/>
  <c r="N113" i="1" s="1"/>
  <c r="I82" i="1"/>
  <c r="K82" i="1" s="1"/>
  <c r="L82" i="1" s="1"/>
  <c r="N82" i="1" s="1"/>
  <c r="I100" i="1"/>
  <c r="K100" i="1" s="1"/>
  <c r="L100" i="1" s="1"/>
  <c r="N100" i="1" s="1"/>
  <c r="I48" i="1"/>
  <c r="K48" i="1" s="1"/>
  <c r="L48" i="1" s="1"/>
  <c r="N48" i="1" s="1"/>
  <c r="I65" i="1"/>
  <c r="K65" i="1" s="1"/>
  <c r="L65" i="1" s="1"/>
  <c r="N65" i="1" s="1"/>
  <c r="I58" i="1"/>
  <c r="K58" i="1" s="1"/>
  <c r="L58" i="1" s="1"/>
  <c r="N58" i="1" s="1"/>
  <c r="I17" i="1"/>
  <c r="K17" i="1" s="1"/>
  <c r="L17" i="1" s="1"/>
  <c r="N17" i="1" s="1"/>
  <c r="I62" i="1"/>
  <c r="K62" i="1" s="1"/>
  <c r="L62" i="1" s="1"/>
  <c r="N62" i="1" s="1"/>
  <c r="I133" i="1"/>
  <c r="K133" i="1" s="1"/>
  <c r="L133" i="1" s="1"/>
  <c r="N133" i="1" s="1"/>
  <c r="I94" i="1"/>
  <c r="K94" i="1" s="1"/>
  <c r="L94" i="1" s="1"/>
  <c r="N94" i="1" s="1"/>
  <c r="I64" i="1"/>
  <c r="K64" i="1" s="1"/>
  <c r="I95" i="1"/>
  <c r="K95" i="1" s="1"/>
  <c r="L95" i="1" s="1"/>
  <c r="N95" i="1" s="1"/>
  <c r="I96" i="1"/>
  <c r="K96" i="1" s="1"/>
  <c r="L96" i="1" s="1"/>
  <c r="N96" i="1" s="1"/>
  <c r="I134" i="1"/>
  <c r="K134" i="1" s="1"/>
  <c r="L134" i="1" s="1"/>
  <c r="N134" i="1" s="1"/>
  <c r="I84" i="1"/>
  <c r="K84" i="1" s="1"/>
  <c r="L84" i="1" s="1"/>
  <c r="N84" i="1" s="1"/>
  <c r="I66" i="1"/>
  <c r="K66" i="1" s="1"/>
  <c r="L66" i="1" s="1"/>
  <c r="N66" i="1" s="1"/>
  <c r="I98" i="1"/>
  <c r="K98" i="1" s="1"/>
  <c r="L98" i="1" s="1"/>
  <c r="N98" i="1" s="1"/>
  <c r="I45" i="1"/>
  <c r="K45" i="1" s="1"/>
  <c r="L45" i="1" s="1"/>
  <c r="N45" i="1" s="1"/>
  <c r="I33" i="1"/>
  <c r="K33" i="1" s="1"/>
  <c r="L33" i="1" s="1"/>
  <c r="N33" i="1" s="1"/>
  <c r="I102" i="1"/>
  <c r="K102" i="1" s="1"/>
  <c r="L102" i="1" s="1"/>
  <c r="N102" i="1" s="1"/>
  <c r="I115" i="1"/>
  <c r="K115" i="1" s="1"/>
  <c r="L115" i="1" s="1"/>
  <c r="N115" i="1" s="1"/>
  <c r="I22" i="1"/>
  <c r="K22" i="1" s="1"/>
  <c r="L22" i="1" s="1"/>
  <c r="N22" i="1" s="1"/>
  <c r="I57" i="1"/>
  <c r="K57" i="1" s="1"/>
  <c r="L57" i="1" s="1"/>
  <c r="N57" i="1" s="1"/>
  <c r="I89" i="1"/>
  <c r="K89" i="1" s="1"/>
  <c r="L89" i="1" s="1"/>
  <c r="N89" i="1" s="1"/>
  <c r="I103" i="1"/>
  <c r="K103" i="1" s="1"/>
  <c r="L103" i="1" s="1"/>
  <c r="N103" i="1" s="1"/>
  <c r="I13" i="1"/>
  <c r="K13" i="1" s="1"/>
  <c r="L13" i="1" s="1"/>
  <c r="N13" i="1" s="1"/>
  <c r="I112" i="1"/>
  <c r="K112" i="1" s="1"/>
  <c r="L112" i="1" s="1"/>
  <c r="N112" i="1" s="1"/>
  <c r="I46" i="1"/>
  <c r="K46" i="1" s="1"/>
  <c r="L46" i="1" s="1"/>
  <c r="N46" i="1" s="1"/>
  <c r="I132" i="1"/>
  <c r="K132" i="1" s="1"/>
  <c r="L132" i="1" s="1"/>
  <c r="N132" i="1" s="1"/>
  <c r="I72" i="1"/>
  <c r="K72" i="1" s="1"/>
  <c r="L72" i="1" s="1"/>
  <c r="N72" i="1" s="1"/>
  <c r="I61" i="1"/>
  <c r="K61" i="1" s="1"/>
  <c r="L61" i="1" s="1"/>
  <c r="N61" i="1" s="1"/>
  <c r="I47" i="1"/>
  <c r="K47" i="1" s="1"/>
  <c r="L47" i="1" s="1"/>
  <c r="N47" i="1" s="1"/>
  <c r="I49" i="1"/>
  <c r="K49" i="1" s="1"/>
  <c r="L49" i="1" s="1"/>
  <c r="N49" i="1" s="1"/>
  <c r="I86" i="1"/>
  <c r="K86" i="1" s="1"/>
  <c r="L86" i="1" s="1"/>
  <c r="N86" i="1" s="1"/>
  <c r="I53" i="1"/>
  <c r="K53" i="1" s="1"/>
  <c r="L53" i="1" s="1"/>
  <c r="N53" i="1" s="1"/>
  <c r="I51" i="1"/>
  <c r="K51" i="1" s="1"/>
  <c r="L51" i="1" s="1"/>
  <c r="N51" i="1" s="1"/>
  <c r="I90" i="1"/>
  <c r="K90" i="1" s="1"/>
  <c r="L90" i="1" s="1"/>
  <c r="N90" i="1" s="1"/>
  <c r="I101" i="1"/>
  <c r="K101" i="1" s="1"/>
  <c r="L101" i="1" s="1"/>
  <c r="N101" i="1" s="1"/>
  <c r="I85" i="1"/>
  <c r="K85" i="1" s="1"/>
  <c r="L85" i="1" s="1"/>
  <c r="N85" i="1" s="1"/>
  <c r="I76" i="1"/>
  <c r="K76" i="1" s="1"/>
  <c r="L76" i="1" s="1"/>
  <c r="N76" i="1" s="1"/>
  <c r="I29" i="1"/>
  <c r="K29" i="1" s="1"/>
  <c r="L29" i="1" s="1"/>
  <c r="N29" i="1" s="1"/>
  <c r="I26" i="1"/>
  <c r="K26" i="1" s="1"/>
  <c r="L26" i="1" s="1"/>
  <c r="N26" i="1" s="1"/>
  <c r="M123" i="1"/>
  <c r="L97" i="1" l="1"/>
  <c r="N97" i="1" s="1"/>
  <c r="L37" i="1"/>
  <c r="N37" i="1" s="1"/>
  <c r="L64" i="1"/>
  <c r="N64" i="1" s="1"/>
  <c r="L36" i="1"/>
  <c r="N36" i="1" s="1"/>
  <c r="L21" i="1"/>
  <c r="N21" i="1" s="1"/>
  <c r="L129" i="1"/>
  <c r="N129" i="1" s="1"/>
  <c r="L117" i="1"/>
  <c r="N117" i="1" s="1"/>
  <c r="L107" i="1"/>
  <c r="N107" i="1" s="1"/>
  <c r="L128" i="1"/>
  <c r="N128" i="1" s="1"/>
  <c r="L24" i="1"/>
  <c r="N24" i="1" s="1"/>
</calcChain>
</file>

<file path=xl/sharedStrings.xml><?xml version="1.0" encoding="utf-8"?>
<sst xmlns="http://schemas.openxmlformats.org/spreadsheetml/2006/main" count="364" uniqueCount="312">
  <si>
    <t>Ant Nebula</t>
  </si>
  <si>
    <t>Mz 3</t>
  </si>
  <si>
    <t>Apple Core Nebula</t>
  </si>
  <si>
    <t>M 27</t>
  </si>
  <si>
    <t>Baby Dumbbell Nebula</t>
  </si>
  <si>
    <t xml:space="preserve">Baby Eskimo </t>
  </si>
  <si>
    <t>Barbell Nebula</t>
  </si>
  <si>
    <t>Bat Symbol Nebula</t>
  </si>
  <si>
    <t>Abell 36</t>
  </si>
  <si>
    <t xml:space="preserve">Blinking Planetary </t>
  </si>
  <si>
    <t xml:space="preserve">Blue Flash Nebula </t>
  </si>
  <si>
    <t>Blue Planetary</t>
  </si>
  <si>
    <t>Blue Racquetball</t>
  </si>
  <si>
    <t>Blue Snowball</t>
  </si>
  <si>
    <t>Boomerang Nebula</t>
  </si>
  <si>
    <t>IRAS 12419-5414</t>
  </si>
  <si>
    <t>ESO 172-07</t>
  </si>
  <si>
    <t>Bow-shock Nebula</t>
  </si>
  <si>
    <t>Abell 35</t>
  </si>
  <si>
    <t>Bow Tie Nebula</t>
  </si>
  <si>
    <t>Box Nebula</t>
  </si>
  <si>
    <t>Bug Nebula</t>
  </si>
  <si>
    <t>Butterfly Nebula</t>
  </si>
  <si>
    <t xml:space="preserve">M 2-9 </t>
  </si>
  <si>
    <t>Calabash Nebula</t>
  </si>
  <si>
    <t>IRAS 07399-1435</t>
  </si>
  <si>
    <t>Camel’s Eye</t>
  </si>
  <si>
    <t>Campbell’s Star</t>
  </si>
  <si>
    <t>BD +30 3639</t>
  </si>
  <si>
    <t>Cat’s Eye Nebula</t>
  </si>
  <si>
    <t>CBS Eye</t>
  </si>
  <si>
    <t>Cetus Bubble</t>
  </si>
  <si>
    <t>Chain-link Nebula</t>
  </si>
  <si>
    <t>Cheerio Nebula</t>
  </si>
  <si>
    <t>Cheese Burger Nebula</t>
  </si>
  <si>
    <t>Cleopatra’s Eye</t>
  </si>
  <si>
    <t>Cloverleaf Nebula</t>
  </si>
  <si>
    <t>IRAS 19477+2401</t>
  </si>
  <si>
    <t>Clown Face Nebula</t>
  </si>
  <si>
    <t>Comet Planetary</t>
  </si>
  <si>
    <t xml:space="preserve">Cork Nebula </t>
  </si>
  <si>
    <t>Cosmic 6</t>
  </si>
  <si>
    <t>Abell 79</t>
  </si>
  <si>
    <t>Cotton Candy Nebula</t>
  </si>
  <si>
    <t>IRAS 17150-3224</t>
  </si>
  <si>
    <t>Crystal Ball Nebula</t>
  </si>
  <si>
    <t>Cygnus Egg</t>
  </si>
  <si>
    <t>V1610 Cyg</t>
  </si>
  <si>
    <t>Dandelion Puff Ball</t>
  </si>
  <si>
    <t>Diabolo Nebula</t>
  </si>
  <si>
    <t>Diamond Nebula</t>
  </si>
  <si>
    <t>Diamond Ring</t>
  </si>
  <si>
    <t>Abell 70</t>
  </si>
  <si>
    <t>Double Bubble Nebula</t>
  </si>
  <si>
    <t>Double Headed Shot</t>
  </si>
  <si>
    <t>Dumbbell Nebula</t>
  </si>
  <si>
    <t>Egg Nebula</t>
  </si>
  <si>
    <t>Eight Burst Nebula</t>
  </si>
  <si>
    <t>Emerald Nebula</t>
  </si>
  <si>
    <t>Eskimo Nebula</t>
  </si>
  <si>
    <t>Etched Hourglass Nebula</t>
  </si>
  <si>
    <t>My Cn 18</t>
  </si>
  <si>
    <t>Fetus Nebula</t>
  </si>
  <si>
    <t>Footprint Nebula</t>
  </si>
  <si>
    <t>M 1-92</t>
  </si>
  <si>
    <t>IRAS 19343+2926</t>
  </si>
  <si>
    <t xml:space="preserve">Frosty Leo Nebula </t>
  </si>
  <si>
    <t>IRAS 09371+1212</t>
  </si>
  <si>
    <t>Garden-sprinkler Nebula</t>
  </si>
  <si>
    <t>He 3-1475</t>
  </si>
  <si>
    <t>IRAS 17423-1755</t>
  </si>
  <si>
    <t>Ghost of Jupiter</t>
  </si>
  <si>
    <t>Ghost of Uranus</t>
  </si>
  <si>
    <t>Ghost-Ring Nebula</t>
  </si>
  <si>
    <t xml:space="preserve">Gomez’s Hamburger </t>
  </si>
  <si>
    <t>IRAS 18059-3211</t>
  </si>
  <si>
    <t>Green Rectangle</t>
  </si>
  <si>
    <t>Hammer Nebula</t>
  </si>
  <si>
    <t>VBRC 5</t>
  </si>
  <si>
    <t>PN G309.2+01.3</t>
  </si>
  <si>
    <t>Headphones Nebula</t>
  </si>
  <si>
    <t>JE 1</t>
  </si>
  <si>
    <t xml:space="preserve">Helical Nebula </t>
  </si>
  <si>
    <t xml:space="preserve">Helix Nebula </t>
  </si>
  <si>
    <t>Hourglass Nebula</t>
  </si>
  <si>
    <t xml:space="preserve">MyCn 18 </t>
  </si>
  <si>
    <t>Hb 5</t>
  </si>
  <si>
    <t>Jelly-Fish Nebula</t>
  </si>
  <si>
    <t>KFR 1</t>
  </si>
  <si>
    <t>PN G296.3+03.1</t>
  </si>
  <si>
    <t>Keyhole Planetary</t>
  </si>
  <si>
    <t>MRSL 252</t>
  </si>
  <si>
    <t>PN G321.6+02.2</t>
  </si>
  <si>
    <t xml:space="preserve">Lemon Slice Nebula </t>
  </si>
  <si>
    <t xml:space="preserve">Little Dumbbell Nebula </t>
  </si>
  <si>
    <t>M 76</t>
  </si>
  <si>
    <t xml:space="preserve">Little Gem </t>
  </si>
  <si>
    <t>Little Ghost</t>
  </si>
  <si>
    <t>Little Ring Nebula</t>
  </si>
  <si>
    <t>M 2-51</t>
  </si>
  <si>
    <t xml:space="preserve">Magic Carpet Nebula </t>
  </si>
  <si>
    <t xml:space="preserve">Mandrill Nebula </t>
  </si>
  <si>
    <t>He 2-111</t>
  </si>
  <si>
    <t>Manzana Nebula</t>
  </si>
  <si>
    <t>NeVe 3-3</t>
  </si>
  <si>
    <t xml:space="preserve">Mask Nebula </t>
  </si>
  <si>
    <t xml:space="preserve">MRSL 252 </t>
  </si>
  <si>
    <t xml:space="preserve">Medusa Nebula </t>
  </si>
  <si>
    <t xml:space="preserve">Abell 21 </t>
  </si>
  <si>
    <t>Merrill’s Star</t>
  </si>
  <si>
    <t>M 1-67</t>
  </si>
  <si>
    <t xml:space="preserve">Minkowski’s Footprint </t>
  </si>
  <si>
    <t xml:space="preserve">M 1-92 </t>
  </si>
  <si>
    <t>Moth Nebula</t>
  </si>
  <si>
    <t>Sh 1-89</t>
  </si>
  <si>
    <t>Octopus Nebula</t>
  </si>
  <si>
    <t>ESO 215-04</t>
  </si>
  <si>
    <t xml:space="preserve">Owl Nebula </t>
  </si>
  <si>
    <t>M 97</t>
  </si>
  <si>
    <t>Oyster Nebula</t>
  </si>
  <si>
    <t>Patchicks Planetary</t>
  </si>
  <si>
    <t>IRAS 19450+2922</t>
  </si>
  <si>
    <t>Peanut Nebula</t>
  </si>
  <si>
    <t xml:space="preserve">Phantom Streak </t>
  </si>
  <si>
    <t xml:space="preserve">Raspberry Nebula </t>
  </si>
  <si>
    <t>Red Planetary</t>
  </si>
  <si>
    <t xml:space="preserve">Red Rectangle </t>
  </si>
  <si>
    <t>IRAS 06176-1036</t>
  </si>
  <si>
    <t xml:space="preserve">Red Spider Nebula </t>
  </si>
  <si>
    <t>Retina Nebula</t>
  </si>
  <si>
    <t xml:space="preserve">Ring Nebula </t>
  </si>
  <si>
    <t>M 57</t>
  </si>
  <si>
    <t>Roberts 22</t>
  </si>
  <si>
    <t>IRAS 10197-5750</t>
  </si>
  <si>
    <t xml:space="preserve">Rotten Egg Nebula </t>
  </si>
  <si>
    <t xml:space="preserve">Sakurai’s Object </t>
  </si>
  <si>
    <t xml:space="preserve">Saturn Nebula </t>
  </si>
  <si>
    <t>Scarab Nebula</t>
  </si>
  <si>
    <t>Seahorse Nebula</t>
  </si>
  <si>
    <t>K 3-35</t>
  </si>
  <si>
    <t>Shapley’s Ring</t>
  </si>
  <si>
    <t>Sp 1</t>
  </si>
  <si>
    <t>Shark’s Jaws Nebula</t>
  </si>
  <si>
    <t>K 1-3</t>
  </si>
  <si>
    <t>Siamese Squid</t>
  </si>
  <si>
    <t>M 2-9</t>
  </si>
  <si>
    <t xml:space="preserve">Silkworm Nebula </t>
  </si>
  <si>
    <t>IRAS 17441-2411</t>
  </si>
  <si>
    <t>Skull Nebula</t>
  </si>
  <si>
    <t>Snowglobe Nebula</t>
  </si>
  <si>
    <t xml:space="preserve">Southern Crab </t>
  </si>
  <si>
    <t>He 2-104</t>
  </si>
  <si>
    <t>Southern Owl Nebula</t>
  </si>
  <si>
    <t>K 1-22</t>
  </si>
  <si>
    <t>Southern Ring Nebula</t>
  </si>
  <si>
    <t>Spare Tyre Nebula</t>
  </si>
  <si>
    <t>Spindle Nebula</t>
  </si>
  <si>
    <t>IRAS 17106-3046</t>
  </si>
  <si>
    <t>Spiral Planetary</t>
  </si>
  <si>
    <t xml:space="preserve">Spirograph Nebula </t>
  </si>
  <si>
    <t xml:space="preserve">Stingray Nebula </t>
  </si>
  <si>
    <t xml:space="preserve">He 3-1357 </t>
  </si>
  <si>
    <t>IRAS 1719-5926</t>
  </si>
  <si>
    <t xml:space="preserve">Sunflower Nebula </t>
  </si>
  <si>
    <t>Thackeray’s Planetary</t>
  </si>
  <si>
    <t>The Chamber of Horrors</t>
  </si>
  <si>
    <t>Tiny Dumbbell Nebula</t>
  </si>
  <si>
    <t>Turquoise Orb</t>
  </si>
  <si>
    <t xml:space="preserve">Turtle Nebula </t>
  </si>
  <si>
    <t>Twin Jet Nebula</t>
  </si>
  <si>
    <t>Walnut Nebula</t>
  </si>
  <si>
    <t>IRAS 17245-3951</t>
  </si>
  <si>
    <t xml:space="preserve">Water-Fountain Nebula </t>
  </si>
  <si>
    <t xml:space="preserve">IRAS 16342-3814 </t>
  </si>
  <si>
    <t>OH 344.07+5.84</t>
  </si>
  <si>
    <t>Water Lily Nebula</t>
  </si>
  <si>
    <t>IRAS 16594-4656</t>
  </si>
  <si>
    <t xml:space="preserve">Westbrook Nebula </t>
  </si>
  <si>
    <t>IRAS 04395+3601</t>
  </si>
  <si>
    <t xml:space="preserve">White Eyed Pea </t>
  </si>
  <si>
    <t>Zodet’s Planetary</t>
  </si>
  <si>
    <t>NGC0650/0651</t>
  </si>
  <si>
    <t>NGC0040</t>
  </si>
  <si>
    <t>Planeary Nebula Common Names List</t>
  </si>
  <si>
    <t>Common Name</t>
  </si>
  <si>
    <t>Name</t>
  </si>
  <si>
    <t>Deg</t>
  </si>
  <si>
    <t>Min</t>
  </si>
  <si>
    <t>Dec</t>
  </si>
  <si>
    <t>RA</t>
  </si>
  <si>
    <t>Code</t>
  </si>
  <si>
    <t>Value</t>
  </si>
  <si>
    <t>Units</t>
  </si>
  <si>
    <t>Calculated Parameters</t>
  </si>
  <si>
    <t>Formula</t>
  </si>
  <si>
    <t>Location Time Offset</t>
  </si>
  <si>
    <t>Tof</t>
  </si>
  <si>
    <t>Hours</t>
  </si>
  <si>
    <t>Julian Zero Date</t>
  </si>
  <si>
    <t>JDZ</t>
  </si>
  <si>
    <t>Day</t>
  </si>
  <si>
    <t>JDZ=367*Year-INT(7*(Year+INT((Mon+9)/12))/4)+INT(275*Mon/9)+Day+1721013.5</t>
  </si>
  <si>
    <t>Location Latitude</t>
  </si>
  <si>
    <t>Lat</t>
  </si>
  <si>
    <t>Degree</t>
  </si>
  <si>
    <t>Universal Zero Time</t>
  </si>
  <si>
    <t>UTZ</t>
  </si>
  <si>
    <t>UTZ=JDZ-2451545</t>
  </si>
  <si>
    <t>Location Longitude</t>
  </si>
  <si>
    <t>Lon</t>
  </si>
  <si>
    <t>Greenwich Zero Time</t>
  </si>
  <si>
    <t>GTZ</t>
  </si>
  <si>
    <t>Hour</t>
  </si>
  <si>
    <t>GTZ=MOD(280.46061837+360.98564737*UTZ,360)/15</t>
  </si>
  <si>
    <t>Observation Year</t>
  </si>
  <si>
    <t>Year</t>
  </si>
  <si>
    <t>Observation Month</t>
  </si>
  <si>
    <t>Mon</t>
  </si>
  <si>
    <t>Month</t>
  </si>
  <si>
    <t>Variable Parameters</t>
  </si>
  <si>
    <t>Observation Day</t>
  </si>
  <si>
    <t>Meridian Transit Altitude</t>
  </si>
  <si>
    <t>Amt=(180/PI())*ASIN(SIN(Lat*PI()/180)*SIN(Dec*PI()/180)+COS(Lat*PI()/180)*COS(Dec*PI()/180))</t>
  </si>
  <si>
    <t>Meridian Transit Time</t>
  </si>
  <si>
    <t>Tmt=IF(Lon/15+RA-GTZ+Tof&lt;0,Lon/15+RA-GTZ+Tof+24,IF(Lon/15+RA-GTZ+Tof&gt;24,Lon/15+RA-GTZ+Tof-24,Lon/15+RA-GTZ+Tof))</t>
  </si>
  <si>
    <t>Meridian Transit Location</t>
  </si>
  <si>
    <t>Lmt=IF(ACOS(ROUND((SIN(Dec*PI()/180)-SIN(Lat*PI()/180)*SIN(Amt*PI()/180))/(COS(Lat*PI()/180)*COS(Amt*PI()/180)),3))&lt;PI()/2,"N","S")</t>
  </si>
  <si>
    <t>Site Parameters</t>
  </si>
  <si>
    <t>NGC6853</t>
  </si>
  <si>
    <t>NGC6826</t>
  </si>
  <si>
    <t>NGC6905</t>
  </si>
  <si>
    <t>NGC3918</t>
  </si>
  <si>
    <t>NGC6572</t>
  </si>
  <si>
    <t>NGC7662</t>
  </si>
  <si>
    <t xml:space="preserve">NGC6309 </t>
  </si>
  <si>
    <t>NGC6302</t>
  </si>
  <si>
    <t>NGC1501</t>
  </si>
  <si>
    <t>NGC6543</t>
  </si>
  <si>
    <t>NGC3242</t>
  </si>
  <si>
    <t>NGC6337</t>
  </si>
  <si>
    <t>NGC7026</t>
  </si>
  <si>
    <t>NGC1535</t>
  </si>
  <si>
    <t>NGC2392</t>
  </si>
  <si>
    <t>NGC1360</t>
  </si>
  <si>
    <t>NGC1514</t>
  </si>
  <si>
    <t>NGC6751</t>
  </si>
  <si>
    <t xml:space="preserve">NGC2371/2372 </t>
  </si>
  <si>
    <t>NGC3132</t>
  </si>
  <si>
    <t>NGC7008</t>
  </si>
  <si>
    <t>NGC7027</t>
  </si>
  <si>
    <t xml:space="preserve">NGC7293 </t>
  </si>
  <si>
    <t>NGC6818</t>
  </si>
  <si>
    <t>NGC6369</t>
  </si>
  <si>
    <t xml:space="preserve">NGC3587 </t>
  </si>
  <si>
    <t>NGC6741</t>
  </si>
  <si>
    <t xml:space="preserve">NGC6537 </t>
  </si>
  <si>
    <t xml:space="preserve">NGC6720 </t>
  </si>
  <si>
    <t xml:space="preserve">NGC7009 </t>
  </si>
  <si>
    <t>NGC6781</t>
  </si>
  <si>
    <t xml:space="preserve">NGC5189 </t>
  </si>
  <si>
    <t xml:space="preserve">NGC6210 </t>
  </si>
  <si>
    <t>IC0418</t>
  </si>
  <si>
    <t xml:space="preserve">IC4593 </t>
  </si>
  <si>
    <t>IC5148/5150</t>
  </si>
  <si>
    <t>NGC0246</t>
  </si>
  <si>
    <t>IC4406</t>
  </si>
  <si>
    <t xml:space="preserve">IC0418 </t>
  </si>
  <si>
    <t xml:space="preserve">IC3568 </t>
  </si>
  <si>
    <t>Amt</t>
  </si>
  <si>
    <t>Tmt</t>
  </si>
  <si>
    <t>Lmt</t>
  </si>
  <si>
    <t>IC1266</t>
  </si>
  <si>
    <t>IC3568</t>
  </si>
  <si>
    <t>PK318-3.1</t>
  </si>
  <si>
    <t>PK010+18.2</t>
  </si>
  <si>
    <t xml:space="preserve">PK010+18.2 </t>
  </si>
  <si>
    <t>PK050+03.1</t>
  </si>
  <si>
    <t>PK010+18.1</t>
  </si>
  <si>
    <t>PK164+31.1</t>
  </si>
  <si>
    <t>PK283+25.1</t>
  </si>
  <si>
    <t>PK307-04.1</t>
  </si>
  <si>
    <t>PK307-4.1</t>
  </si>
  <si>
    <t>PK315+9.1</t>
  </si>
  <si>
    <t>PK329+02.1</t>
  </si>
  <si>
    <t>PK331-1.1</t>
  </si>
  <si>
    <t>PK346+12.1</t>
  </si>
  <si>
    <t>PK064+5.1</t>
  </si>
  <si>
    <t xml:space="preserve">CRL0618 </t>
  </si>
  <si>
    <t>CRL0915</t>
  </si>
  <si>
    <t>CRL5237</t>
  </si>
  <si>
    <t xml:space="preserve">CRL5237 </t>
  </si>
  <si>
    <t>CRL4140</t>
  </si>
  <si>
    <t>CRL6815</t>
  </si>
  <si>
    <t>CRL5385</t>
  </si>
  <si>
    <t>CRL2688</t>
  </si>
  <si>
    <t>PK205+14.1</t>
  </si>
  <si>
    <t xml:space="preserve">V4334 Sgr </t>
  </si>
  <si>
    <t>Hubble Double Bubble</t>
  </si>
  <si>
    <t>IRAS 09452+1330</t>
  </si>
  <si>
    <t>PK221+45 1</t>
  </si>
  <si>
    <t>PN G086.5-08.8</t>
  </si>
  <si>
    <t>PN G250.4-01.3</t>
  </si>
  <si>
    <t>PN G315.0-00.3</t>
  </si>
  <si>
    <t>PN G359.3-00.9</t>
  </si>
  <si>
    <t>PK086-08.1</t>
  </si>
  <si>
    <t>PN G340.3-03.2</t>
  </si>
  <si>
    <t>PN G354.6+04.7</t>
  </si>
  <si>
    <t>PK303+40.1</t>
  </si>
  <si>
    <t>PK318+41.1</t>
  </si>
  <si>
    <t>PK038-25.1</t>
  </si>
  <si>
    <t>PK102-2.1</t>
  </si>
  <si>
    <t xml:space="preserve">Minkowski Butterfly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</si>
</sst>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.000"/>
  </numFmts>
  <fonts count="7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sz val="9"/>
      <color rgb="FF000000"/>
      <name val="Arial"/>
      <family val="2"/>
    </font>
    <font>
      <sz val="11"/>
      <color rgb="FF000000"/>
      <name val="等线"/>
      <family val="2"/>
      <scheme val="minor"/>
    </font>
    <font>
      <sz val="11"/>
      <color rgb="FF01010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0" fillId="2" borderId="1" xfId="0" applyNumberFormat="1" applyFont="1" applyFill="1" applyBorder="1" applyAlignment="1" applyProtection="1">
      <alignment horizontal="right"/>
      <protection locked="0"/>
    </xf>
    <xf numFmtId="177" fontId="0" fillId="2" borderId="2" xfId="0" applyNumberFormat="1" applyFont="1" applyFill="1" applyBorder="1" applyAlignment="1" applyProtection="1">
      <alignment horizontal="right"/>
      <protection locked="0"/>
    </xf>
    <xf numFmtId="0" fontId="0" fillId="2" borderId="2" xfId="0" applyFont="1" applyFill="1" applyBorder="1" applyAlignment="1" applyProtection="1">
      <alignment horizontal="right"/>
      <protection locked="0"/>
    </xf>
    <xf numFmtId="0" fontId="0" fillId="2" borderId="3" xfId="0" applyFont="1" applyFill="1" applyBorder="1" applyAlignment="1" applyProtection="1">
      <alignment horizontal="right"/>
      <protection locked="0"/>
    </xf>
    <xf numFmtId="0" fontId="1" fillId="0" borderId="0" xfId="0" applyFont="1" applyProtection="1"/>
    <xf numFmtId="0" fontId="0" fillId="0" borderId="0" xfId="0" applyFont="1" applyProtection="1"/>
    <xf numFmtId="1" fontId="0" fillId="0" borderId="0" xfId="0" applyNumberFormat="1" applyFont="1" applyProtection="1"/>
    <xf numFmtId="176" fontId="0" fillId="0" borderId="0" xfId="0" applyNumberFormat="1" applyFont="1" applyProtection="1"/>
    <xf numFmtId="177" fontId="0" fillId="0" borderId="0" xfId="0" applyNumberFormat="1" applyFont="1" applyProtection="1"/>
    <xf numFmtId="1" fontId="0" fillId="0" borderId="0" xfId="0" applyNumberFormat="1" applyFont="1" applyAlignment="1" applyProtection="1">
      <alignment horizontal="right"/>
    </xf>
    <xf numFmtId="176" fontId="0" fillId="0" borderId="0" xfId="0" applyNumberFormat="1" applyFont="1" applyAlignment="1" applyProtection="1">
      <alignment horizontal="right"/>
    </xf>
    <xf numFmtId="177" fontId="0" fillId="0" borderId="0" xfId="0" applyNumberFormat="1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176" fontId="1" fillId="0" borderId="0" xfId="0" applyNumberFormat="1" applyFont="1" applyAlignment="1" applyProtection="1">
      <alignment horizontal="center"/>
    </xf>
    <xf numFmtId="1" fontId="1" fillId="0" borderId="0" xfId="0" applyNumberFormat="1" applyFont="1" applyProtection="1"/>
    <xf numFmtId="176" fontId="0" fillId="0" borderId="0" xfId="0" applyNumberFormat="1" applyProtection="1"/>
    <xf numFmtId="177" fontId="1" fillId="0" borderId="0" xfId="0" applyNumberFormat="1" applyFont="1" applyAlignment="1" applyProtection="1">
      <alignment horizontal="center"/>
    </xf>
    <xf numFmtId="1" fontId="1" fillId="0" borderId="0" xfId="0" applyNumberFormat="1" applyFont="1" applyAlignment="1" applyProtection="1">
      <alignment horizontal="center"/>
    </xf>
    <xf numFmtId="177" fontId="1" fillId="0" borderId="0" xfId="0" applyNumberFormat="1" applyFont="1" applyProtection="1"/>
    <xf numFmtId="0" fontId="0" fillId="0" borderId="0" xfId="0" applyFont="1" applyAlignment="1" applyProtection="1">
      <alignment horizontal="left"/>
    </xf>
    <xf numFmtId="0" fontId="0" fillId="0" borderId="0" xfId="0" applyFont="1" applyFill="1" applyAlignment="1" applyProtection="1">
      <alignment horizontal="center"/>
    </xf>
    <xf numFmtId="0" fontId="0" fillId="0" borderId="0" xfId="0" applyAlignment="1" applyProtection="1">
      <alignment horizontal="center"/>
    </xf>
    <xf numFmtId="177" fontId="0" fillId="0" borderId="0" xfId="0" applyNumberFormat="1" applyFont="1" applyFill="1" applyAlignment="1" applyProtection="1">
      <alignment horizontal="center"/>
    </xf>
    <xf numFmtId="1" fontId="2" fillId="0" borderId="0" xfId="0" applyNumberFormat="1" applyFont="1" applyFill="1" applyAlignment="1" applyProtection="1"/>
    <xf numFmtId="176" fontId="0" fillId="0" borderId="0" xfId="0" applyNumberFormat="1" applyFont="1" applyAlignment="1" applyProtection="1">
      <alignment horizontal="center"/>
    </xf>
    <xf numFmtId="177" fontId="0" fillId="0" borderId="0" xfId="0" applyNumberFormat="1" applyFont="1" applyFill="1" applyProtection="1"/>
    <xf numFmtId="0" fontId="0" fillId="0" borderId="0" xfId="0" applyFont="1" applyAlignment="1" applyProtection="1">
      <alignment horizontal="center"/>
    </xf>
    <xf numFmtId="1" fontId="0" fillId="0" borderId="0" xfId="0" applyNumberFormat="1" applyFont="1" applyAlignment="1" applyProtection="1"/>
    <xf numFmtId="177" fontId="0" fillId="0" borderId="0" xfId="0" applyNumberFormat="1" applyProtection="1"/>
    <xf numFmtId="1" fontId="0" fillId="0" borderId="0" xfId="0" applyNumberFormat="1" applyProtection="1"/>
    <xf numFmtId="176" fontId="0" fillId="0" borderId="0" xfId="0" applyNumberFormat="1" applyFont="1" applyFill="1" applyAlignment="1" applyProtection="1">
      <alignment horizontal="center"/>
    </xf>
    <xf numFmtId="177" fontId="0" fillId="0" borderId="4" xfId="0" applyNumberFormat="1" applyFont="1" applyFill="1" applyBorder="1" applyAlignment="1" applyProtection="1">
      <alignment horizontal="left"/>
    </xf>
    <xf numFmtId="0" fontId="0" fillId="0" borderId="0" xfId="0" applyProtection="1"/>
    <xf numFmtId="0" fontId="1" fillId="0" borderId="0" xfId="0" applyFont="1" applyAlignment="1" applyProtection="1">
      <alignment horizontal="left"/>
    </xf>
    <xf numFmtId="1" fontId="1" fillId="0" borderId="0" xfId="0" applyNumberFormat="1" applyFont="1" applyAlignment="1" applyProtection="1">
      <alignment horizontal="left"/>
    </xf>
    <xf numFmtId="176" fontId="1" fillId="0" borderId="0" xfId="0" applyNumberFormat="1" applyFont="1" applyAlignment="1" applyProtection="1">
      <alignment horizontal="left"/>
    </xf>
    <xf numFmtId="177" fontId="1" fillId="0" borderId="0" xfId="0" applyNumberFormat="1" applyFont="1" applyAlignment="1" applyProtection="1">
      <alignment horizontal="left"/>
    </xf>
    <xf numFmtId="0" fontId="0" fillId="0" borderId="0" xfId="0" applyFont="1" applyFill="1" applyProtection="1"/>
    <xf numFmtId="0" fontId="4" fillId="0" borderId="0" xfId="0" applyFont="1" applyProtection="1"/>
    <xf numFmtId="0" fontId="0" fillId="0" borderId="0" xfId="0" applyFont="1" applyAlignment="1" applyProtection="1">
      <alignment vertical="center"/>
    </xf>
    <xf numFmtId="1" fontId="0" fillId="0" borderId="0" xfId="0" applyNumberFormat="1" applyFont="1" applyAlignment="1" applyProtection="1">
      <alignment vertical="center"/>
    </xf>
    <xf numFmtId="1" fontId="0" fillId="0" borderId="0" xfId="0" applyNumberFormat="1" applyFont="1" applyAlignment="1" applyProtection="1">
      <alignment horizontal="right" vertical="center"/>
    </xf>
    <xf numFmtId="176" fontId="0" fillId="0" borderId="0" xfId="0" applyNumberFormat="1" applyFont="1" applyAlignment="1" applyProtection="1">
      <alignment horizontal="right" vertical="center"/>
    </xf>
    <xf numFmtId="0" fontId="3" fillId="0" borderId="0" xfId="0" applyFont="1" applyProtection="1"/>
    <xf numFmtId="0" fontId="5" fillId="0" borderId="0" xfId="0" applyFont="1" applyProtection="1"/>
    <xf numFmtId="0" fontId="0" fillId="0" borderId="0" xfId="0" applyNumberFormat="1" applyFill="1" applyProtection="1"/>
    <xf numFmtId="0" fontId="0" fillId="0" borderId="0" xfId="0" applyFill="1" applyProtection="1"/>
    <xf numFmtId="176" fontId="0" fillId="0" borderId="0" xfId="0" applyNumberFormat="1" applyFont="1" applyFill="1" applyBorder="1" applyAlignment="1" applyProtection="1">
      <alignment horizontal="right"/>
    </xf>
    <xf numFmtId="0" fontId="0" fillId="0" borderId="0" xfId="0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36"/>
  <sheetViews>
    <sheetView tabSelected="1" topLeftCell="A10" workbookViewId="0">
      <selection activeCell="E16" sqref="E16"/>
    </sheetView>
  </sheetViews>
  <sheetFormatPr defaultColWidth="9.125" defaultRowHeight="14.25" x14ac:dyDescent="0.2"/>
  <cols>
    <col min="1" max="5" width="10.75" style="6" customWidth="1"/>
    <col min="6" max="6" width="10.75" style="7" customWidth="1"/>
    <col min="7" max="7" width="10.75" style="8" customWidth="1"/>
    <col min="8" max="8" width="10.75" style="9" customWidth="1"/>
    <col min="9" max="9" width="10.75" style="10" customWidth="1"/>
    <col min="10" max="10" width="10.75" style="11" customWidth="1"/>
    <col min="11" max="11" width="10.75" style="12" customWidth="1"/>
    <col min="12" max="13" width="10.75" style="11" customWidth="1"/>
    <col min="14" max="34" width="10.75" style="6" customWidth="1"/>
    <col min="35" max="16384" width="9.125" style="6"/>
  </cols>
  <sheetData>
    <row r="1" spans="1:14" x14ac:dyDescent="0.2">
      <c r="A1" s="5" t="s">
        <v>183</v>
      </c>
    </row>
    <row r="3" spans="1:14" ht="15" thickBot="1" x14ac:dyDescent="0.25">
      <c r="A3" s="5" t="s">
        <v>227</v>
      </c>
      <c r="B3" s="5"/>
      <c r="C3" s="13" t="s">
        <v>190</v>
      </c>
      <c r="D3" s="13" t="s">
        <v>191</v>
      </c>
      <c r="E3" s="14" t="s">
        <v>192</v>
      </c>
      <c r="F3" s="15" t="s">
        <v>193</v>
      </c>
      <c r="G3" s="16"/>
      <c r="H3" s="17" t="s">
        <v>190</v>
      </c>
      <c r="I3" s="18" t="s">
        <v>191</v>
      </c>
      <c r="J3" s="14" t="s">
        <v>192</v>
      </c>
      <c r="K3" s="19" t="s">
        <v>194</v>
      </c>
      <c r="L3" s="16"/>
    </row>
    <row r="4" spans="1:14" x14ac:dyDescent="0.2">
      <c r="A4" s="20" t="s">
        <v>195</v>
      </c>
      <c r="C4" s="21" t="s">
        <v>196</v>
      </c>
      <c r="D4" s="1">
        <v>-6</v>
      </c>
      <c r="E4" s="22" t="s">
        <v>197</v>
      </c>
      <c r="F4" s="7" t="s">
        <v>198</v>
      </c>
      <c r="G4" s="16"/>
      <c r="H4" s="23" t="s">
        <v>199</v>
      </c>
      <c r="I4" s="24">
        <f>367*Year-INT(7*(Year+INT((Mon+9)/12))/4)+INT(275*Mon/9)+Day+1721013.5</f>
        <v>2458044.5</v>
      </c>
      <c r="J4" s="25" t="s">
        <v>200</v>
      </c>
      <c r="K4" s="26" t="s">
        <v>201</v>
      </c>
      <c r="L4" s="16"/>
    </row>
    <row r="5" spans="1:14" x14ac:dyDescent="0.2">
      <c r="A5" s="6" t="s">
        <v>202</v>
      </c>
      <c r="C5" s="21" t="s">
        <v>203</v>
      </c>
      <c r="D5" s="2">
        <v>40.582999999999998</v>
      </c>
      <c r="E5" s="27" t="s">
        <v>204</v>
      </c>
      <c r="F5" s="7" t="s">
        <v>205</v>
      </c>
      <c r="G5" s="16"/>
      <c r="H5" s="23" t="s">
        <v>206</v>
      </c>
      <c r="I5" s="28">
        <f>JDZ-2451545</f>
        <v>6499.5</v>
      </c>
      <c r="J5" s="25" t="s">
        <v>200</v>
      </c>
      <c r="K5" s="9" t="s">
        <v>207</v>
      </c>
      <c r="L5" s="16"/>
    </row>
    <row r="6" spans="1:14" x14ac:dyDescent="0.2">
      <c r="A6" s="6" t="s">
        <v>208</v>
      </c>
      <c r="C6" s="21" t="s">
        <v>209</v>
      </c>
      <c r="D6" s="2">
        <v>111.8</v>
      </c>
      <c r="E6" s="27" t="s">
        <v>204</v>
      </c>
      <c r="F6" s="7" t="s">
        <v>210</v>
      </c>
      <c r="G6" s="16"/>
      <c r="H6" s="23" t="s">
        <v>211</v>
      </c>
      <c r="I6" s="28">
        <f>MOD(280.46061837+360.98564737*UTZ,360)/15</f>
        <v>1.7783799790156385</v>
      </c>
      <c r="J6" s="25" t="s">
        <v>212</v>
      </c>
      <c r="K6" s="9" t="s">
        <v>213</v>
      </c>
      <c r="L6" s="16"/>
    </row>
    <row r="7" spans="1:14" x14ac:dyDescent="0.2">
      <c r="A7" s="6" t="s">
        <v>214</v>
      </c>
      <c r="C7" s="21" t="s">
        <v>215</v>
      </c>
      <c r="D7" s="3">
        <v>2017</v>
      </c>
      <c r="E7" s="27" t="s">
        <v>215</v>
      </c>
      <c r="F7" s="15" t="s">
        <v>219</v>
      </c>
      <c r="G7" s="16"/>
      <c r="H7" s="14" t="s">
        <v>192</v>
      </c>
      <c r="I7" s="19" t="s">
        <v>194</v>
      </c>
      <c r="J7" s="16"/>
      <c r="K7" s="29"/>
      <c r="L7" s="16"/>
    </row>
    <row r="8" spans="1:14" x14ac:dyDescent="0.2">
      <c r="A8" s="6" t="s">
        <v>216</v>
      </c>
      <c r="C8" s="21" t="s">
        <v>217</v>
      </c>
      <c r="D8" s="3">
        <v>10</v>
      </c>
      <c r="E8" s="27" t="s">
        <v>218</v>
      </c>
      <c r="F8" s="30" t="s">
        <v>221</v>
      </c>
      <c r="G8" s="16"/>
      <c r="H8" s="31" t="s">
        <v>204</v>
      </c>
      <c r="I8" s="32" t="s">
        <v>222</v>
      </c>
      <c r="L8" s="16"/>
    </row>
    <row r="9" spans="1:14" ht="15" thickBot="1" x14ac:dyDescent="0.25">
      <c r="A9" s="6" t="s">
        <v>220</v>
      </c>
      <c r="C9" s="21" t="s">
        <v>200</v>
      </c>
      <c r="D9" s="4">
        <v>18</v>
      </c>
      <c r="E9" s="27" t="s">
        <v>200</v>
      </c>
      <c r="F9" s="30" t="s">
        <v>223</v>
      </c>
      <c r="G9" s="16"/>
      <c r="H9" s="31" t="s">
        <v>212</v>
      </c>
      <c r="I9" s="26" t="s">
        <v>224</v>
      </c>
      <c r="L9" s="16"/>
    </row>
    <row r="10" spans="1:14" x14ac:dyDescent="0.2">
      <c r="A10" s="33"/>
      <c r="B10" s="33"/>
      <c r="C10" s="33"/>
      <c r="D10" s="33"/>
      <c r="E10" s="33"/>
      <c r="F10" s="30" t="s">
        <v>225</v>
      </c>
      <c r="G10" s="16"/>
      <c r="H10" s="16"/>
      <c r="I10" s="29" t="s">
        <v>226</v>
      </c>
      <c r="L10" s="16"/>
    </row>
    <row r="11" spans="1:14" x14ac:dyDescent="0.2">
      <c r="A11" s="5"/>
      <c r="B11" s="33"/>
      <c r="C11" s="33"/>
      <c r="D11" s="33"/>
      <c r="E11" s="33"/>
      <c r="L11" s="16"/>
    </row>
    <row r="12" spans="1:14" s="34" customFormat="1" x14ac:dyDescent="0.2">
      <c r="A12" s="34" t="s">
        <v>184</v>
      </c>
      <c r="C12" s="34" t="s">
        <v>185</v>
      </c>
      <c r="E12" s="34" t="s">
        <v>185</v>
      </c>
      <c r="F12" s="35" t="s">
        <v>186</v>
      </c>
      <c r="G12" s="36" t="s">
        <v>187</v>
      </c>
      <c r="H12" s="37" t="s">
        <v>189</v>
      </c>
      <c r="I12" s="35" t="s">
        <v>186</v>
      </c>
      <c r="J12" s="36" t="s">
        <v>187</v>
      </c>
      <c r="K12" s="37" t="s">
        <v>188</v>
      </c>
      <c r="L12" s="36" t="s">
        <v>268</v>
      </c>
      <c r="M12" s="36" t="s">
        <v>269</v>
      </c>
      <c r="N12" s="34" t="s">
        <v>270</v>
      </c>
    </row>
    <row r="13" spans="1:14" x14ac:dyDescent="0.2">
      <c r="A13" s="6" t="s">
        <v>107</v>
      </c>
      <c r="C13" s="6" t="s">
        <v>108</v>
      </c>
      <c r="E13" s="6" t="s">
        <v>295</v>
      </c>
      <c r="F13" s="7">
        <v>7</v>
      </c>
      <c r="G13" s="11">
        <v>29</v>
      </c>
      <c r="H13" s="12">
        <f t="shared" ref="H13:H44" si="0">F13+G13/60</f>
        <v>7.4833333333333334</v>
      </c>
      <c r="I13" s="10">
        <f>13</f>
        <v>13</v>
      </c>
      <c r="J13" s="11">
        <v>15</v>
      </c>
      <c r="K13" s="12">
        <f t="shared" ref="K13:K44" si="1">I13+J13/60</f>
        <v>13.25</v>
      </c>
      <c r="L13" s="11">
        <f t="shared" ref="L13:L44" si="2">(180/PI())*ASIN(SIN(Lat*PI()/180)*SIN(Dec*PI()/180)+COS(Lat*PI()/180)*COS(Dec*PI()/180))</f>
        <v>62.667000000000016</v>
      </c>
      <c r="M13" s="48">
        <f t="shared" ref="M13:M44" si="3">IF(Lon/15+RA-GTZ+Tof&lt;0,Lon/15+RA-GTZ+Tof+24,IF(Lon/15+RA-GTZ+Tof&gt;24,Lon/15+RA-GTZ+Tof-24,Lon/15+RA-GTZ+Tof))</f>
        <v>7.158286687651028</v>
      </c>
      <c r="N13" s="49" t="str">
        <f t="shared" ref="N13:N44" si="4">IF(ACOS(ROUND((SIN(Dec*PI()/180)-SIN(Lat*PI()/180)*SIN(Amt*PI()/180))/(COS(Lat*PI()/180)*COS(Amt*PI()/180)),3))&lt;PI()/2,"N","S")</f>
        <v>S</v>
      </c>
    </row>
    <row r="14" spans="1:14" x14ac:dyDescent="0.2">
      <c r="A14" s="6" t="s">
        <v>17</v>
      </c>
      <c r="C14" s="6" t="s">
        <v>18</v>
      </c>
      <c r="E14" s="38" t="s">
        <v>307</v>
      </c>
      <c r="F14" s="7">
        <v>12</v>
      </c>
      <c r="G14" s="11">
        <v>53.7</v>
      </c>
      <c r="H14" s="12">
        <f t="shared" si="0"/>
        <v>12.895</v>
      </c>
      <c r="I14" s="10">
        <v>-22</v>
      </c>
      <c r="J14" s="11">
        <v>-52</v>
      </c>
      <c r="K14" s="12">
        <f t="shared" si="1"/>
        <v>-22.866666666666667</v>
      </c>
      <c r="L14" s="11">
        <f t="shared" si="2"/>
        <v>26.550333333333334</v>
      </c>
      <c r="M14" s="48">
        <f t="shared" si="3"/>
        <v>12.569953354317693</v>
      </c>
      <c r="N14" s="49" t="str">
        <f t="shared" si="4"/>
        <v>S</v>
      </c>
    </row>
    <row r="15" spans="1:14" x14ac:dyDescent="0.2">
      <c r="A15" s="6" t="s">
        <v>7</v>
      </c>
      <c r="C15" s="6" t="s">
        <v>8</v>
      </c>
      <c r="E15" s="39" t="s">
        <v>308</v>
      </c>
      <c r="F15" s="7">
        <v>13</v>
      </c>
      <c r="G15" s="11">
        <v>40.700000000000003</v>
      </c>
      <c r="H15" s="12">
        <f t="shared" si="0"/>
        <v>13.678333333333333</v>
      </c>
      <c r="I15" s="10">
        <v>-19</v>
      </c>
      <c r="J15" s="11">
        <v>-53</v>
      </c>
      <c r="K15" s="12">
        <f t="shared" si="1"/>
        <v>-19.883333333333333</v>
      </c>
      <c r="L15" s="11">
        <f t="shared" si="2"/>
        <v>29.533666666666679</v>
      </c>
      <c r="M15" s="48">
        <f t="shared" si="3"/>
        <v>13.353286687651028</v>
      </c>
      <c r="N15" s="49" t="str">
        <f t="shared" si="4"/>
        <v>S</v>
      </c>
    </row>
    <row r="16" spans="1:14" x14ac:dyDescent="0.2">
      <c r="A16" s="6" t="s">
        <v>51</v>
      </c>
      <c r="C16" s="6" t="s">
        <v>52</v>
      </c>
      <c r="E16" s="39" t="s">
        <v>309</v>
      </c>
      <c r="F16" s="7">
        <v>20</v>
      </c>
      <c r="G16" s="8">
        <v>31.6</v>
      </c>
      <c r="H16" s="12">
        <f t="shared" si="0"/>
        <v>20.526666666666667</v>
      </c>
      <c r="I16" s="10">
        <v>-7</v>
      </c>
      <c r="J16" s="11">
        <v>-5</v>
      </c>
      <c r="K16" s="12">
        <f t="shared" si="1"/>
        <v>-7.083333333333333</v>
      </c>
      <c r="L16" s="11">
        <f t="shared" si="2"/>
        <v>42.333666666666673</v>
      </c>
      <c r="M16" s="48">
        <f t="shared" si="3"/>
        <v>20.201620020984361</v>
      </c>
      <c r="N16" s="49" t="str">
        <f t="shared" si="4"/>
        <v>S</v>
      </c>
    </row>
    <row r="17" spans="1:14" x14ac:dyDescent="0.2">
      <c r="A17" s="6" t="s">
        <v>41</v>
      </c>
      <c r="C17" s="6" t="s">
        <v>42</v>
      </c>
      <c r="E17" s="39" t="s">
        <v>310</v>
      </c>
      <c r="F17" s="7">
        <v>22</v>
      </c>
      <c r="G17" s="11">
        <v>26.3</v>
      </c>
      <c r="H17" s="12">
        <f t="shared" si="0"/>
        <v>22.438333333333333</v>
      </c>
      <c r="I17" s="10">
        <f>54</f>
        <v>54</v>
      </c>
      <c r="J17" s="11">
        <v>50</v>
      </c>
      <c r="K17" s="12">
        <f t="shared" si="1"/>
        <v>54.833333333333336</v>
      </c>
      <c r="L17" s="11">
        <f t="shared" si="2"/>
        <v>75.74966666666667</v>
      </c>
      <c r="M17" s="48">
        <f t="shared" si="3"/>
        <v>22.113286687651026</v>
      </c>
      <c r="N17" s="49" t="str">
        <f t="shared" si="4"/>
        <v>N</v>
      </c>
    </row>
    <row r="18" spans="1:14" x14ac:dyDescent="0.2">
      <c r="A18" s="40" t="s">
        <v>159</v>
      </c>
      <c r="C18" s="40" t="s">
        <v>261</v>
      </c>
      <c r="F18" s="41">
        <v>5</v>
      </c>
      <c r="G18" s="8">
        <v>27.5</v>
      </c>
      <c r="H18" s="12">
        <f t="shared" si="0"/>
        <v>5.458333333333333</v>
      </c>
      <c r="I18" s="42">
        <v>-12</v>
      </c>
      <c r="J18" s="43">
        <v>-42</v>
      </c>
      <c r="K18" s="12">
        <f t="shared" si="1"/>
        <v>-12.7</v>
      </c>
      <c r="L18" s="11">
        <f t="shared" si="2"/>
        <v>36.717000000000006</v>
      </c>
      <c r="M18" s="48">
        <f t="shared" si="3"/>
        <v>5.1332866876510259</v>
      </c>
      <c r="N18" s="49" t="str">
        <f t="shared" si="4"/>
        <v>S</v>
      </c>
    </row>
    <row r="19" spans="1:14" x14ac:dyDescent="0.2">
      <c r="A19" s="6" t="s">
        <v>124</v>
      </c>
      <c r="C19" s="6" t="s">
        <v>266</v>
      </c>
      <c r="F19" s="7">
        <v>5</v>
      </c>
      <c r="G19" s="8">
        <v>27.5</v>
      </c>
      <c r="H19" s="12">
        <f t="shared" si="0"/>
        <v>5.458333333333333</v>
      </c>
      <c r="I19" s="10">
        <v>-12</v>
      </c>
      <c r="J19" s="11">
        <v>-42</v>
      </c>
      <c r="K19" s="12">
        <f t="shared" si="1"/>
        <v>-12.7</v>
      </c>
      <c r="L19" s="11">
        <f t="shared" si="2"/>
        <v>36.717000000000006</v>
      </c>
      <c r="M19" s="48">
        <f t="shared" si="3"/>
        <v>5.1332866876510259</v>
      </c>
      <c r="N19" s="49" t="str">
        <f t="shared" si="4"/>
        <v>S</v>
      </c>
    </row>
    <row r="20" spans="1:14" x14ac:dyDescent="0.2">
      <c r="A20" s="6" t="s">
        <v>125</v>
      </c>
      <c r="C20" s="6" t="s">
        <v>266</v>
      </c>
      <c r="F20" s="7">
        <v>5</v>
      </c>
      <c r="G20" s="8">
        <v>27.5</v>
      </c>
      <c r="H20" s="12">
        <f t="shared" si="0"/>
        <v>5.458333333333333</v>
      </c>
      <c r="I20" s="10">
        <v>-12</v>
      </c>
      <c r="J20" s="11">
        <v>-42</v>
      </c>
      <c r="K20" s="12">
        <f t="shared" si="1"/>
        <v>-12.7</v>
      </c>
      <c r="L20" s="11">
        <f t="shared" si="2"/>
        <v>36.717000000000006</v>
      </c>
      <c r="M20" s="48">
        <f t="shared" si="3"/>
        <v>5.1332866876510259</v>
      </c>
      <c r="N20" s="49" t="str">
        <f t="shared" si="4"/>
        <v>S</v>
      </c>
    </row>
    <row r="21" spans="1:14" x14ac:dyDescent="0.2">
      <c r="A21" s="40" t="s">
        <v>164</v>
      </c>
      <c r="C21" s="40" t="s">
        <v>271</v>
      </c>
      <c r="F21" s="41">
        <v>17</v>
      </c>
      <c r="G21" s="8">
        <v>45.6</v>
      </c>
      <c r="H21" s="12">
        <f t="shared" si="0"/>
        <v>17.760000000000002</v>
      </c>
      <c r="I21" s="42">
        <v>-46</v>
      </c>
      <c r="J21" s="43">
        <v>-5</v>
      </c>
      <c r="K21" s="12">
        <f t="shared" si="1"/>
        <v>-46.083333333333336</v>
      </c>
      <c r="L21" s="11">
        <f t="shared" si="2"/>
        <v>3.3336666666666699</v>
      </c>
      <c r="M21" s="48">
        <f t="shared" si="3"/>
        <v>17.434953354317695</v>
      </c>
      <c r="N21" s="49" t="str">
        <f t="shared" si="4"/>
        <v>S</v>
      </c>
    </row>
    <row r="22" spans="1:14" x14ac:dyDescent="0.2">
      <c r="A22" s="6" t="s">
        <v>93</v>
      </c>
      <c r="C22" s="6" t="s">
        <v>272</v>
      </c>
      <c r="F22" s="7">
        <v>12</v>
      </c>
      <c r="G22" s="11">
        <v>33.1</v>
      </c>
      <c r="H22" s="12">
        <f t="shared" si="0"/>
        <v>12.551666666666666</v>
      </c>
      <c r="I22" s="10">
        <f>82</f>
        <v>82</v>
      </c>
      <c r="J22" s="11">
        <v>34</v>
      </c>
      <c r="K22" s="12">
        <f t="shared" si="1"/>
        <v>82.566666666666663</v>
      </c>
      <c r="L22" s="11">
        <f t="shared" si="2"/>
        <v>48.016333333333343</v>
      </c>
      <c r="M22" s="48">
        <f t="shared" si="3"/>
        <v>12.22662002098436</v>
      </c>
      <c r="N22" s="49" t="str">
        <f t="shared" si="4"/>
        <v>N</v>
      </c>
    </row>
    <row r="23" spans="1:14" x14ac:dyDescent="0.2">
      <c r="A23" s="6" t="s">
        <v>5</v>
      </c>
      <c r="C23" s="6" t="s">
        <v>267</v>
      </c>
      <c r="F23" s="7">
        <v>12</v>
      </c>
      <c r="G23" s="11">
        <v>33.1</v>
      </c>
      <c r="H23" s="12">
        <f t="shared" si="0"/>
        <v>12.551666666666666</v>
      </c>
      <c r="I23" s="10">
        <f>82</f>
        <v>82</v>
      </c>
      <c r="J23" s="11">
        <v>34</v>
      </c>
      <c r="K23" s="12">
        <f t="shared" si="1"/>
        <v>82.566666666666663</v>
      </c>
      <c r="L23" s="11">
        <f t="shared" si="2"/>
        <v>48.016333333333343</v>
      </c>
      <c r="M23" s="48">
        <f t="shared" si="3"/>
        <v>12.22662002098436</v>
      </c>
      <c r="N23" s="49" t="str">
        <f t="shared" si="4"/>
        <v>N</v>
      </c>
    </row>
    <row r="24" spans="1:14" x14ac:dyDescent="0.2">
      <c r="A24" s="6" t="s">
        <v>32</v>
      </c>
      <c r="C24" s="6" t="s">
        <v>265</v>
      </c>
      <c r="F24" s="7">
        <v>14</v>
      </c>
      <c r="G24" s="11">
        <f>22.4</f>
        <v>22.4</v>
      </c>
      <c r="H24" s="12">
        <f t="shared" si="0"/>
        <v>14.373333333333333</v>
      </c>
      <c r="I24" s="10">
        <v>-44</v>
      </c>
      <c r="J24" s="11">
        <v>-9</v>
      </c>
      <c r="K24" s="12">
        <f t="shared" si="1"/>
        <v>-44.15</v>
      </c>
      <c r="L24" s="11">
        <f t="shared" si="2"/>
        <v>5.2670000000000057</v>
      </c>
      <c r="M24" s="48">
        <f t="shared" si="3"/>
        <v>14.048286687651029</v>
      </c>
      <c r="N24" s="49" t="str">
        <f t="shared" si="4"/>
        <v>S</v>
      </c>
    </row>
    <row r="25" spans="1:14" x14ac:dyDescent="0.2">
      <c r="A25" s="40" t="s">
        <v>129</v>
      </c>
      <c r="C25" s="40" t="s">
        <v>265</v>
      </c>
      <c r="F25" s="41">
        <v>14</v>
      </c>
      <c r="G25" s="8">
        <v>22.6</v>
      </c>
      <c r="H25" s="12">
        <f t="shared" si="0"/>
        <v>14.376666666666667</v>
      </c>
      <c r="I25" s="42">
        <v>-44</v>
      </c>
      <c r="J25" s="43">
        <v>-9</v>
      </c>
      <c r="K25" s="12">
        <f t="shared" si="1"/>
        <v>-44.15</v>
      </c>
      <c r="L25" s="11">
        <f t="shared" si="2"/>
        <v>5.2670000000000057</v>
      </c>
      <c r="M25" s="48">
        <f t="shared" si="3"/>
        <v>14.051620020984359</v>
      </c>
      <c r="N25" s="49" t="str">
        <f t="shared" si="4"/>
        <v>S</v>
      </c>
    </row>
    <row r="26" spans="1:14" x14ac:dyDescent="0.2">
      <c r="A26" s="40" t="s">
        <v>179</v>
      </c>
      <c r="C26" s="40" t="s">
        <v>262</v>
      </c>
      <c r="F26" s="41">
        <v>16</v>
      </c>
      <c r="G26" s="43">
        <v>11.7</v>
      </c>
      <c r="H26" s="12">
        <f t="shared" si="0"/>
        <v>16.195</v>
      </c>
      <c r="I26" s="42">
        <f>12</f>
        <v>12</v>
      </c>
      <c r="J26" s="43">
        <v>4</v>
      </c>
      <c r="K26" s="12">
        <f t="shared" si="1"/>
        <v>12.066666666666666</v>
      </c>
      <c r="L26" s="11">
        <f t="shared" si="2"/>
        <v>61.483666666666686</v>
      </c>
      <c r="M26" s="48">
        <f t="shared" si="3"/>
        <v>15.869953354317694</v>
      </c>
      <c r="N26" s="49" t="str">
        <f t="shared" si="4"/>
        <v>S</v>
      </c>
    </row>
    <row r="27" spans="1:14" x14ac:dyDescent="0.2">
      <c r="A27" s="6" t="s">
        <v>73</v>
      </c>
      <c r="C27" s="6" t="s">
        <v>263</v>
      </c>
      <c r="F27" s="7">
        <v>21</v>
      </c>
      <c r="G27" s="11">
        <v>59.6</v>
      </c>
      <c r="H27" s="12">
        <f t="shared" si="0"/>
        <v>21.993333333333332</v>
      </c>
      <c r="I27" s="10">
        <v>-39</v>
      </c>
      <c r="J27" s="11">
        <v>-23</v>
      </c>
      <c r="K27" s="12">
        <f t="shared" si="1"/>
        <v>-39.383333333333333</v>
      </c>
      <c r="L27" s="11">
        <f t="shared" si="2"/>
        <v>10.033666666666678</v>
      </c>
      <c r="M27" s="48">
        <f t="shared" si="3"/>
        <v>21.668286687651026</v>
      </c>
      <c r="N27" s="49" t="str">
        <f t="shared" si="4"/>
        <v>S</v>
      </c>
    </row>
    <row r="28" spans="1:14" x14ac:dyDescent="0.2">
      <c r="A28" s="40" t="s">
        <v>155</v>
      </c>
      <c r="C28" s="40" t="s">
        <v>263</v>
      </c>
      <c r="F28" s="41">
        <v>21</v>
      </c>
      <c r="G28" s="8">
        <v>59.6</v>
      </c>
      <c r="H28" s="12">
        <f t="shared" si="0"/>
        <v>21.993333333333332</v>
      </c>
      <c r="I28" s="42">
        <v>-39</v>
      </c>
      <c r="J28" s="43">
        <v>-23</v>
      </c>
      <c r="K28" s="12">
        <f t="shared" si="1"/>
        <v>-39.383333333333333</v>
      </c>
      <c r="L28" s="11">
        <f t="shared" si="2"/>
        <v>10.033666666666678</v>
      </c>
      <c r="M28" s="48">
        <f t="shared" si="3"/>
        <v>21.668286687651026</v>
      </c>
      <c r="N28" s="49" t="str">
        <f t="shared" si="4"/>
        <v>S</v>
      </c>
    </row>
    <row r="29" spans="1:14" x14ac:dyDescent="0.2">
      <c r="A29" s="40" t="s">
        <v>177</v>
      </c>
      <c r="C29" s="40" t="s">
        <v>178</v>
      </c>
      <c r="E29" s="40" t="s">
        <v>287</v>
      </c>
      <c r="F29" s="41">
        <v>4</v>
      </c>
      <c r="G29" s="43">
        <v>42.9</v>
      </c>
      <c r="H29" s="12">
        <f t="shared" si="0"/>
        <v>4.7149999999999999</v>
      </c>
      <c r="I29" s="42">
        <f>36</f>
        <v>36</v>
      </c>
      <c r="J29" s="43">
        <v>7</v>
      </c>
      <c r="K29" s="12">
        <f t="shared" si="1"/>
        <v>36.116666666666667</v>
      </c>
      <c r="L29" s="11">
        <f t="shared" si="2"/>
        <v>85.533666666666704</v>
      </c>
      <c r="M29" s="48">
        <f t="shared" si="3"/>
        <v>4.3899533543176936</v>
      </c>
      <c r="N29" s="49" t="str">
        <f t="shared" si="4"/>
        <v>S</v>
      </c>
    </row>
    <row r="30" spans="1:14" x14ac:dyDescent="0.2">
      <c r="A30" s="40" t="s">
        <v>126</v>
      </c>
      <c r="C30" s="40" t="s">
        <v>127</v>
      </c>
      <c r="E30" s="40" t="s">
        <v>288</v>
      </c>
      <c r="F30" s="41">
        <v>6</v>
      </c>
      <c r="G30" s="8">
        <v>20</v>
      </c>
      <c r="H30" s="12">
        <f t="shared" si="0"/>
        <v>6.333333333333333</v>
      </c>
      <c r="I30" s="42">
        <v>-10</v>
      </c>
      <c r="J30" s="43">
        <v>-39</v>
      </c>
      <c r="K30" s="12">
        <f t="shared" si="1"/>
        <v>-10.65</v>
      </c>
      <c r="L30" s="11">
        <f t="shared" si="2"/>
        <v>38.76700000000001</v>
      </c>
      <c r="M30" s="48">
        <f t="shared" si="3"/>
        <v>6.0082866876510259</v>
      </c>
      <c r="N30" s="49" t="str">
        <f t="shared" si="4"/>
        <v>S</v>
      </c>
    </row>
    <row r="31" spans="1:14" x14ac:dyDescent="0.2">
      <c r="A31" s="6" t="s">
        <v>24</v>
      </c>
      <c r="C31" s="6" t="s">
        <v>25</v>
      </c>
      <c r="E31" s="6" t="s">
        <v>289</v>
      </c>
      <c r="F31" s="7">
        <v>7</v>
      </c>
      <c r="G31" s="11">
        <v>42.3</v>
      </c>
      <c r="H31" s="12">
        <f t="shared" si="0"/>
        <v>7.7050000000000001</v>
      </c>
      <c r="I31" s="10">
        <v>-14</v>
      </c>
      <c r="J31" s="11">
        <v>-43</v>
      </c>
      <c r="K31" s="12">
        <f t="shared" si="1"/>
        <v>-14.716666666666667</v>
      </c>
      <c r="L31" s="11">
        <f t="shared" si="2"/>
        <v>34.70033333333334</v>
      </c>
      <c r="M31" s="48">
        <f t="shared" si="3"/>
        <v>7.3799533543176956</v>
      </c>
      <c r="N31" s="49" t="str">
        <f t="shared" si="4"/>
        <v>S</v>
      </c>
    </row>
    <row r="32" spans="1:14" x14ac:dyDescent="0.2">
      <c r="A32" s="40" t="s">
        <v>134</v>
      </c>
      <c r="C32" s="40" t="s">
        <v>25</v>
      </c>
      <c r="E32" s="40" t="s">
        <v>290</v>
      </c>
      <c r="F32" s="41">
        <v>7</v>
      </c>
      <c r="G32" s="8">
        <v>42.3</v>
      </c>
      <c r="H32" s="12">
        <f t="shared" si="0"/>
        <v>7.7050000000000001</v>
      </c>
      <c r="I32" s="42">
        <v>-14</v>
      </c>
      <c r="J32" s="43">
        <v>-43</v>
      </c>
      <c r="K32" s="12">
        <f t="shared" si="1"/>
        <v>-14.716666666666667</v>
      </c>
      <c r="L32" s="11">
        <f t="shared" si="2"/>
        <v>34.70033333333334</v>
      </c>
      <c r="M32" s="48">
        <f t="shared" si="3"/>
        <v>7.3799533543176956</v>
      </c>
      <c r="N32" s="49" t="str">
        <f t="shared" si="4"/>
        <v>S</v>
      </c>
    </row>
    <row r="33" spans="1:14" x14ac:dyDescent="0.2">
      <c r="A33" s="6" t="s">
        <v>66</v>
      </c>
      <c r="C33" s="6" t="s">
        <v>67</v>
      </c>
      <c r="F33" s="7">
        <v>9</v>
      </c>
      <c r="G33" s="11">
        <v>39.9</v>
      </c>
      <c r="H33" s="12">
        <f t="shared" si="0"/>
        <v>9.6649999999999991</v>
      </c>
      <c r="I33" s="10">
        <f>11</f>
        <v>11</v>
      </c>
      <c r="J33" s="11">
        <v>59</v>
      </c>
      <c r="K33" s="12">
        <f t="shared" si="1"/>
        <v>11.983333333333333</v>
      </c>
      <c r="L33" s="11">
        <f t="shared" si="2"/>
        <v>61.400333333333329</v>
      </c>
      <c r="M33" s="48">
        <f t="shared" si="3"/>
        <v>9.3399533543176929</v>
      </c>
      <c r="N33" s="49" t="str">
        <f t="shared" si="4"/>
        <v>S</v>
      </c>
    </row>
    <row r="34" spans="1:14" x14ac:dyDescent="0.2">
      <c r="A34" s="40" t="s">
        <v>132</v>
      </c>
      <c r="C34" s="40" t="s">
        <v>133</v>
      </c>
      <c r="E34" s="40" t="s">
        <v>291</v>
      </c>
      <c r="F34" s="41">
        <v>10</v>
      </c>
      <c r="G34" s="8">
        <v>21.6</v>
      </c>
      <c r="H34" s="12">
        <f t="shared" si="0"/>
        <v>10.36</v>
      </c>
      <c r="I34" s="42">
        <v>-58</v>
      </c>
      <c r="J34" s="43">
        <v>-6</v>
      </c>
      <c r="K34" s="12">
        <f t="shared" si="1"/>
        <v>-58.1</v>
      </c>
      <c r="L34" s="11">
        <f t="shared" si="2"/>
        <v>-8.6829999999999963</v>
      </c>
      <c r="M34" s="48">
        <f t="shared" si="3"/>
        <v>10.034953354317693</v>
      </c>
      <c r="N34" s="49" t="str">
        <f t="shared" si="4"/>
        <v>S</v>
      </c>
    </row>
    <row r="35" spans="1:14" x14ac:dyDescent="0.2">
      <c r="A35" s="6" t="s">
        <v>14</v>
      </c>
      <c r="C35" s="6" t="s">
        <v>15</v>
      </c>
      <c r="E35" s="6" t="s">
        <v>16</v>
      </c>
      <c r="F35" s="7">
        <v>12</v>
      </c>
      <c r="G35" s="11">
        <v>44.8</v>
      </c>
      <c r="H35" s="12">
        <f t="shared" si="0"/>
        <v>12.746666666666666</v>
      </c>
      <c r="I35" s="10">
        <v>-54</v>
      </c>
      <c r="J35" s="11">
        <v>-31</v>
      </c>
      <c r="K35" s="12">
        <f t="shared" si="1"/>
        <v>-54.516666666666666</v>
      </c>
      <c r="L35" s="11">
        <f t="shared" si="2"/>
        <v>-5.0996666666666597</v>
      </c>
      <c r="M35" s="48">
        <f t="shared" si="3"/>
        <v>12.42162002098436</v>
      </c>
      <c r="N35" s="49" t="str">
        <f t="shared" si="4"/>
        <v>S</v>
      </c>
    </row>
    <row r="36" spans="1:14" x14ac:dyDescent="0.2">
      <c r="A36" s="40" t="s">
        <v>172</v>
      </c>
      <c r="C36" s="40" t="s">
        <v>173</v>
      </c>
      <c r="E36" s="40" t="s">
        <v>174</v>
      </c>
      <c r="F36" s="41">
        <v>16</v>
      </c>
      <c r="G36" s="8">
        <v>37.700000000000003</v>
      </c>
      <c r="H36" s="12">
        <f t="shared" si="0"/>
        <v>16.628333333333334</v>
      </c>
      <c r="I36" s="42">
        <v>-38</v>
      </c>
      <c r="J36" s="43">
        <v>-20</v>
      </c>
      <c r="K36" s="12">
        <f t="shared" si="1"/>
        <v>-38.333333333333336</v>
      </c>
      <c r="L36" s="11">
        <f t="shared" si="2"/>
        <v>11.083666666666662</v>
      </c>
      <c r="M36" s="48">
        <f t="shared" si="3"/>
        <v>16.303286687651028</v>
      </c>
      <c r="N36" s="49" t="str">
        <f t="shared" si="4"/>
        <v>S</v>
      </c>
    </row>
    <row r="37" spans="1:14" x14ac:dyDescent="0.2">
      <c r="A37" s="40" t="s">
        <v>175</v>
      </c>
      <c r="C37" s="40" t="s">
        <v>176</v>
      </c>
      <c r="E37" s="44" t="s">
        <v>305</v>
      </c>
      <c r="F37" s="41">
        <v>17</v>
      </c>
      <c r="G37" s="8">
        <v>3.2</v>
      </c>
      <c r="H37" s="12">
        <f t="shared" si="0"/>
        <v>17.053333333333335</v>
      </c>
      <c r="I37" s="42">
        <v>-47</v>
      </c>
      <c r="J37" s="43">
        <v>0</v>
      </c>
      <c r="K37" s="12">
        <f t="shared" si="1"/>
        <v>-47</v>
      </c>
      <c r="L37" s="11">
        <f t="shared" si="2"/>
        <v>2.4170000000000025</v>
      </c>
      <c r="M37" s="48">
        <f t="shared" si="3"/>
        <v>16.728286687651028</v>
      </c>
      <c r="N37" s="49" t="str">
        <f t="shared" si="4"/>
        <v>S</v>
      </c>
    </row>
    <row r="38" spans="1:14" x14ac:dyDescent="0.2">
      <c r="A38" s="40" t="s">
        <v>156</v>
      </c>
      <c r="C38" s="40" t="s">
        <v>157</v>
      </c>
      <c r="E38" s="45" t="s">
        <v>306</v>
      </c>
      <c r="F38" s="41">
        <v>17</v>
      </c>
      <c r="G38" s="8">
        <v>13.9</v>
      </c>
      <c r="H38" s="12">
        <f t="shared" si="0"/>
        <v>17.231666666666666</v>
      </c>
      <c r="I38" s="42">
        <v>-30</v>
      </c>
      <c r="J38" s="43">
        <v>-50</v>
      </c>
      <c r="K38" s="12">
        <f t="shared" si="1"/>
        <v>-30.833333333333332</v>
      </c>
      <c r="L38" s="11">
        <f t="shared" si="2"/>
        <v>18.583666666666673</v>
      </c>
      <c r="M38" s="48">
        <f t="shared" si="3"/>
        <v>16.906620020984359</v>
      </c>
      <c r="N38" s="49" t="str">
        <f t="shared" si="4"/>
        <v>S</v>
      </c>
    </row>
    <row r="39" spans="1:14" x14ac:dyDescent="0.2">
      <c r="A39" s="6" t="s">
        <v>43</v>
      </c>
      <c r="C39" s="6" t="s">
        <v>44</v>
      </c>
      <c r="E39" s="6" t="s">
        <v>292</v>
      </c>
      <c r="F39" s="7">
        <v>17</v>
      </c>
      <c r="G39" s="8">
        <v>18.3</v>
      </c>
      <c r="H39" s="12">
        <f t="shared" si="0"/>
        <v>17.305</v>
      </c>
      <c r="I39" s="10">
        <v>-32</v>
      </c>
      <c r="J39" s="11">
        <v>-27</v>
      </c>
      <c r="K39" s="12">
        <f t="shared" si="1"/>
        <v>-32.450000000000003</v>
      </c>
      <c r="L39" s="11">
        <f t="shared" si="2"/>
        <v>16.966999999999999</v>
      </c>
      <c r="M39" s="48">
        <f t="shared" si="3"/>
        <v>16.979953354317693</v>
      </c>
      <c r="N39" s="49" t="str">
        <f t="shared" si="4"/>
        <v>S</v>
      </c>
    </row>
    <row r="40" spans="1:14" x14ac:dyDescent="0.2">
      <c r="A40" s="40" t="s">
        <v>160</v>
      </c>
      <c r="C40" s="40" t="s">
        <v>162</v>
      </c>
      <c r="E40" s="40" t="s">
        <v>161</v>
      </c>
      <c r="F40" s="41">
        <v>17</v>
      </c>
      <c r="G40" s="8">
        <v>16.399999999999999</v>
      </c>
      <c r="H40" s="12">
        <f t="shared" si="0"/>
        <v>17.273333333333333</v>
      </c>
      <c r="I40" s="42">
        <v>-59</v>
      </c>
      <c r="J40" s="43">
        <v>-29</v>
      </c>
      <c r="K40" s="12">
        <f t="shared" si="1"/>
        <v>-59.483333333333334</v>
      </c>
      <c r="L40" s="11">
        <f t="shared" si="2"/>
        <v>-10.06633333333334</v>
      </c>
      <c r="M40" s="48">
        <f t="shared" si="3"/>
        <v>16.948286687651027</v>
      </c>
      <c r="N40" s="49" t="str">
        <f t="shared" si="4"/>
        <v>S</v>
      </c>
    </row>
    <row r="41" spans="1:14" x14ac:dyDescent="0.2">
      <c r="A41" s="40" t="s">
        <v>170</v>
      </c>
      <c r="C41" s="40" t="s">
        <v>171</v>
      </c>
      <c r="F41" s="41">
        <v>17</v>
      </c>
      <c r="G41" s="8">
        <v>28.1</v>
      </c>
      <c r="H41" s="12">
        <f t="shared" si="0"/>
        <v>17.468333333333334</v>
      </c>
      <c r="I41" s="42">
        <v>-39</v>
      </c>
      <c r="J41" s="43">
        <v>-54</v>
      </c>
      <c r="K41" s="12">
        <f t="shared" si="1"/>
        <v>-39.9</v>
      </c>
      <c r="L41" s="11">
        <f t="shared" si="2"/>
        <v>9.5170000000000083</v>
      </c>
      <c r="M41" s="48">
        <f t="shared" si="3"/>
        <v>17.143286687651027</v>
      </c>
      <c r="N41" s="49" t="str">
        <f t="shared" si="4"/>
        <v>S</v>
      </c>
    </row>
    <row r="42" spans="1:14" x14ac:dyDescent="0.2">
      <c r="A42" s="6" t="s">
        <v>68</v>
      </c>
      <c r="C42" s="6" t="s">
        <v>70</v>
      </c>
      <c r="E42" s="6" t="s">
        <v>69</v>
      </c>
      <c r="F42" s="7">
        <v>17</v>
      </c>
      <c r="G42" s="8">
        <v>45.2</v>
      </c>
      <c r="H42" s="12">
        <f t="shared" si="0"/>
        <v>17.753333333333334</v>
      </c>
      <c r="I42" s="10">
        <v>-17</v>
      </c>
      <c r="J42" s="11">
        <v>-57</v>
      </c>
      <c r="K42" s="12">
        <f t="shared" si="1"/>
        <v>-17.95</v>
      </c>
      <c r="L42" s="11">
        <f t="shared" si="2"/>
        <v>31.467000000000002</v>
      </c>
      <c r="M42" s="48">
        <f t="shared" si="3"/>
        <v>17.428286687651028</v>
      </c>
      <c r="N42" s="49" t="str">
        <f t="shared" si="4"/>
        <v>S</v>
      </c>
    </row>
    <row r="43" spans="1:14" x14ac:dyDescent="0.2">
      <c r="A43" s="40" t="s">
        <v>146</v>
      </c>
      <c r="C43" s="40" t="s">
        <v>147</v>
      </c>
      <c r="E43" s="40" t="s">
        <v>293</v>
      </c>
      <c r="F43" s="41">
        <v>17</v>
      </c>
      <c r="G43" s="8">
        <v>47.2</v>
      </c>
      <c r="H43" s="12">
        <f t="shared" si="0"/>
        <v>17.786666666666665</v>
      </c>
      <c r="I43" s="42">
        <v>-24</v>
      </c>
      <c r="J43" s="43">
        <v>-13</v>
      </c>
      <c r="K43" s="12">
        <f t="shared" si="1"/>
        <v>-24.216666666666665</v>
      </c>
      <c r="L43" s="11">
        <f t="shared" si="2"/>
        <v>25.20033333333334</v>
      </c>
      <c r="M43" s="48">
        <f t="shared" si="3"/>
        <v>17.461620020984359</v>
      </c>
      <c r="N43" s="49" t="str">
        <f t="shared" si="4"/>
        <v>S</v>
      </c>
    </row>
    <row r="44" spans="1:14" x14ac:dyDescent="0.2">
      <c r="A44" s="6" t="s">
        <v>74</v>
      </c>
      <c r="C44" s="6" t="s">
        <v>75</v>
      </c>
      <c r="F44" s="7">
        <v>18</v>
      </c>
      <c r="G44" s="8">
        <v>9.1999999999999993</v>
      </c>
      <c r="H44" s="12">
        <f t="shared" si="0"/>
        <v>18.153333333333332</v>
      </c>
      <c r="I44" s="10">
        <v>-32</v>
      </c>
      <c r="J44" s="11">
        <v>-10</v>
      </c>
      <c r="K44" s="12">
        <f t="shared" si="1"/>
        <v>-32.166666666666664</v>
      </c>
      <c r="L44" s="11">
        <f t="shared" si="2"/>
        <v>17.25033333333333</v>
      </c>
      <c r="M44" s="48">
        <f t="shared" si="3"/>
        <v>17.828286687651026</v>
      </c>
      <c r="N44" s="49" t="str">
        <f t="shared" si="4"/>
        <v>S</v>
      </c>
    </row>
    <row r="45" spans="1:14" x14ac:dyDescent="0.2">
      <c r="A45" s="6" t="s">
        <v>63</v>
      </c>
      <c r="C45" s="6" t="s">
        <v>65</v>
      </c>
      <c r="D45" s="6" t="s">
        <v>64</v>
      </c>
      <c r="F45" s="7">
        <v>19</v>
      </c>
      <c r="G45" s="11">
        <v>36.299999999999997</v>
      </c>
      <c r="H45" s="12">
        <f t="shared" ref="H45:H76" si="5">F45+G45/60</f>
        <v>19.605</v>
      </c>
      <c r="I45" s="10">
        <f>29</f>
        <v>29</v>
      </c>
      <c r="J45" s="11">
        <v>33</v>
      </c>
      <c r="K45" s="12">
        <f t="shared" ref="K45:K76" si="6">I45+J45/60</f>
        <v>29.55</v>
      </c>
      <c r="L45" s="11">
        <f t="shared" ref="L45:L76" si="7">(180/PI())*ASIN(SIN(Lat*PI()/180)*SIN(Dec*PI()/180)+COS(Lat*PI()/180)*COS(Dec*PI()/180))</f>
        <v>78.967000000000013</v>
      </c>
      <c r="M45" s="48">
        <f t="shared" ref="M45:M76" si="8">IF(Lon/15+RA-GTZ+Tof&lt;0,Lon/15+RA-GTZ+Tof+24,IF(Lon/15+RA-GTZ+Tof&gt;24,Lon/15+RA-GTZ+Tof-24,Lon/15+RA-GTZ+Tof))</f>
        <v>19.279953354317694</v>
      </c>
      <c r="N45" s="49" t="str">
        <f t="shared" ref="N45:N76" si="9">IF(ACOS(ROUND((SIN(Dec*PI()/180)-SIN(Lat*PI()/180)*SIN(Amt*PI()/180))/(COS(Lat*PI()/180)*COS(Amt*PI()/180)),3))&lt;PI()/2,"N","S")</f>
        <v>S</v>
      </c>
    </row>
    <row r="46" spans="1:14" x14ac:dyDescent="0.2">
      <c r="A46" s="6" t="s">
        <v>111</v>
      </c>
      <c r="C46" s="44" t="s">
        <v>65</v>
      </c>
      <c r="E46" s="6" t="s">
        <v>112</v>
      </c>
      <c r="F46" s="7">
        <v>19</v>
      </c>
      <c r="G46" s="11">
        <v>36.299999999999997</v>
      </c>
      <c r="H46" s="12">
        <f t="shared" si="5"/>
        <v>19.605</v>
      </c>
      <c r="I46" s="10">
        <f>29</f>
        <v>29</v>
      </c>
      <c r="J46" s="11">
        <v>33</v>
      </c>
      <c r="K46" s="12">
        <f t="shared" si="6"/>
        <v>29.55</v>
      </c>
      <c r="L46" s="11">
        <f t="shared" si="7"/>
        <v>78.967000000000013</v>
      </c>
      <c r="M46" s="48">
        <f t="shared" si="8"/>
        <v>19.279953354317694</v>
      </c>
      <c r="N46" s="49" t="str">
        <f t="shared" si="9"/>
        <v>S</v>
      </c>
    </row>
    <row r="47" spans="1:14" x14ac:dyDescent="0.2">
      <c r="A47" s="6" t="s">
        <v>120</v>
      </c>
      <c r="C47" s="6" t="s">
        <v>121</v>
      </c>
      <c r="F47" s="7">
        <v>19</v>
      </c>
      <c r="G47" s="11">
        <v>47.1</v>
      </c>
      <c r="H47" s="12">
        <f t="shared" si="5"/>
        <v>19.785</v>
      </c>
      <c r="I47" s="10">
        <f>29</f>
        <v>29</v>
      </c>
      <c r="J47" s="11">
        <v>30</v>
      </c>
      <c r="K47" s="12">
        <f t="shared" si="6"/>
        <v>29.5</v>
      </c>
      <c r="L47" s="11">
        <f t="shared" si="7"/>
        <v>78.917000000000002</v>
      </c>
      <c r="M47" s="48">
        <f t="shared" si="8"/>
        <v>19.459953354317694</v>
      </c>
      <c r="N47" s="49" t="str">
        <f t="shared" si="9"/>
        <v>S</v>
      </c>
    </row>
    <row r="48" spans="1:14" x14ac:dyDescent="0.2">
      <c r="A48" s="6" t="s">
        <v>36</v>
      </c>
      <c r="C48" s="6" t="s">
        <v>37</v>
      </c>
      <c r="F48" s="7">
        <v>19</v>
      </c>
      <c r="G48" s="11">
        <v>49.9</v>
      </c>
      <c r="H48" s="12">
        <f t="shared" si="5"/>
        <v>19.831666666666667</v>
      </c>
      <c r="I48" s="10">
        <f>24</f>
        <v>24</v>
      </c>
      <c r="J48" s="11">
        <v>9</v>
      </c>
      <c r="K48" s="12">
        <f t="shared" si="6"/>
        <v>24.15</v>
      </c>
      <c r="L48" s="11">
        <f t="shared" si="7"/>
        <v>73.566999999999993</v>
      </c>
      <c r="M48" s="48">
        <f t="shared" si="8"/>
        <v>19.506620020984361</v>
      </c>
      <c r="N48" s="49" t="str">
        <f t="shared" si="9"/>
        <v>S</v>
      </c>
    </row>
    <row r="49" spans="1:14" x14ac:dyDescent="0.2">
      <c r="A49" s="6" t="s">
        <v>122</v>
      </c>
      <c r="C49" s="46" t="s">
        <v>298</v>
      </c>
      <c r="E49" s="47" t="s">
        <v>299</v>
      </c>
      <c r="F49" s="7">
        <v>9</v>
      </c>
      <c r="G49" s="11">
        <v>47.9</v>
      </c>
      <c r="H49" s="12">
        <f t="shared" si="5"/>
        <v>9.7983333333333338</v>
      </c>
      <c r="I49" s="10">
        <f>13</f>
        <v>13</v>
      </c>
      <c r="J49" s="11">
        <v>17</v>
      </c>
      <c r="K49" s="12">
        <f t="shared" si="6"/>
        <v>13.283333333333333</v>
      </c>
      <c r="L49" s="11">
        <f t="shared" si="7"/>
        <v>62.70033333333334</v>
      </c>
      <c r="M49" s="48">
        <f t="shared" si="8"/>
        <v>9.4732866876510258</v>
      </c>
      <c r="N49" s="49" t="str">
        <f t="shared" si="9"/>
        <v>S</v>
      </c>
    </row>
    <row r="50" spans="1:14" x14ac:dyDescent="0.2">
      <c r="A50" s="40" t="s">
        <v>180</v>
      </c>
      <c r="C50" s="46" t="s">
        <v>298</v>
      </c>
      <c r="E50" s="47" t="s">
        <v>299</v>
      </c>
      <c r="F50" s="41">
        <v>15</v>
      </c>
      <c r="G50" s="8">
        <v>8.6999999999999993</v>
      </c>
      <c r="H50" s="12">
        <f t="shared" si="5"/>
        <v>15.145</v>
      </c>
      <c r="I50" s="42">
        <v>-61</v>
      </c>
      <c r="J50" s="43">
        <v>-44</v>
      </c>
      <c r="K50" s="12">
        <f t="shared" si="6"/>
        <v>-61.733333333333334</v>
      </c>
      <c r="L50" s="11">
        <f t="shared" si="7"/>
        <v>-12.316333333333334</v>
      </c>
      <c r="M50" s="48">
        <f t="shared" si="8"/>
        <v>14.819953354317693</v>
      </c>
      <c r="N50" s="49" t="str">
        <f t="shared" si="9"/>
        <v>S</v>
      </c>
    </row>
    <row r="51" spans="1:14" x14ac:dyDescent="0.2">
      <c r="A51" s="40" t="s">
        <v>138</v>
      </c>
      <c r="C51" s="40" t="s">
        <v>139</v>
      </c>
      <c r="F51" s="41">
        <v>19</v>
      </c>
      <c r="G51" s="43">
        <v>27.7</v>
      </c>
      <c r="H51" s="12">
        <f t="shared" si="5"/>
        <v>19.461666666666666</v>
      </c>
      <c r="I51" s="42">
        <f>21</f>
        <v>21</v>
      </c>
      <c r="J51" s="43">
        <v>30</v>
      </c>
      <c r="K51" s="12">
        <f t="shared" si="6"/>
        <v>21.5</v>
      </c>
      <c r="L51" s="11">
        <f t="shared" si="7"/>
        <v>70.91700000000003</v>
      </c>
      <c r="M51" s="48">
        <f t="shared" si="8"/>
        <v>19.13662002098436</v>
      </c>
      <c r="N51" s="49" t="str">
        <f t="shared" si="9"/>
        <v>S</v>
      </c>
    </row>
    <row r="52" spans="1:14" x14ac:dyDescent="0.2">
      <c r="A52" s="6" t="s">
        <v>19</v>
      </c>
      <c r="C52" s="6" t="s">
        <v>182</v>
      </c>
      <c r="F52" s="7">
        <v>0</v>
      </c>
      <c r="G52" s="11">
        <v>13</v>
      </c>
      <c r="H52" s="12">
        <f t="shared" si="5"/>
        <v>0.21666666666666667</v>
      </c>
      <c r="I52" s="10">
        <f>72</f>
        <v>72</v>
      </c>
      <c r="J52" s="11">
        <v>31</v>
      </c>
      <c r="K52" s="12">
        <f t="shared" si="6"/>
        <v>72.516666666666666</v>
      </c>
      <c r="L52" s="11">
        <f t="shared" si="7"/>
        <v>58.066333333333333</v>
      </c>
      <c r="M52" s="48">
        <f t="shared" si="8"/>
        <v>23.891620020984362</v>
      </c>
      <c r="N52" s="49" t="str">
        <f t="shared" si="9"/>
        <v>N</v>
      </c>
    </row>
    <row r="53" spans="1:14" x14ac:dyDescent="0.2">
      <c r="A53" s="40" t="s">
        <v>137</v>
      </c>
      <c r="C53" s="40" t="s">
        <v>182</v>
      </c>
      <c r="F53" s="41">
        <v>0</v>
      </c>
      <c r="G53" s="43">
        <v>13</v>
      </c>
      <c r="H53" s="12">
        <f t="shared" si="5"/>
        <v>0.21666666666666667</v>
      </c>
      <c r="I53" s="42">
        <f>72</f>
        <v>72</v>
      </c>
      <c r="J53" s="43">
        <v>31</v>
      </c>
      <c r="K53" s="12">
        <f t="shared" si="6"/>
        <v>72.516666666666666</v>
      </c>
      <c r="L53" s="11">
        <f t="shared" si="7"/>
        <v>58.066333333333333</v>
      </c>
      <c r="M53" s="48">
        <f t="shared" si="8"/>
        <v>23.891620020984362</v>
      </c>
      <c r="N53" s="49" t="str">
        <f t="shared" si="9"/>
        <v>N</v>
      </c>
    </row>
    <row r="54" spans="1:14" x14ac:dyDescent="0.2">
      <c r="A54" s="6" t="s">
        <v>31</v>
      </c>
      <c r="C54" s="6" t="s">
        <v>264</v>
      </c>
      <c r="F54" s="7">
        <v>0</v>
      </c>
      <c r="G54" s="11">
        <v>47.1</v>
      </c>
      <c r="H54" s="12">
        <f t="shared" si="5"/>
        <v>0.78500000000000003</v>
      </c>
      <c r="I54" s="10">
        <v>-11</v>
      </c>
      <c r="J54" s="11">
        <v>-52</v>
      </c>
      <c r="K54" s="12">
        <f t="shared" si="6"/>
        <v>-11.866666666666667</v>
      </c>
      <c r="L54" s="11">
        <f t="shared" si="7"/>
        <v>37.550333333333334</v>
      </c>
      <c r="M54" s="48">
        <f t="shared" si="8"/>
        <v>0.4599533543176948</v>
      </c>
      <c r="N54" s="49" t="str">
        <f t="shared" si="9"/>
        <v>S</v>
      </c>
    </row>
    <row r="55" spans="1:14" x14ac:dyDescent="0.2">
      <c r="A55" s="40" t="s">
        <v>148</v>
      </c>
      <c r="C55" s="40" t="s">
        <v>264</v>
      </c>
      <c r="F55" s="41">
        <v>0</v>
      </c>
      <c r="G55" s="8">
        <v>47.1</v>
      </c>
      <c r="H55" s="12">
        <f t="shared" si="5"/>
        <v>0.78500000000000003</v>
      </c>
      <c r="I55" s="42">
        <v>-11</v>
      </c>
      <c r="J55" s="43">
        <v>-52</v>
      </c>
      <c r="K55" s="12">
        <f t="shared" si="6"/>
        <v>-11.866666666666667</v>
      </c>
      <c r="L55" s="11">
        <f t="shared" si="7"/>
        <v>37.550333333333334</v>
      </c>
      <c r="M55" s="48">
        <f t="shared" si="8"/>
        <v>0.4599533543176948</v>
      </c>
      <c r="N55" s="49" t="str">
        <f t="shared" si="9"/>
        <v>S</v>
      </c>
    </row>
    <row r="56" spans="1:14" x14ac:dyDescent="0.2">
      <c r="A56" s="6" t="s">
        <v>6</v>
      </c>
      <c r="C56" s="6" t="s">
        <v>181</v>
      </c>
      <c r="F56" s="7">
        <v>1</v>
      </c>
      <c r="G56" s="11">
        <v>42.3</v>
      </c>
      <c r="H56" s="12">
        <f t="shared" si="5"/>
        <v>1.7050000000000001</v>
      </c>
      <c r="I56" s="10">
        <f>51</f>
        <v>51</v>
      </c>
      <c r="J56" s="11">
        <v>35</v>
      </c>
      <c r="K56" s="12">
        <f t="shared" si="6"/>
        <v>51.583333333333336</v>
      </c>
      <c r="L56" s="11">
        <f t="shared" si="7"/>
        <v>78.999666666666684</v>
      </c>
      <c r="M56" s="48">
        <f t="shared" si="8"/>
        <v>1.3799533543176947</v>
      </c>
      <c r="N56" s="49" t="str">
        <f t="shared" si="9"/>
        <v>N</v>
      </c>
    </row>
    <row r="57" spans="1:14" x14ac:dyDescent="0.2">
      <c r="A57" s="6" t="s">
        <v>94</v>
      </c>
      <c r="C57" s="6" t="s">
        <v>181</v>
      </c>
      <c r="E57" s="6" t="s">
        <v>95</v>
      </c>
      <c r="F57" s="7">
        <v>1</v>
      </c>
      <c r="G57" s="11">
        <v>42.3</v>
      </c>
      <c r="H57" s="12">
        <f t="shared" si="5"/>
        <v>1.7050000000000001</v>
      </c>
      <c r="I57" s="10">
        <f>51</f>
        <v>51</v>
      </c>
      <c r="J57" s="11">
        <v>35</v>
      </c>
      <c r="K57" s="12">
        <f t="shared" si="6"/>
        <v>51.583333333333336</v>
      </c>
      <c r="L57" s="11">
        <f t="shared" si="7"/>
        <v>78.999666666666684</v>
      </c>
      <c r="M57" s="48">
        <f t="shared" si="8"/>
        <v>1.3799533543176947</v>
      </c>
      <c r="N57" s="49" t="str">
        <f t="shared" si="9"/>
        <v>N</v>
      </c>
    </row>
    <row r="58" spans="1:14" x14ac:dyDescent="0.2">
      <c r="A58" s="6" t="s">
        <v>40</v>
      </c>
      <c r="C58" s="6" t="s">
        <v>181</v>
      </c>
      <c r="F58" s="7">
        <v>1</v>
      </c>
      <c r="G58" s="11">
        <v>42.3</v>
      </c>
      <c r="H58" s="12">
        <f t="shared" si="5"/>
        <v>1.7050000000000001</v>
      </c>
      <c r="I58" s="10">
        <f>51</f>
        <v>51</v>
      </c>
      <c r="J58" s="11">
        <v>35</v>
      </c>
      <c r="K58" s="12">
        <f t="shared" si="6"/>
        <v>51.583333333333336</v>
      </c>
      <c r="L58" s="11">
        <f t="shared" si="7"/>
        <v>78.999666666666684</v>
      </c>
      <c r="M58" s="48">
        <f t="shared" si="8"/>
        <v>1.3799533543176947</v>
      </c>
      <c r="N58" s="49" t="str">
        <f t="shared" si="9"/>
        <v>N</v>
      </c>
    </row>
    <row r="59" spans="1:14" x14ac:dyDescent="0.2">
      <c r="A59" s="6" t="s">
        <v>39</v>
      </c>
      <c r="C59" s="6" t="s">
        <v>243</v>
      </c>
      <c r="F59" s="7">
        <v>3</v>
      </c>
      <c r="G59" s="8">
        <v>33.200000000000003</v>
      </c>
      <c r="H59" s="12">
        <f t="shared" si="5"/>
        <v>3.5533333333333332</v>
      </c>
      <c r="I59" s="10">
        <v>-25</v>
      </c>
      <c r="J59" s="11">
        <v>-52</v>
      </c>
      <c r="K59" s="12">
        <f t="shared" si="6"/>
        <v>-25.866666666666667</v>
      </c>
      <c r="L59" s="11">
        <f t="shared" si="7"/>
        <v>23.550333333333334</v>
      </c>
      <c r="M59" s="48">
        <f t="shared" si="8"/>
        <v>3.2282866876510283</v>
      </c>
      <c r="N59" s="49" t="str">
        <f t="shared" si="9"/>
        <v>S</v>
      </c>
    </row>
    <row r="60" spans="1:14" x14ac:dyDescent="0.2">
      <c r="A60" s="6" t="s">
        <v>26</v>
      </c>
      <c r="C60" s="6" t="s">
        <v>236</v>
      </c>
      <c r="F60" s="7">
        <v>4</v>
      </c>
      <c r="G60" s="11">
        <v>7</v>
      </c>
      <c r="H60" s="12">
        <f t="shared" si="5"/>
        <v>4.1166666666666663</v>
      </c>
      <c r="I60" s="10">
        <f>60</f>
        <v>60</v>
      </c>
      <c r="J60" s="11">
        <v>55</v>
      </c>
      <c r="K60" s="12">
        <f t="shared" si="6"/>
        <v>60.916666666666664</v>
      </c>
      <c r="L60" s="11">
        <f t="shared" si="7"/>
        <v>69.666333333333355</v>
      </c>
      <c r="M60" s="48">
        <f t="shared" si="8"/>
        <v>3.7916200209843609</v>
      </c>
      <c r="N60" s="49" t="str">
        <f t="shared" si="9"/>
        <v>N</v>
      </c>
    </row>
    <row r="61" spans="1:14" x14ac:dyDescent="0.2">
      <c r="A61" s="6" t="s">
        <v>119</v>
      </c>
      <c r="C61" s="6" t="s">
        <v>236</v>
      </c>
      <c r="F61" s="7">
        <v>4</v>
      </c>
      <c r="G61" s="11">
        <v>7</v>
      </c>
      <c r="H61" s="12">
        <f t="shared" si="5"/>
        <v>4.1166666666666663</v>
      </c>
      <c r="I61" s="10">
        <f>60</f>
        <v>60</v>
      </c>
      <c r="J61" s="11">
        <v>55</v>
      </c>
      <c r="K61" s="12">
        <f t="shared" si="6"/>
        <v>60.916666666666664</v>
      </c>
      <c r="L61" s="11">
        <f t="shared" si="7"/>
        <v>69.666333333333355</v>
      </c>
      <c r="M61" s="48">
        <f t="shared" si="8"/>
        <v>3.7916200209843609</v>
      </c>
      <c r="N61" s="49" t="str">
        <f t="shared" si="9"/>
        <v>N</v>
      </c>
    </row>
    <row r="62" spans="1:14" x14ac:dyDescent="0.2">
      <c r="A62" s="6" t="s">
        <v>45</v>
      </c>
      <c r="C62" s="6" t="s">
        <v>244</v>
      </c>
      <c r="F62" s="7">
        <v>4</v>
      </c>
      <c r="G62" s="11">
        <v>9.3000000000000007</v>
      </c>
      <c r="H62" s="12">
        <f t="shared" si="5"/>
        <v>4.1550000000000002</v>
      </c>
      <c r="I62" s="10">
        <f>30</f>
        <v>30</v>
      </c>
      <c r="J62" s="11">
        <v>47</v>
      </c>
      <c r="K62" s="12">
        <f t="shared" si="6"/>
        <v>30.783333333333335</v>
      </c>
      <c r="L62" s="11">
        <f t="shared" si="7"/>
        <v>80.200333333333347</v>
      </c>
      <c r="M62" s="48">
        <f t="shared" si="8"/>
        <v>3.8299533543176949</v>
      </c>
      <c r="N62" s="49" t="str">
        <f t="shared" si="9"/>
        <v>S</v>
      </c>
    </row>
    <row r="63" spans="1:14" x14ac:dyDescent="0.2">
      <c r="A63" s="6" t="s">
        <v>35</v>
      </c>
      <c r="C63" s="6" t="s">
        <v>241</v>
      </c>
      <c r="F63" s="7">
        <v>4</v>
      </c>
      <c r="G63" s="8">
        <v>14.3</v>
      </c>
      <c r="H63" s="12">
        <f t="shared" si="5"/>
        <v>4.2383333333333333</v>
      </c>
      <c r="I63" s="10">
        <v>-12</v>
      </c>
      <c r="J63" s="11">
        <v>-44</v>
      </c>
      <c r="K63" s="12">
        <f t="shared" si="6"/>
        <v>-12.733333333333333</v>
      </c>
      <c r="L63" s="11">
        <f t="shared" si="7"/>
        <v>36.683666666666682</v>
      </c>
      <c r="M63" s="48">
        <f t="shared" si="8"/>
        <v>3.9132866876510271</v>
      </c>
      <c r="N63" s="49" t="str">
        <f t="shared" si="9"/>
        <v>S</v>
      </c>
    </row>
    <row r="64" spans="1:14" x14ac:dyDescent="0.2">
      <c r="A64" s="6" t="s">
        <v>53</v>
      </c>
      <c r="C64" s="6" t="s">
        <v>246</v>
      </c>
      <c r="F64" s="7">
        <v>7</v>
      </c>
      <c r="G64" s="11">
        <v>25.6</v>
      </c>
      <c r="H64" s="12">
        <f t="shared" si="5"/>
        <v>7.4266666666666667</v>
      </c>
      <c r="I64" s="10">
        <f>29</f>
        <v>29</v>
      </c>
      <c r="J64" s="11">
        <v>29</v>
      </c>
      <c r="K64" s="12">
        <f t="shared" si="6"/>
        <v>29.483333333333334</v>
      </c>
      <c r="L64" s="11">
        <f t="shared" si="7"/>
        <v>78.90033333333335</v>
      </c>
      <c r="M64" s="48">
        <f t="shared" si="8"/>
        <v>7.1016200209843596</v>
      </c>
      <c r="N64" s="49" t="str">
        <f t="shared" si="9"/>
        <v>S</v>
      </c>
    </row>
    <row r="65" spans="1:14" x14ac:dyDescent="0.2">
      <c r="A65" s="6" t="s">
        <v>38</v>
      </c>
      <c r="C65" s="6" t="s">
        <v>242</v>
      </c>
      <c r="F65" s="7">
        <v>7</v>
      </c>
      <c r="G65" s="11">
        <v>29.2</v>
      </c>
      <c r="H65" s="12">
        <f t="shared" si="5"/>
        <v>7.4866666666666664</v>
      </c>
      <c r="I65" s="10">
        <f>20</f>
        <v>20</v>
      </c>
      <c r="J65" s="11">
        <v>55</v>
      </c>
      <c r="K65" s="12">
        <f t="shared" si="6"/>
        <v>20.916666666666668</v>
      </c>
      <c r="L65" s="11">
        <f t="shared" si="7"/>
        <v>70.333666666666687</v>
      </c>
      <c r="M65" s="48">
        <f t="shared" si="8"/>
        <v>7.1616200209843619</v>
      </c>
      <c r="N65" s="49" t="str">
        <f t="shared" si="9"/>
        <v>S</v>
      </c>
    </row>
    <row r="66" spans="1:14" x14ac:dyDescent="0.2">
      <c r="A66" s="6" t="s">
        <v>59</v>
      </c>
      <c r="C66" s="6" t="s">
        <v>242</v>
      </c>
      <c r="F66" s="7">
        <v>7</v>
      </c>
      <c r="G66" s="11">
        <v>29.2</v>
      </c>
      <c r="H66" s="12">
        <f t="shared" si="5"/>
        <v>7.4866666666666664</v>
      </c>
      <c r="I66" s="10">
        <f>20</f>
        <v>20</v>
      </c>
      <c r="J66" s="11">
        <v>55</v>
      </c>
      <c r="K66" s="12">
        <f t="shared" si="6"/>
        <v>20.916666666666668</v>
      </c>
      <c r="L66" s="11">
        <f t="shared" si="7"/>
        <v>70.333666666666687</v>
      </c>
      <c r="M66" s="48">
        <f t="shared" si="8"/>
        <v>7.1616200209843619</v>
      </c>
      <c r="N66" s="49" t="str">
        <f t="shared" si="9"/>
        <v>S</v>
      </c>
    </row>
    <row r="67" spans="1:14" x14ac:dyDescent="0.2">
      <c r="A67" s="6" t="s">
        <v>57</v>
      </c>
      <c r="C67" s="6" t="s">
        <v>247</v>
      </c>
      <c r="F67" s="7">
        <v>10</v>
      </c>
      <c r="G67" s="8">
        <v>7</v>
      </c>
      <c r="H67" s="12">
        <f t="shared" si="5"/>
        <v>10.116666666666667</v>
      </c>
      <c r="I67" s="10">
        <v>-40</v>
      </c>
      <c r="J67" s="11">
        <v>-26</v>
      </c>
      <c r="K67" s="12">
        <f t="shared" si="6"/>
        <v>-40.43333333333333</v>
      </c>
      <c r="L67" s="11">
        <f t="shared" si="7"/>
        <v>8.9836666666666734</v>
      </c>
      <c r="M67" s="48">
        <f t="shared" si="8"/>
        <v>9.7916200209843609</v>
      </c>
      <c r="N67" s="49" t="str">
        <f t="shared" si="9"/>
        <v>S</v>
      </c>
    </row>
    <row r="68" spans="1:14" x14ac:dyDescent="0.2">
      <c r="A68" s="40" t="s">
        <v>154</v>
      </c>
      <c r="C68" s="40" t="s">
        <v>247</v>
      </c>
      <c r="F68" s="41">
        <v>10</v>
      </c>
      <c r="G68" s="8">
        <v>7</v>
      </c>
      <c r="H68" s="12">
        <f t="shared" si="5"/>
        <v>10.116666666666667</v>
      </c>
      <c r="I68" s="42">
        <v>-40</v>
      </c>
      <c r="J68" s="43">
        <v>-26</v>
      </c>
      <c r="K68" s="12">
        <f t="shared" si="6"/>
        <v>-40.43333333333333</v>
      </c>
      <c r="L68" s="11">
        <f t="shared" si="7"/>
        <v>8.9836666666666734</v>
      </c>
      <c r="M68" s="48">
        <f t="shared" si="8"/>
        <v>9.7916200209843609</v>
      </c>
      <c r="N68" s="49" t="str">
        <f t="shared" si="9"/>
        <v>S</v>
      </c>
    </row>
    <row r="69" spans="1:14" x14ac:dyDescent="0.2">
      <c r="A69" s="6" t="s">
        <v>30</v>
      </c>
      <c r="C69" s="6" t="s">
        <v>238</v>
      </c>
      <c r="F69" s="7">
        <v>10</v>
      </c>
      <c r="G69" s="11">
        <v>24.8</v>
      </c>
      <c r="H69" s="12">
        <f t="shared" si="5"/>
        <v>10.413333333333334</v>
      </c>
      <c r="I69" s="10">
        <v>-18</v>
      </c>
      <c r="J69" s="11">
        <v>-39</v>
      </c>
      <c r="K69" s="12">
        <f t="shared" si="6"/>
        <v>-18.649999999999999</v>
      </c>
      <c r="L69" s="11">
        <f t="shared" si="7"/>
        <v>30.767000000000003</v>
      </c>
      <c r="M69" s="48">
        <f t="shared" si="8"/>
        <v>10.088286687651028</v>
      </c>
      <c r="N69" s="49" t="str">
        <f t="shared" si="9"/>
        <v>S</v>
      </c>
    </row>
    <row r="70" spans="1:14" x14ac:dyDescent="0.2">
      <c r="A70" s="6" t="s">
        <v>50</v>
      </c>
      <c r="C70" s="6" t="s">
        <v>238</v>
      </c>
      <c r="F70" s="7">
        <v>10</v>
      </c>
      <c r="G70" s="8">
        <v>24.8</v>
      </c>
      <c r="H70" s="12">
        <f t="shared" si="5"/>
        <v>10.413333333333334</v>
      </c>
      <c r="I70" s="10">
        <v>-18</v>
      </c>
      <c r="J70" s="11">
        <v>-39</v>
      </c>
      <c r="K70" s="12">
        <f t="shared" si="6"/>
        <v>-18.649999999999999</v>
      </c>
      <c r="L70" s="11">
        <f t="shared" si="7"/>
        <v>30.767000000000003</v>
      </c>
      <c r="M70" s="48">
        <f t="shared" si="8"/>
        <v>10.088286687651028</v>
      </c>
      <c r="N70" s="49" t="str">
        <f t="shared" si="9"/>
        <v>S</v>
      </c>
    </row>
    <row r="71" spans="1:14" x14ac:dyDescent="0.2">
      <c r="A71" s="6" t="s">
        <v>71</v>
      </c>
      <c r="C71" s="6" t="s">
        <v>238</v>
      </c>
      <c r="F71" s="7">
        <v>10</v>
      </c>
      <c r="G71" s="8">
        <v>24.8</v>
      </c>
      <c r="H71" s="12">
        <f t="shared" si="5"/>
        <v>10.413333333333334</v>
      </c>
      <c r="I71" s="10">
        <v>-18</v>
      </c>
      <c r="J71" s="11">
        <v>-39</v>
      </c>
      <c r="K71" s="12">
        <f t="shared" si="6"/>
        <v>-18.649999999999999</v>
      </c>
      <c r="L71" s="11">
        <f t="shared" si="7"/>
        <v>30.767000000000003</v>
      </c>
      <c r="M71" s="48">
        <f t="shared" si="8"/>
        <v>10.088286687651028</v>
      </c>
      <c r="N71" s="49" t="str">
        <f t="shared" si="9"/>
        <v>S</v>
      </c>
    </row>
    <row r="72" spans="1:14" x14ac:dyDescent="0.2">
      <c r="A72" s="6" t="s">
        <v>117</v>
      </c>
      <c r="C72" s="6" t="s">
        <v>253</v>
      </c>
      <c r="E72" s="6" t="s">
        <v>118</v>
      </c>
      <c r="F72" s="7">
        <v>11</v>
      </c>
      <c r="G72" s="11">
        <v>14.8</v>
      </c>
      <c r="H72" s="12">
        <f t="shared" si="5"/>
        <v>11.246666666666666</v>
      </c>
      <c r="I72" s="10">
        <f>55</f>
        <v>55</v>
      </c>
      <c r="J72" s="11">
        <v>1</v>
      </c>
      <c r="K72" s="12">
        <f t="shared" si="6"/>
        <v>55.016666666666666</v>
      </c>
      <c r="L72" s="11">
        <f t="shared" si="7"/>
        <v>75.566333333333347</v>
      </c>
      <c r="M72" s="48">
        <f t="shared" si="8"/>
        <v>10.92162002098436</v>
      </c>
      <c r="N72" s="49" t="str">
        <f t="shared" si="9"/>
        <v>N</v>
      </c>
    </row>
    <row r="73" spans="1:14" x14ac:dyDescent="0.2">
      <c r="A73" s="6" t="s">
        <v>11</v>
      </c>
      <c r="C73" s="6" t="s">
        <v>231</v>
      </c>
      <c r="F73" s="7">
        <v>11</v>
      </c>
      <c r="G73" s="11">
        <v>50.3</v>
      </c>
      <c r="H73" s="12">
        <f t="shared" si="5"/>
        <v>11.838333333333333</v>
      </c>
      <c r="I73" s="10">
        <v>-57</v>
      </c>
      <c r="J73" s="11">
        <v>-11</v>
      </c>
      <c r="K73" s="12">
        <f t="shared" si="6"/>
        <v>-57.18333333333333</v>
      </c>
      <c r="L73" s="11">
        <f t="shared" si="7"/>
        <v>-7.766333333333332</v>
      </c>
      <c r="M73" s="48">
        <f t="shared" si="8"/>
        <v>11.513286687651025</v>
      </c>
      <c r="N73" s="49" t="str">
        <f t="shared" si="9"/>
        <v>S</v>
      </c>
    </row>
    <row r="74" spans="1:14" x14ac:dyDescent="0.2">
      <c r="A74" s="6" t="s">
        <v>72</v>
      </c>
      <c r="C74" s="6" t="s">
        <v>231</v>
      </c>
      <c r="F74" s="7">
        <v>11</v>
      </c>
      <c r="G74" s="8">
        <v>50.3</v>
      </c>
      <c r="H74" s="12">
        <f t="shared" si="5"/>
        <v>11.838333333333333</v>
      </c>
      <c r="I74" s="10">
        <v>-57</v>
      </c>
      <c r="J74" s="11">
        <v>-11</v>
      </c>
      <c r="K74" s="12">
        <f t="shared" si="6"/>
        <v>-57.18333333333333</v>
      </c>
      <c r="L74" s="11">
        <f t="shared" si="7"/>
        <v>-7.766333333333332</v>
      </c>
      <c r="M74" s="48">
        <f t="shared" si="8"/>
        <v>11.513286687651025</v>
      </c>
      <c r="N74" s="49" t="str">
        <f t="shared" si="9"/>
        <v>S</v>
      </c>
    </row>
    <row r="75" spans="1:14" x14ac:dyDescent="0.2">
      <c r="A75" s="40" t="s">
        <v>158</v>
      </c>
      <c r="C75" s="40" t="s">
        <v>259</v>
      </c>
      <c r="F75" s="41">
        <v>13</v>
      </c>
      <c r="G75" s="8">
        <v>33.5</v>
      </c>
      <c r="H75" s="12">
        <f t="shared" si="5"/>
        <v>13.558333333333334</v>
      </c>
      <c r="I75" s="42">
        <v>-65</v>
      </c>
      <c r="J75" s="43">
        <v>-68</v>
      </c>
      <c r="K75" s="12">
        <f t="shared" si="6"/>
        <v>-66.13333333333334</v>
      </c>
      <c r="L75" s="11">
        <f t="shared" si="7"/>
        <v>-16.716333333333331</v>
      </c>
      <c r="M75" s="48">
        <f t="shared" si="8"/>
        <v>13.233286687651027</v>
      </c>
      <c r="N75" s="49" t="str">
        <f t="shared" si="9"/>
        <v>S</v>
      </c>
    </row>
    <row r="76" spans="1:14" x14ac:dyDescent="0.2">
      <c r="A76" s="40" t="s">
        <v>168</v>
      </c>
      <c r="C76" s="40" t="s">
        <v>260</v>
      </c>
      <c r="F76" s="41">
        <v>16</v>
      </c>
      <c r="G76" s="43">
        <v>44.5</v>
      </c>
      <c r="H76" s="12">
        <f t="shared" si="5"/>
        <v>16.741666666666667</v>
      </c>
      <c r="I76" s="42">
        <f>23</f>
        <v>23</v>
      </c>
      <c r="J76" s="43">
        <v>48</v>
      </c>
      <c r="K76" s="12">
        <f t="shared" si="6"/>
        <v>23.8</v>
      </c>
      <c r="L76" s="11">
        <f t="shared" si="7"/>
        <v>73.217000000000013</v>
      </c>
      <c r="M76" s="48">
        <f t="shared" si="8"/>
        <v>16.416620020984361</v>
      </c>
      <c r="N76" s="49" t="str">
        <f t="shared" si="9"/>
        <v>S</v>
      </c>
    </row>
    <row r="77" spans="1:14" x14ac:dyDescent="0.2">
      <c r="A77" s="6" t="s">
        <v>21</v>
      </c>
      <c r="C77" s="6" t="s">
        <v>235</v>
      </c>
      <c r="F77" s="7">
        <v>17</v>
      </c>
      <c r="G77" s="11">
        <v>13.7</v>
      </c>
      <c r="H77" s="12">
        <f t="shared" ref="H77:H108" si="10">F77+G77/60</f>
        <v>17.228333333333332</v>
      </c>
      <c r="I77" s="10">
        <v>-37</v>
      </c>
      <c r="J77" s="11">
        <v>-6</v>
      </c>
      <c r="K77" s="12">
        <f t="shared" ref="K77:K108" si="11">I77+J77/60</f>
        <v>-37.1</v>
      </c>
      <c r="L77" s="11">
        <f t="shared" ref="L77:L108" si="12">(180/PI())*ASIN(SIN(Lat*PI()/180)*SIN(Dec*PI()/180)+COS(Lat*PI()/180)*COS(Dec*PI()/180))</f>
        <v>12.317000000000002</v>
      </c>
      <c r="M77" s="48">
        <f t="shared" ref="M77:M108" si="13">IF(Lon/15+RA-GTZ+Tof&lt;0,Lon/15+RA-GTZ+Tof+24,IF(Lon/15+RA-GTZ+Tof&gt;24,Lon/15+RA-GTZ+Tof-24,Lon/15+RA-GTZ+Tof))</f>
        <v>16.903286687651025</v>
      </c>
      <c r="N77" s="49" t="str">
        <f t="shared" ref="N77:N108" si="14">IF(ACOS(ROUND((SIN(Dec*PI()/180)-SIN(Lat*PI()/180)*SIN(Amt*PI()/180))/(COS(Lat*PI()/180)*COS(Amt*PI()/180)),3))&lt;PI()/2,"N","S")</f>
        <v>S</v>
      </c>
    </row>
    <row r="78" spans="1:14" x14ac:dyDescent="0.2">
      <c r="A78" s="6" t="s">
        <v>20</v>
      </c>
      <c r="C78" s="6" t="s">
        <v>234</v>
      </c>
      <c r="F78" s="7">
        <v>17</v>
      </c>
      <c r="G78" s="11">
        <v>14.1</v>
      </c>
      <c r="H78" s="12">
        <f t="shared" si="10"/>
        <v>17.234999999999999</v>
      </c>
      <c r="I78" s="10">
        <v>-12</v>
      </c>
      <c r="J78" s="11">
        <v>-55</v>
      </c>
      <c r="K78" s="12">
        <f t="shared" si="11"/>
        <v>-12.916666666666666</v>
      </c>
      <c r="L78" s="11">
        <f t="shared" si="12"/>
        <v>36.500333333333337</v>
      </c>
      <c r="M78" s="48">
        <f t="shared" si="13"/>
        <v>16.909953354317693</v>
      </c>
      <c r="N78" s="49" t="str">
        <f t="shared" si="14"/>
        <v>S</v>
      </c>
    </row>
    <row r="79" spans="1:14" x14ac:dyDescent="0.2">
      <c r="A79" s="6" t="s">
        <v>33</v>
      </c>
      <c r="C79" s="6" t="s">
        <v>239</v>
      </c>
      <c r="F79" s="7">
        <v>17</v>
      </c>
      <c r="G79" s="11">
        <v>22.3</v>
      </c>
      <c r="H79" s="12">
        <f t="shared" si="10"/>
        <v>17.371666666666666</v>
      </c>
      <c r="I79" s="10">
        <v>-38</v>
      </c>
      <c r="J79" s="11">
        <v>-29</v>
      </c>
      <c r="K79" s="12">
        <f t="shared" si="11"/>
        <v>-38.483333333333334</v>
      </c>
      <c r="L79" s="11">
        <f t="shared" si="12"/>
        <v>10.933666666666667</v>
      </c>
      <c r="M79" s="48">
        <f t="shared" si="13"/>
        <v>17.04662002098436</v>
      </c>
      <c r="N79" s="49" t="str">
        <f t="shared" si="14"/>
        <v>S</v>
      </c>
    </row>
    <row r="80" spans="1:14" x14ac:dyDescent="0.2">
      <c r="A80" s="6" t="s">
        <v>97</v>
      </c>
      <c r="C80" s="6" t="s">
        <v>252</v>
      </c>
      <c r="F80" s="7">
        <v>17</v>
      </c>
      <c r="G80" s="8">
        <v>29.3</v>
      </c>
      <c r="H80" s="12">
        <f t="shared" si="10"/>
        <v>17.488333333333333</v>
      </c>
      <c r="I80" s="10">
        <v>-23</v>
      </c>
      <c r="J80" s="11">
        <v>-46</v>
      </c>
      <c r="K80" s="12">
        <f t="shared" si="11"/>
        <v>-23.766666666666666</v>
      </c>
      <c r="L80" s="11">
        <f t="shared" si="12"/>
        <v>25.650333333333336</v>
      </c>
      <c r="M80" s="48">
        <f t="shared" si="13"/>
        <v>17.163286687651027</v>
      </c>
      <c r="N80" s="49" t="str">
        <f t="shared" si="14"/>
        <v>S</v>
      </c>
    </row>
    <row r="81" spans="1:14" x14ac:dyDescent="0.2">
      <c r="A81" s="40" t="s">
        <v>128</v>
      </c>
      <c r="C81" s="40" t="s">
        <v>255</v>
      </c>
      <c r="F81" s="41">
        <v>18</v>
      </c>
      <c r="G81" s="8">
        <v>5.2</v>
      </c>
      <c r="H81" s="12">
        <f t="shared" si="10"/>
        <v>18.086666666666666</v>
      </c>
      <c r="I81" s="42">
        <v>-19</v>
      </c>
      <c r="J81" s="43">
        <v>-51</v>
      </c>
      <c r="K81" s="12">
        <f t="shared" si="11"/>
        <v>-19.850000000000001</v>
      </c>
      <c r="L81" s="11">
        <f t="shared" si="12"/>
        <v>29.567000000000007</v>
      </c>
      <c r="M81" s="48">
        <f t="shared" si="13"/>
        <v>17.76162002098436</v>
      </c>
      <c r="N81" s="49" t="str">
        <f t="shared" si="14"/>
        <v>S</v>
      </c>
    </row>
    <row r="82" spans="1:14" x14ac:dyDescent="0.2">
      <c r="A82" s="6" t="s">
        <v>29</v>
      </c>
      <c r="C82" s="6" t="s">
        <v>237</v>
      </c>
      <c r="F82" s="7">
        <v>17</v>
      </c>
      <c r="G82" s="11">
        <v>58.6</v>
      </c>
      <c r="H82" s="12">
        <f t="shared" si="10"/>
        <v>17.976666666666667</v>
      </c>
      <c r="I82" s="10">
        <f>66</f>
        <v>66</v>
      </c>
      <c r="J82" s="11">
        <v>38</v>
      </c>
      <c r="K82" s="12">
        <f t="shared" si="11"/>
        <v>66.63333333333334</v>
      </c>
      <c r="L82" s="11">
        <f t="shared" si="12"/>
        <v>63.949666666666673</v>
      </c>
      <c r="M82" s="48">
        <f t="shared" si="13"/>
        <v>17.65162002098436</v>
      </c>
      <c r="N82" s="49" t="str">
        <f t="shared" si="14"/>
        <v>N</v>
      </c>
    </row>
    <row r="83" spans="1:14" x14ac:dyDescent="0.2">
      <c r="A83" s="6" t="s">
        <v>12</v>
      </c>
      <c r="C83" s="6" t="s">
        <v>232</v>
      </c>
      <c r="F83" s="7">
        <v>18</v>
      </c>
      <c r="G83" s="11">
        <v>12.1</v>
      </c>
      <c r="H83" s="12">
        <f t="shared" si="10"/>
        <v>18.201666666666668</v>
      </c>
      <c r="I83" s="10">
        <f>6</f>
        <v>6</v>
      </c>
      <c r="J83" s="11">
        <v>51</v>
      </c>
      <c r="K83" s="12">
        <f t="shared" si="11"/>
        <v>6.85</v>
      </c>
      <c r="L83" s="11">
        <f t="shared" si="12"/>
        <v>56.267000000000003</v>
      </c>
      <c r="M83" s="48">
        <f t="shared" si="13"/>
        <v>17.876620020984362</v>
      </c>
      <c r="N83" s="49" t="str">
        <f t="shared" si="14"/>
        <v>S</v>
      </c>
    </row>
    <row r="84" spans="1:14" x14ac:dyDescent="0.2">
      <c r="A84" s="6" t="s">
        <v>58</v>
      </c>
      <c r="C84" s="6" t="s">
        <v>232</v>
      </c>
      <c r="F84" s="7">
        <v>18</v>
      </c>
      <c r="G84" s="11">
        <v>12.1</v>
      </c>
      <c r="H84" s="12">
        <f t="shared" si="10"/>
        <v>18.201666666666668</v>
      </c>
      <c r="I84" s="10">
        <f>6</f>
        <v>6</v>
      </c>
      <c r="J84" s="11">
        <v>51</v>
      </c>
      <c r="K84" s="12">
        <f t="shared" si="11"/>
        <v>6.85</v>
      </c>
      <c r="L84" s="11">
        <f t="shared" si="12"/>
        <v>56.267000000000003</v>
      </c>
      <c r="M84" s="48">
        <f t="shared" si="13"/>
        <v>17.876620020984362</v>
      </c>
      <c r="N84" s="49" t="str">
        <f t="shared" si="14"/>
        <v>S</v>
      </c>
    </row>
    <row r="85" spans="1:14" x14ac:dyDescent="0.2">
      <c r="A85" s="40" t="s">
        <v>167</v>
      </c>
      <c r="C85" s="40" t="s">
        <v>232</v>
      </c>
      <c r="F85" s="41">
        <v>18</v>
      </c>
      <c r="G85" s="43">
        <v>12.1</v>
      </c>
      <c r="H85" s="12">
        <f t="shared" si="10"/>
        <v>18.201666666666668</v>
      </c>
      <c r="I85" s="42">
        <f>6</f>
        <v>6</v>
      </c>
      <c r="J85" s="43">
        <v>51</v>
      </c>
      <c r="K85" s="12">
        <f t="shared" si="11"/>
        <v>6.85</v>
      </c>
      <c r="L85" s="11">
        <f t="shared" si="12"/>
        <v>56.267000000000003</v>
      </c>
      <c r="M85" s="48">
        <f t="shared" si="13"/>
        <v>17.876620020984362</v>
      </c>
      <c r="N85" s="49" t="str">
        <f t="shared" si="14"/>
        <v>S</v>
      </c>
    </row>
    <row r="86" spans="1:14" x14ac:dyDescent="0.2">
      <c r="A86" s="40" t="s">
        <v>130</v>
      </c>
      <c r="C86" s="40" t="s">
        <v>256</v>
      </c>
      <c r="E86" s="40" t="s">
        <v>131</v>
      </c>
      <c r="F86" s="41">
        <v>18</v>
      </c>
      <c r="G86" s="43">
        <v>53.6</v>
      </c>
      <c r="H86" s="12">
        <f t="shared" si="10"/>
        <v>18.893333333333334</v>
      </c>
      <c r="I86" s="42">
        <f>33</f>
        <v>33</v>
      </c>
      <c r="J86" s="43">
        <v>2</v>
      </c>
      <c r="K86" s="12">
        <f t="shared" si="11"/>
        <v>33.033333333333331</v>
      </c>
      <c r="L86" s="11">
        <f t="shared" si="12"/>
        <v>82.450333333333305</v>
      </c>
      <c r="M86" s="48">
        <f t="shared" si="13"/>
        <v>18.568286687651028</v>
      </c>
      <c r="N86" s="49" t="str">
        <f t="shared" si="14"/>
        <v>S</v>
      </c>
    </row>
    <row r="87" spans="1:14" x14ac:dyDescent="0.2">
      <c r="A87" s="6" t="s">
        <v>123</v>
      </c>
      <c r="C87" s="6" t="s">
        <v>254</v>
      </c>
      <c r="F87" s="7">
        <v>19</v>
      </c>
      <c r="G87" s="8">
        <v>2.6</v>
      </c>
      <c r="H87" s="12">
        <f t="shared" si="10"/>
        <v>19.043333333333333</v>
      </c>
      <c r="I87" s="10">
        <v>0</v>
      </c>
      <c r="J87" s="11">
        <v>-27</v>
      </c>
      <c r="K87" s="12">
        <f t="shared" si="11"/>
        <v>-0.45</v>
      </c>
      <c r="L87" s="11">
        <f t="shared" si="12"/>
        <v>48.967000000000006</v>
      </c>
      <c r="M87" s="48">
        <f t="shared" si="13"/>
        <v>18.718286687651027</v>
      </c>
      <c r="N87" s="49" t="str">
        <f t="shared" si="14"/>
        <v>S</v>
      </c>
    </row>
    <row r="88" spans="1:14" x14ac:dyDescent="0.2">
      <c r="A88" s="6" t="s">
        <v>48</v>
      </c>
      <c r="C88" s="6" t="s">
        <v>245</v>
      </c>
      <c r="F88" s="7">
        <v>19</v>
      </c>
      <c r="G88" s="8">
        <v>5.9</v>
      </c>
      <c r="H88" s="12">
        <f t="shared" si="10"/>
        <v>19.098333333333333</v>
      </c>
      <c r="I88" s="10">
        <v>-6</v>
      </c>
      <c r="J88" s="11">
        <v>0</v>
      </c>
      <c r="K88" s="12">
        <f t="shared" si="11"/>
        <v>-6</v>
      </c>
      <c r="L88" s="11">
        <f t="shared" si="12"/>
        <v>43.417000000000002</v>
      </c>
      <c r="M88" s="48">
        <f t="shared" si="13"/>
        <v>18.773286687651026</v>
      </c>
      <c r="N88" s="49" t="str">
        <f t="shared" si="14"/>
        <v>S</v>
      </c>
    </row>
    <row r="89" spans="1:14" x14ac:dyDescent="0.2">
      <c r="A89" s="6" t="s">
        <v>98</v>
      </c>
      <c r="C89" s="6" t="s">
        <v>258</v>
      </c>
      <c r="E89" s="6" t="s">
        <v>99</v>
      </c>
      <c r="F89" s="7">
        <v>22</v>
      </c>
      <c r="G89" s="11">
        <v>16.100000000000001</v>
      </c>
      <c r="H89" s="12">
        <f t="shared" si="10"/>
        <v>22.268333333333334</v>
      </c>
      <c r="I89" s="10">
        <f>57</f>
        <v>57</v>
      </c>
      <c r="J89" s="11">
        <v>29</v>
      </c>
      <c r="K89" s="12">
        <f t="shared" si="11"/>
        <v>57.483333333333334</v>
      </c>
      <c r="L89" s="11">
        <f t="shared" si="12"/>
        <v>73.099666666666678</v>
      </c>
      <c r="M89" s="48">
        <f t="shared" si="13"/>
        <v>21.943286687651028</v>
      </c>
      <c r="N89" s="49" t="str">
        <f t="shared" si="14"/>
        <v>N</v>
      </c>
    </row>
    <row r="90" spans="1:14" x14ac:dyDescent="0.2">
      <c r="A90" s="40" t="s">
        <v>149</v>
      </c>
      <c r="C90" s="40" t="s">
        <v>258</v>
      </c>
      <c r="F90" s="41">
        <v>19</v>
      </c>
      <c r="G90" s="43">
        <v>18.5</v>
      </c>
      <c r="H90" s="12">
        <f t="shared" si="10"/>
        <v>19.308333333333334</v>
      </c>
      <c r="I90" s="42">
        <f>6</f>
        <v>6</v>
      </c>
      <c r="J90" s="43">
        <v>32</v>
      </c>
      <c r="K90" s="12">
        <f t="shared" si="11"/>
        <v>6.5333333333333332</v>
      </c>
      <c r="L90" s="11">
        <f t="shared" si="12"/>
        <v>55.95033333333334</v>
      </c>
      <c r="M90" s="48">
        <f t="shared" si="13"/>
        <v>18.983286687651027</v>
      </c>
      <c r="N90" s="49" t="str">
        <f t="shared" si="14"/>
        <v>S</v>
      </c>
    </row>
    <row r="91" spans="1:14" x14ac:dyDescent="0.2">
      <c r="A91" s="6" t="s">
        <v>96</v>
      </c>
      <c r="C91" s="6" t="s">
        <v>251</v>
      </c>
      <c r="F91" s="7">
        <v>19</v>
      </c>
      <c r="G91" s="8">
        <v>44</v>
      </c>
      <c r="H91" s="12">
        <f t="shared" si="10"/>
        <v>19.733333333333334</v>
      </c>
      <c r="I91" s="10">
        <v>-14</v>
      </c>
      <c r="J91" s="11">
        <v>-9</v>
      </c>
      <c r="K91" s="12">
        <f t="shared" si="11"/>
        <v>-14.15</v>
      </c>
      <c r="L91" s="11">
        <f t="shared" si="12"/>
        <v>35.26700000000001</v>
      </c>
      <c r="M91" s="48">
        <f t="shared" si="13"/>
        <v>19.408286687651028</v>
      </c>
      <c r="N91" s="49" t="str">
        <f t="shared" si="14"/>
        <v>S</v>
      </c>
    </row>
    <row r="92" spans="1:14" x14ac:dyDescent="0.2">
      <c r="A92" s="6" t="s">
        <v>9</v>
      </c>
      <c r="C92" s="6" t="s">
        <v>229</v>
      </c>
      <c r="F92" s="7">
        <v>19</v>
      </c>
      <c r="G92" s="11">
        <v>44.8</v>
      </c>
      <c r="H92" s="12">
        <f t="shared" si="10"/>
        <v>19.746666666666666</v>
      </c>
      <c r="I92" s="10">
        <f>50</f>
        <v>50</v>
      </c>
      <c r="J92" s="11">
        <v>32</v>
      </c>
      <c r="K92" s="12">
        <f t="shared" si="11"/>
        <v>50.533333333333331</v>
      </c>
      <c r="L92" s="11">
        <f t="shared" si="12"/>
        <v>80.049666666666695</v>
      </c>
      <c r="M92" s="48">
        <f t="shared" si="13"/>
        <v>19.42162002098436</v>
      </c>
      <c r="N92" s="49" t="str">
        <f t="shared" si="14"/>
        <v>N</v>
      </c>
    </row>
    <row r="93" spans="1:14" x14ac:dyDescent="0.2">
      <c r="A93" s="6" t="s">
        <v>2</v>
      </c>
      <c r="C93" s="6" t="s">
        <v>228</v>
      </c>
      <c r="E93" s="6" t="s">
        <v>3</v>
      </c>
      <c r="F93" s="7">
        <v>19</v>
      </c>
      <c r="G93" s="11">
        <v>59.6</v>
      </c>
      <c r="H93" s="12">
        <f t="shared" si="10"/>
        <v>19.993333333333332</v>
      </c>
      <c r="I93" s="10">
        <f>22</f>
        <v>22</v>
      </c>
      <c r="J93" s="11">
        <v>43</v>
      </c>
      <c r="K93" s="12">
        <f t="shared" si="11"/>
        <v>22.716666666666665</v>
      </c>
      <c r="L93" s="11">
        <f t="shared" si="12"/>
        <v>72.13366666666667</v>
      </c>
      <c r="M93" s="48">
        <f t="shared" si="13"/>
        <v>19.668286687651026</v>
      </c>
      <c r="N93" s="49" t="str">
        <f t="shared" si="14"/>
        <v>S</v>
      </c>
    </row>
    <row r="94" spans="1:14" x14ac:dyDescent="0.2">
      <c r="A94" s="6" t="s">
        <v>49</v>
      </c>
      <c r="C94" s="6" t="s">
        <v>228</v>
      </c>
      <c r="E94" s="6" t="s">
        <v>3</v>
      </c>
      <c r="F94" s="7">
        <v>19</v>
      </c>
      <c r="G94" s="11">
        <v>59.6</v>
      </c>
      <c r="H94" s="12">
        <f t="shared" si="10"/>
        <v>19.993333333333332</v>
      </c>
      <c r="I94" s="10">
        <f>22</f>
        <v>22</v>
      </c>
      <c r="J94" s="11">
        <v>43</v>
      </c>
      <c r="K94" s="12">
        <f t="shared" si="11"/>
        <v>22.716666666666665</v>
      </c>
      <c r="L94" s="11">
        <f t="shared" si="12"/>
        <v>72.13366666666667</v>
      </c>
      <c r="M94" s="48">
        <f t="shared" si="13"/>
        <v>19.668286687651026</v>
      </c>
      <c r="N94" s="49" t="str">
        <f t="shared" si="14"/>
        <v>S</v>
      </c>
    </row>
    <row r="95" spans="1:14" x14ac:dyDescent="0.2">
      <c r="A95" s="6" t="s">
        <v>54</v>
      </c>
      <c r="C95" s="6" t="s">
        <v>228</v>
      </c>
      <c r="F95" s="7">
        <v>19</v>
      </c>
      <c r="G95" s="11">
        <v>59.6</v>
      </c>
      <c r="H95" s="12">
        <f t="shared" si="10"/>
        <v>19.993333333333332</v>
      </c>
      <c r="I95" s="10">
        <f>22</f>
        <v>22</v>
      </c>
      <c r="J95" s="11">
        <v>43</v>
      </c>
      <c r="K95" s="12">
        <f t="shared" si="11"/>
        <v>22.716666666666665</v>
      </c>
      <c r="L95" s="11">
        <f t="shared" si="12"/>
        <v>72.13366666666667</v>
      </c>
      <c r="M95" s="48">
        <f t="shared" si="13"/>
        <v>19.668286687651026</v>
      </c>
      <c r="N95" s="49" t="str">
        <f t="shared" si="14"/>
        <v>S</v>
      </c>
    </row>
    <row r="96" spans="1:14" x14ac:dyDescent="0.2">
      <c r="A96" s="6" t="s">
        <v>55</v>
      </c>
      <c r="C96" s="6" t="s">
        <v>228</v>
      </c>
      <c r="E96" s="6" t="s">
        <v>3</v>
      </c>
      <c r="F96" s="7">
        <v>19</v>
      </c>
      <c r="G96" s="11">
        <v>59.6</v>
      </c>
      <c r="H96" s="12">
        <f t="shared" si="10"/>
        <v>19.993333333333332</v>
      </c>
      <c r="I96" s="10">
        <f>22</f>
        <v>22</v>
      </c>
      <c r="J96" s="11">
        <v>43</v>
      </c>
      <c r="K96" s="12">
        <f t="shared" si="11"/>
        <v>22.716666666666665</v>
      </c>
      <c r="L96" s="11">
        <f t="shared" si="12"/>
        <v>72.13366666666667</v>
      </c>
      <c r="M96" s="48">
        <f t="shared" si="13"/>
        <v>19.668286687651026</v>
      </c>
      <c r="N96" s="49" t="str">
        <f t="shared" si="14"/>
        <v>S</v>
      </c>
    </row>
    <row r="97" spans="1:14" x14ac:dyDescent="0.2">
      <c r="A97" s="6" t="s">
        <v>10</v>
      </c>
      <c r="C97" s="6" t="s">
        <v>230</v>
      </c>
      <c r="F97" s="7">
        <v>20</v>
      </c>
      <c r="G97" s="11">
        <v>22.4</v>
      </c>
      <c r="H97" s="12">
        <f t="shared" si="10"/>
        <v>20.373333333333335</v>
      </c>
      <c r="I97" s="10">
        <f>20</f>
        <v>20</v>
      </c>
      <c r="J97" s="11">
        <v>6</v>
      </c>
      <c r="K97" s="12">
        <f t="shared" si="11"/>
        <v>20.100000000000001</v>
      </c>
      <c r="L97" s="11">
        <f t="shared" si="12"/>
        <v>69.517000000000024</v>
      </c>
      <c r="M97" s="48">
        <f t="shared" si="13"/>
        <v>20.048286687651029</v>
      </c>
      <c r="N97" s="49" t="str">
        <f t="shared" si="14"/>
        <v>S</v>
      </c>
    </row>
    <row r="98" spans="1:14" x14ac:dyDescent="0.2">
      <c r="A98" s="6" t="s">
        <v>62</v>
      </c>
      <c r="C98" s="6" t="s">
        <v>248</v>
      </c>
      <c r="F98" s="7">
        <v>21</v>
      </c>
      <c r="G98" s="11">
        <v>0.5</v>
      </c>
      <c r="H98" s="12">
        <f t="shared" si="10"/>
        <v>21.008333333333333</v>
      </c>
      <c r="I98" s="10">
        <f>54</f>
        <v>54</v>
      </c>
      <c r="J98" s="11">
        <v>33</v>
      </c>
      <c r="K98" s="12">
        <f t="shared" si="11"/>
        <v>54.55</v>
      </c>
      <c r="L98" s="11">
        <f t="shared" si="12"/>
        <v>76.03300000000003</v>
      </c>
      <c r="M98" s="48">
        <f t="shared" si="13"/>
        <v>20.683286687651027</v>
      </c>
      <c r="N98" s="49" t="str">
        <f t="shared" si="14"/>
        <v>N</v>
      </c>
    </row>
    <row r="99" spans="1:14" x14ac:dyDescent="0.2">
      <c r="A99" s="40" t="s">
        <v>136</v>
      </c>
      <c r="C99" s="40" t="s">
        <v>257</v>
      </c>
      <c r="F99" s="41">
        <v>21</v>
      </c>
      <c r="G99" s="8">
        <v>4.2</v>
      </c>
      <c r="H99" s="12">
        <f t="shared" si="10"/>
        <v>21.07</v>
      </c>
      <c r="I99" s="42">
        <v>-11</v>
      </c>
      <c r="J99" s="43">
        <v>-22</v>
      </c>
      <c r="K99" s="12">
        <f t="shared" si="11"/>
        <v>-11.366666666666667</v>
      </c>
      <c r="L99" s="11">
        <f t="shared" si="12"/>
        <v>38.050333333333334</v>
      </c>
      <c r="M99" s="48">
        <f t="shared" si="13"/>
        <v>20.744953354317694</v>
      </c>
      <c r="N99" s="49" t="str">
        <f t="shared" si="14"/>
        <v>S</v>
      </c>
    </row>
    <row r="100" spans="1:14" x14ac:dyDescent="0.2">
      <c r="A100" s="6" t="s">
        <v>34</v>
      </c>
      <c r="C100" s="6" t="s">
        <v>240</v>
      </c>
      <c r="F100" s="7">
        <v>21</v>
      </c>
      <c r="G100" s="11">
        <v>6.3</v>
      </c>
      <c r="H100" s="12">
        <f t="shared" si="10"/>
        <v>21.105</v>
      </c>
      <c r="I100" s="10">
        <f>47</f>
        <v>47</v>
      </c>
      <c r="J100" s="11">
        <v>51</v>
      </c>
      <c r="K100" s="12">
        <f t="shared" si="11"/>
        <v>47.85</v>
      </c>
      <c r="L100" s="11">
        <f t="shared" si="12"/>
        <v>82.73299999999999</v>
      </c>
      <c r="M100" s="48">
        <f t="shared" si="13"/>
        <v>20.779953354317694</v>
      </c>
      <c r="N100" s="49" t="str">
        <f t="shared" si="14"/>
        <v>N</v>
      </c>
    </row>
    <row r="101" spans="1:14" x14ac:dyDescent="0.2">
      <c r="A101" s="40" t="s">
        <v>166</v>
      </c>
      <c r="C101" s="40" t="s">
        <v>240</v>
      </c>
      <c r="F101" s="41">
        <v>21</v>
      </c>
      <c r="G101" s="43">
        <v>6.3</v>
      </c>
      <c r="H101" s="12">
        <f t="shared" si="10"/>
        <v>21.105</v>
      </c>
      <c r="I101" s="42">
        <f>47</f>
        <v>47</v>
      </c>
      <c r="J101" s="43">
        <v>51</v>
      </c>
      <c r="K101" s="12">
        <f t="shared" si="11"/>
        <v>47.85</v>
      </c>
      <c r="L101" s="11">
        <f t="shared" si="12"/>
        <v>82.73299999999999</v>
      </c>
      <c r="M101" s="48">
        <f t="shared" si="13"/>
        <v>20.779953354317694</v>
      </c>
      <c r="N101" s="49" t="str">
        <f t="shared" si="14"/>
        <v>N</v>
      </c>
    </row>
    <row r="102" spans="1:14" x14ac:dyDescent="0.2">
      <c r="A102" s="6" t="s">
        <v>76</v>
      </c>
      <c r="C102" s="6" t="s">
        <v>249</v>
      </c>
      <c r="F102" s="7">
        <v>21</v>
      </c>
      <c r="G102" s="11">
        <v>7</v>
      </c>
      <c r="H102" s="12">
        <f t="shared" si="10"/>
        <v>21.116666666666667</v>
      </c>
      <c r="I102" s="10">
        <f>42</f>
        <v>42</v>
      </c>
      <c r="J102" s="11">
        <v>14</v>
      </c>
      <c r="K102" s="12">
        <f t="shared" si="11"/>
        <v>42.233333333333334</v>
      </c>
      <c r="L102" s="11">
        <f t="shared" si="12"/>
        <v>88.349666666666636</v>
      </c>
      <c r="M102" s="48">
        <f t="shared" si="13"/>
        <v>20.791620020984361</v>
      </c>
      <c r="N102" s="49" t="str">
        <f t="shared" si="14"/>
        <v>N</v>
      </c>
    </row>
    <row r="103" spans="1:14" x14ac:dyDescent="0.2">
      <c r="A103" s="6" t="s">
        <v>100</v>
      </c>
      <c r="C103" s="6" t="s">
        <v>249</v>
      </c>
      <c r="F103" s="7">
        <v>21</v>
      </c>
      <c r="G103" s="11">
        <v>7</v>
      </c>
      <c r="H103" s="12">
        <f t="shared" si="10"/>
        <v>21.116666666666667</v>
      </c>
      <c r="I103" s="10">
        <f>42</f>
        <v>42</v>
      </c>
      <c r="J103" s="11">
        <v>14</v>
      </c>
      <c r="K103" s="12">
        <f t="shared" si="11"/>
        <v>42.233333333333334</v>
      </c>
      <c r="L103" s="11">
        <f t="shared" si="12"/>
        <v>88.349666666666636</v>
      </c>
      <c r="M103" s="48">
        <f t="shared" si="13"/>
        <v>20.791620020984361</v>
      </c>
      <c r="N103" s="49" t="str">
        <f t="shared" si="14"/>
        <v>N</v>
      </c>
    </row>
    <row r="104" spans="1:14" x14ac:dyDescent="0.2">
      <c r="A104" s="6" t="s">
        <v>82</v>
      </c>
      <c r="C104" s="6" t="s">
        <v>250</v>
      </c>
      <c r="F104" s="7">
        <v>22</v>
      </c>
      <c r="G104" s="8">
        <v>29.6</v>
      </c>
      <c r="H104" s="12">
        <f t="shared" si="10"/>
        <v>22.493333333333332</v>
      </c>
      <c r="I104" s="10">
        <v>-20</v>
      </c>
      <c r="J104" s="11">
        <v>-50</v>
      </c>
      <c r="K104" s="12">
        <f t="shared" si="11"/>
        <v>-20.833333333333332</v>
      </c>
      <c r="L104" s="11">
        <f t="shared" si="12"/>
        <v>28.583666666666673</v>
      </c>
      <c r="M104" s="48">
        <f t="shared" si="13"/>
        <v>22.168286687651026</v>
      </c>
      <c r="N104" s="49" t="str">
        <f t="shared" si="14"/>
        <v>S</v>
      </c>
    </row>
    <row r="105" spans="1:14" x14ac:dyDescent="0.2">
      <c r="A105" s="6" t="s">
        <v>83</v>
      </c>
      <c r="C105" s="6" t="s">
        <v>250</v>
      </c>
      <c r="F105" s="7">
        <v>22</v>
      </c>
      <c r="G105" s="8">
        <v>29.6</v>
      </c>
      <c r="H105" s="12">
        <f t="shared" si="10"/>
        <v>22.493333333333332</v>
      </c>
      <c r="I105" s="10">
        <v>-20</v>
      </c>
      <c r="J105" s="11">
        <v>-50</v>
      </c>
      <c r="K105" s="12">
        <f t="shared" si="11"/>
        <v>-20.833333333333332</v>
      </c>
      <c r="L105" s="11">
        <f t="shared" si="12"/>
        <v>28.583666666666673</v>
      </c>
      <c r="M105" s="48">
        <f t="shared" si="13"/>
        <v>22.168286687651026</v>
      </c>
      <c r="N105" s="49" t="str">
        <f t="shared" si="14"/>
        <v>S</v>
      </c>
    </row>
    <row r="106" spans="1:14" x14ac:dyDescent="0.2">
      <c r="A106" s="40" t="s">
        <v>163</v>
      </c>
      <c r="C106" s="40" t="s">
        <v>250</v>
      </c>
      <c r="F106" s="41">
        <v>22</v>
      </c>
      <c r="G106" s="8">
        <v>29.6</v>
      </c>
      <c r="H106" s="12">
        <f t="shared" si="10"/>
        <v>22.493333333333332</v>
      </c>
      <c r="I106" s="42">
        <v>-20</v>
      </c>
      <c r="J106" s="43">
        <v>-50</v>
      </c>
      <c r="K106" s="12">
        <f t="shared" si="11"/>
        <v>-20.833333333333332</v>
      </c>
      <c r="L106" s="11">
        <f t="shared" si="12"/>
        <v>28.583666666666673</v>
      </c>
      <c r="M106" s="48">
        <f t="shared" si="13"/>
        <v>22.168286687651026</v>
      </c>
      <c r="N106" s="49" t="str">
        <f t="shared" si="14"/>
        <v>S</v>
      </c>
    </row>
    <row r="107" spans="1:14" x14ac:dyDescent="0.2">
      <c r="A107" s="6" t="s">
        <v>13</v>
      </c>
      <c r="C107" s="6" t="s">
        <v>233</v>
      </c>
      <c r="F107" s="7">
        <v>23</v>
      </c>
      <c r="G107" s="11">
        <v>25.9</v>
      </c>
      <c r="H107" s="12">
        <f t="shared" si="10"/>
        <v>23.431666666666665</v>
      </c>
      <c r="I107" s="10">
        <f>42</f>
        <v>42</v>
      </c>
      <c r="J107" s="11">
        <v>32</v>
      </c>
      <c r="K107" s="12">
        <f t="shared" si="11"/>
        <v>42.533333333333331</v>
      </c>
      <c r="L107" s="11">
        <f t="shared" si="12"/>
        <v>88.049666666666909</v>
      </c>
      <c r="M107" s="48">
        <f t="shared" si="13"/>
        <v>23.106620020984359</v>
      </c>
      <c r="N107" s="49" t="str">
        <f t="shared" si="14"/>
        <v>N</v>
      </c>
    </row>
    <row r="108" spans="1:14" x14ac:dyDescent="0.2">
      <c r="A108" s="6" t="s">
        <v>311</v>
      </c>
      <c r="C108" s="6" t="s">
        <v>277</v>
      </c>
      <c r="E108" s="6" t="s">
        <v>23</v>
      </c>
      <c r="F108" s="7">
        <v>17</v>
      </c>
      <c r="G108" s="8">
        <v>5.6</v>
      </c>
      <c r="H108" s="12">
        <f t="shared" si="10"/>
        <v>17.093333333333334</v>
      </c>
      <c r="I108" s="10">
        <v>-10</v>
      </c>
      <c r="J108" s="11">
        <v>-9</v>
      </c>
      <c r="K108" s="12">
        <f t="shared" si="11"/>
        <v>-10.15</v>
      </c>
      <c r="L108" s="11">
        <f t="shared" si="12"/>
        <v>39.267000000000003</v>
      </c>
      <c r="M108" s="48">
        <f t="shared" si="13"/>
        <v>16.768286687651027</v>
      </c>
      <c r="N108" s="49" t="str">
        <f t="shared" si="14"/>
        <v>S</v>
      </c>
    </row>
    <row r="109" spans="1:14" x14ac:dyDescent="0.2">
      <c r="A109" s="40" t="s">
        <v>144</v>
      </c>
      <c r="C109" s="40" t="s">
        <v>274</v>
      </c>
      <c r="E109" s="40" t="s">
        <v>145</v>
      </c>
      <c r="F109" s="41">
        <v>17</v>
      </c>
      <c r="G109" s="8">
        <v>5.6</v>
      </c>
      <c r="H109" s="12">
        <f t="shared" ref="H109:H140" si="15">F109+G109/60</f>
        <v>17.093333333333334</v>
      </c>
      <c r="I109" s="42">
        <v>-10</v>
      </c>
      <c r="J109" s="43">
        <v>-9</v>
      </c>
      <c r="K109" s="12">
        <f t="shared" ref="K109:K140" si="16">I109+J109/60</f>
        <v>-10.15</v>
      </c>
      <c r="L109" s="11">
        <f t="shared" ref="L109:L135" si="17">(180/PI())*ASIN(SIN(Lat*PI()/180)*SIN(Dec*PI()/180)+COS(Lat*PI()/180)*COS(Dec*PI()/180))</f>
        <v>39.267000000000003</v>
      </c>
      <c r="M109" s="48">
        <f t="shared" ref="M109:M135" si="18">IF(Lon/15+RA-GTZ+Tof&lt;0,Lon/15+RA-GTZ+Tof+24,IF(Lon/15+RA-GTZ+Tof&gt;24,Lon/15+RA-GTZ+Tof-24,Lon/15+RA-GTZ+Tof))</f>
        <v>16.768286687651027</v>
      </c>
      <c r="N109" s="49" t="str">
        <f t="shared" ref="N109:N135" si="19">IF(ACOS(ROUND((SIN(Dec*PI()/180)-SIN(Lat*PI()/180)*SIN(Amt*PI()/180))/(COS(Lat*PI()/180)*COS(Amt*PI()/180)),3))&lt;PI()/2,"N","S")</f>
        <v>S</v>
      </c>
    </row>
    <row r="110" spans="1:14" x14ac:dyDescent="0.2">
      <c r="A110" s="40" t="s">
        <v>169</v>
      </c>
      <c r="C110" s="40" t="s">
        <v>274</v>
      </c>
      <c r="E110" s="40" t="s">
        <v>145</v>
      </c>
      <c r="F110" s="41">
        <v>17</v>
      </c>
      <c r="G110" s="8">
        <v>5.6</v>
      </c>
      <c r="H110" s="12">
        <f t="shared" si="15"/>
        <v>17.093333333333334</v>
      </c>
      <c r="I110" s="42">
        <v>-10</v>
      </c>
      <c r="J110" s="43">
        <v>-9</v>
      </c>
      <c r="K110" s="12">
        <f t="shared" si="16"/>
        <v>-10.15</v>
      </c>
      <c r="L110" s="11">
        <f t="shared" si="17"/>
        <v>39.267000000000003</v>
      </c>
      <c r="M110" s="48">
        <f t="shared" si="18"/>
        <v>16.768286687651027</v>
      </c>
      <c r="N110" s="49" t="str">
        <f t="shared" si="19"/>
        <v>S</v>
      </c>
    </row>
    <row r="111" spans="1:14" x14ac:dyDescent="0.2">
      <c r="A111" s="6" t="s">
        <v>22</v>
      </c>
      <c r="C111" s="6" t="s">
        <v>275</v>
      </c>
      <c r="E111" s="6" t="s">
        <v>23</v>
      </c>
      <c r="F111" s="7">
        <v>17</v>
      </c>
      <c r="G111" s="11">
        <v>5.6</v>
      </c>
      <c r="H111" s="12">
        <f t="shared" si="15"/>
        <v>17.093333333333334</v>
      </c>
      <c r="I111" s="10">
        <v>-10</v>
      </c>
      <c r="J111" s="11">
        <v>-9</v>
      </c>
      <c r="K111" s="12">
        <f t="shared" si="16"/>
        <v>-10.15</v>
      </c>
      <c r="L111" s="11">
        <f t="shared" si="17"/>
        <v>39.267000000000003</v>
      </c>
      <c r="M111" s="48">
        <f t="shared" si="18"/>
        <v>16.768286687651027</v>
      </c>
      <c r="N111" s="49" t="str">
        <f t="shared" si="19"/>
        <v>S</v>
      </c>
    </row>
    <row r="112" spans="1:14" x14ac:dyDescent="0.2">
      <c r="A112" s="6" t="s">
        <v>109</v>
      </c>
      <c r="C112" s="6" t="s">
        <v>276</v>
      </c>
      <c r="E112" s="6" t="s">
        <v>110</v>
      </c>
      <c r="F112" s="7">
        <v>19</v>
      </c>
      <c r="G112" s="11">
        <v>11.5</v>
      </c>
      <c r="H112" s="12">
        <f t="shared" si="15"/>
        <v>19.191666666666666</v>
      </c>
      <c r="I112" s="10">
        <f>16</f>
        <v>16</v>
      </c>
      <c r="J112" s="11">
        <v>52</v>
      </c>
      <c r="K112" s="12">
        <f t="shared" si="16"/>
        <v>16.866666666666667</v>
      </c>
      <c r="L112" s="11">
        <f t="shared" si="17"/>
        <v>66.283666666666662</v>
      </c>
      <c r="M112" s="48">
        <f t="shared" si="18"/>
        <v>18.86662002098436</v>
      </c>
      <c r="N112" s="49" t="str">
        <f t="shared" si="19"/>
        <v>S</v>
      </c>
    </row>
    <row r="113" spans="1:14" x14ac:dyDescent="0.2">
      <c r="A113" s="6" t="s">
        <v>27</v>
      </c>
      <c r="C113" s="6" t="s">
        <v>286</v>
      </c>
      <c r="E113" s="6" t="s">
        <v>28</v>
      </c>
      <c r="F113" s="7">
        <v>19</v>
      </c>
      <c r="G113" s="11">
        <v>34.799999999999997</v>
      </c>
      <c r="H113" s="12">
        <f t="shared" si="15"/>
        <v>19.579999999999998</v>
      </c>
      <c r="I113" s="10">
        <f>30</f>
        <v>30</v>
      </c>
      <c r="J113" s="11">
        <v>31</v>
      </c>
      <c r="K113" s="12">
        <f t="shared" si="16"/>
        <v>30.516666666666666</v>
      </c>
      <c r="L113" s="11">
        <f t="shared" si="17"/>
        <v>79.933666666666682</v>
      </c>
      <c r="M113" s="48">
        <f t="shared" si="18"/>
        <v>19.254953354317692</v>
      </c>
      <c r="N113" s="49" t="str">
        <f t="shared" si="19"/>
        <v>S</v>
      </c>
    </row>
    <row r="114" spans="1:14" x14ac:dyDescent="0.2">
      <c r="A114" s="6" t="s">
        <v>4</v>
      </c>
      <c r="C114" s="39" t="s">
        <v>304</v>
      </c>
      <c r="E114" s="39" t="s">
        <v>300</v>
      </c>
      <c r="F114" s="7">
        <v>21</v>
      </c>
      <c r="G114" s="11">
        <v>33.1</v>
      </c>
      <c r="H114" s="12">
        <f t="shared" si="15"/>
        <v>21.551666666666666</v>
      </c>
      <c r="I114" s="10">
        <f>39</f>
        <v>39</v>
      </c>
      <c r="J114" s="11">
        <v>38</v>
      </c>
      <c r="K114" s="12">
        <f t="shared" si="16"/>
        <v>39.633333333333333</v>
      </c>
      <c r="L114" s="11">
        <f t="shared" si="17"/>
        <v>89.050333333333214</v>
      </c>
      <c r="M114" s="48">
        <f t="shared" si="18"/>
        <v>21.22662002098436</v>
      </c>
      <c r="N114" s="49" t="str">
        <f t="shared" si="19"/>
        <v>S</v>
      </c>
    </row>
    <row r="115" spans="1:14" x14ac:dyDescent="0.2">
      <c r="A115" s="6" t="s">
        <v>80</v>
      </c>
      <c r="C115" s="6" t="s">
        <v>278</v>
      </c>
      <c r="E115" s="6" t="s">
        <v>81</v>
      </c>
      <c r="F115" s="7">
        <v>7</v>
      </c>
      <c r="G115" s="11">
        <v>57.8</v>
      </c>
      <c r="H115" s="12">
        <f t="shared" si="15"/>
        <v>7.9633333333333329</v>
      </c>
      <c r="I115" s="10">
        <f>53</f>
        <v>53</v>
      </c>
      <c r="J115" s="11">
        <v>25</v>
      </c>
      <c r="K115" s="12">
        <f t="shared" si="16"/>
        <v>53.416666666666664</v>
      </c>
      <c r="L115" s="11">
        <f t="shared" si="17"/>
        <v>77.16633333333337</v>
      </c>
      <c r="M115" s="48">
        <f t="shared" si="18"/>
        <v>7.6382866876510285</v>
      </c>
      <c r="N115" s="49" t="str">
        <f t="shared" si="19"/>
        <v>N</v>
      </c>
    </row>
    <row r="116" spans="1:14" x14ac:dyDescent="0.2">
      <c r="A116" s="40" t="s">
        <v>152</v>
      </c>
      <c r="C116" s="40" t="s">
        <v>279</v>
      </c>
      <c r="E116" s="40" t="s">
        <v>153</v>
      </c>
      <c r="F116" s="41">
        <v>11</v>
      </c>
      <c r="G116" s="8">
        <v>26.7</v>
      </c>
      <c r="H116" s="12">
        <f t="shared" si="15"/>
        <v>11.445</v>
      </c>
      <c r="I116" s="42">
        <v>-34</v>
      </c>
      <c r="J116" s="43">
        <v>-22</v>
      </c>
      <c r="K116" s="12">
        <f t="shared" si="16"/>
        <v>-34.366666666666667</v>
      </c>
      <c r="L116" s="11">
        <f t="shared" si="17"/>
        <v>15.050333333333334</v>
      </c>
      <c r="M116" s="48">
        <f t="shared" si="18"/>
        <v>11.119953354317694</v>
      </c>
      <c r="N116" s="49" t="str">
        <f t="shared" si="19"/>
        <v>S</v>
      </c>
    </row>
    <row r="117" spans="1:14" x14ac:dyDescent="0.2">
      <c r="A117" s="6" t="s">
        <v>60</v>
      </c>
      <c r="C117" s="6" t="s">
        <v>280</v>
      </c>
      <c r="E117" s="6" t="s">
        <v>61</v>
      </c>
      <c r="F117" s="7">
        <v>13</v>
      </c>
      <c r="G117" s="8">
        <v>39.6</v>
      </c>
      <c r="H117" s="12">
        <f t="shared" si="15"/>
        <v>13.66</v>
      </c>
      <c r="I117" s="10">
        <v>-67</v>
      </c>
      <c r="J117" s="11">
        <v>-23</v>
      </c>
      <c r="K117" s="12">
        <f t="shared" si="16"/>
        <v>-67.38333333333334</v>
      </c>
      <c r="L117" s="11">
        <f t="shared" si="17"/>
        <v>-17.966333333333345</v>
      </c>
      <c r="M117" s="48">
        <f t="shared" si="18"/>
        <v>13.334953354317694</v>
      </c>
      <c r="N117" s="49" t="str">
        <f t="shared" si="19"/>
        <v>S</v>
      </c>
    </row>
    <row r="118" spans="1:14" x14ac:dyDescent="0.2">
      <c r="A118" s="6" t="s">
        <v>84</v>
      </c>
      <c r="C118" s="6" t="s">
        <v>281</v>
      </c>
      <c r="E118" s="6" t="s">
        <v>85</v>
      </c>
      <c r="F118" s="7">
        <v>13</v>
      </c>
      <c r="G118" s="8">
        <v>39.6</v>
      </c>
      <c r="H118" s="12">
        <f t="shared" si="15"/>
        <v>13.66</v>
      </c>
      <c r="I118" s="10">
        <v>-67</v>
      </c>
      <c r="J118" s="11">
        <v>-23</v>
      </c>
      <c r="K118" s="12">
        <f t="shared" si="16"/>
        <v>-67.38333333333334</v>
      </c>
      <c r="L118" s="11">
        <f t="shared" si="17"/>
        <v>-17.966333333333345</v>
      </c>
      <c r="M118" s="48">
        <f t="shared" si="18"/>
        <v>13.334953354317694</v>
      </c>
      <c r="N118" s="49" t="str">
        <f t="shared" si="19"/>
        <v>S</v>
      </c>
    </row>
    <row r="119" spans="1:14" x14ac:dyDescent="0.2">
      <c r="A119" s="40" t="s">
        <v>150</v>
      </c>
      <c r="C119" s="40" t="s">
        <v>282</v>
      </c>
      <c r="E119" s="40" t="s">
        <v>151</v>
      </c>
      <c r="F119" s="41">
        <v>14</v>
      </c>
      <c r="G119" s="8">
        <v>11.9</v>
      </c>
      <c r="H119" s="12">
        <f t="shared" si="15"/>
        <v>14.198333333333334</v>
      </c>
      <c r="I119" s="42">
        <v>-51</v>
      </c>
      <c r="J119" s="43">
        <v>-26</v>
      </c>
      <c r="K119" s="12">
        <f t="shared" si="16"/>
        <v>-51.43333333333333</v>
      </c>
      <c r="L119" s="11">
        <f t="shared" si="17"/>
        <v>-2.0163333333333258</v>
      </c>
      <c r="M119" s="48">
        <f t="shared" si="18"/>
        <v>13.873286687651028</v>
      </c>
      <c r="N119" s="49" t="str">
        <f t="shared" si="19"/>
        <v>S</v>
      </c>
    </row>
    <row r="120" spans="1:14" x14ac:dyDescent="0.2">
      <c r="A120" s="6" t="s">
        <v>115</v>
      </c>
      <c r="C120" s="40" t="s">
        <v>273</v>
      </c>
      <c r="E120" s="6" t="s">
        <v>116</v>
      </c>
      <c r="F120" s="7">
        <v>10</v>
      </c>
      <c r="G120" s="8">
        <v>54.7</v>
      </c>
      <c r="H120" s="12">
        <f t="shared" si="15"/>
        <v>10.911666666666667</v>
      </c>
      <c r="I120" s="10">
        <v>-48</v>
      </c>
      <c r="J120" s="11">
        <v>-47</v>
      </c>
      <c r="K120" s="12">
        <f t="shared" si="16"/>
        <v>-48.783333333333331</v>
      </c>
      <c r="L120" s="11">
        <f t="shared" si="17"/>
        <v>0.63366666666666438</v>
      </c>
      <c r="M120" s="48">
        <f t="shared" si="18"/>
        <v>10.586620020984363</v>
      </c>
      <c r="N120" s="49" t="str">
        <f t="shared" si="19"/>
        <v>S</v>
      </c>
    </row>
    <row r="121" spans="1:14" x14ac:dyDescent="0.2">
      <c r="A121" s="40" t="s">
        <v>140</v>
      </c>
      <c r="C121" s="40" t="s">
        <v>283</v>
      </c>
      <c r="E121" s="40" t="s">
        <v>141</v>
      </c>
      <c r="F121" s="41">
        <v>15</v>
      </c>
      <c r="G121" s="8">
        <v>51.7</v>
      </c>
      <c r="H121" s="12">
        <f t="shared" si="15"/>
        <v>15.861666666666666</v>
      </c>
      <c r="I121" s="42">
        <v>-51</v>
      </c>
      <c r="J121" s="43">
        <v>-32</v>
      </c>
      <c r="K121" s="12">
        <f t="shared" si="16"/>
        <v>-51.533333333333331</v>
      </c>
      <c r="L121" s="11">
        <f t="shared" si="17"/>
        <v>-2.1163333333333392</v>
      </c>
      <c r="M121" s="48">
        <f t="shared" si="18"/>
        <v>15.536620020984358</v>
      </c>
      <c r="N121" s="49" t="str">
        <f t="shared" si="19"/>
        <v>S</v>
      </c>
    </row>
    <row r="122" spans="1:14" x14ac:dyDescent="0.2">
      <c r="A122" s="40" t="s">
        <v>165</v>
      </c>
      <c r="C122" s="40" t="s">
        <v>284</v>
      </c>
      <c r="E122" s="40" t="s">
        <v>1</v>
      </c>
      <c r="F122" s="41">
        <v>16</v>
      </c>
      <c r="G122" s="8">
        <v>17.2</v>
      </c>
      <c r="H122" s="12">
        <f t="shared" si="15"/>
        <v>16.286666666666665</v>
      </c>
      <c r="I122" s="42">
        <v>-51</v>
      </c>
      <c r="J122" s="43">
        <v>-59</v>
      </c>
      <c r="K122" s="12">
        <f t="shared" si="16"/>
        <v>-51.983333333333334</v>
      </c>
      <c r="L122" s="11">
        <f t="shared" si="17"/>
        <v>-2.5663333333333314</v>
      </c>
      <c r="M122" s="48">
        <f t="shared" si="18"/>
        <v>15.961620020984359</v>
      </c>
      <c r="N122" s="49" t="str">
        <f t="shared" si="19"/>
        <v>S</v>
      </c>
    </row>
    <row r="123" spans="1:14" x14ac:dyDescent="0.2">
      <c r="A123" s="6" t="s">
        <v>0</v>
      </c>
      <c r="C123" s="6" t="s">
        <v>284</v>
      </c>
      <c r="E123" s="6" t="s">
        <v>1</v>
      </c>
      <c r="F123" s="7">
        <v>16</v>
      </c>
      <c r="G123" s="11">
        <v>17.2</v>
      </c>
      <c r="H123" s="12">
        <f t="shared" si="15"/>
        <v>16.286666666666665</v>
      </c>
      <c r="I123" s="10">
        <v>-51</v>
      </c>
      <c r="J123" s="11">
        <v>-59</v>
      </c>
      <c r="K123" s="12">
        <f t="shared" si="16"/>
        <v>-51.983333333333334</v>
      </c>
      <c r="L123" s="11">
        <f t="shared" si="17"/>
        <v>-2.5663333333333314</v>
      </c>
      <c r="M123" s="48">
        <f t="shared" si="18"/>
        <v>15.961620020984359</v>
      </c>
      <c r="N123" s="49" t="str">
        <f t="shared" si="19"/>
        <v>S</v>
      </c>
    </row>
    <row r="124" spans="1:14" x14ac:dyDescent="0.2">
      <c r="A124" s="40" t="s">
        <v>142</v>
      </c>
      <c r="C124" s="40" t="s">
        <v>285</v>
      </c>
      <c r="E124" s="40" t="s">
        <v>143</v>
      </c>
      <c r="F124" s="41">
        <v>16</v>
      </c>
      <c r="G124" s="8">
        <v>23.3</v>
      </c>
      <c r="H124" s="12">
        <f t="shared" si="15"/>
        <v>16.388333333333332</v>
      </c>
      <c r="I124" s="42">
        <v>-31</v>
      </c>
      <c r="J124" s="43">
        <v>-45</v>
      </c>
      <c r="K124" s="12">
        <f t="shared" si="16"/>
        <v>-31.75</v>
      </c>
      <c r="L124" s="11">
        <f t="shared" si="17"/>
        <v>17.666999999999998</v>
      </c>
      <c r="M124" s="48">
        <f t="shared" si="18"/>
        <v>16.063286687651026</v>
      </c>
      <c r="N124" s="49" t="str">
        <f t="shared" si="19"/>
        <v>S</v>
      </c>
    </row>
    <row r="125" spans="1:14" x14ac:dyDescent="0.2">
      <c r="A125" s="6" t="s">
        <v>103</v>
      </c>
      <c r="C125" s="6" t="s">
        <v>301</v>
      </c>
      <c r="E125" s="6" t="s">
        <v>104</v>
      </c>
      <c r="F125" s="7">
        <v>8</v>
      </c>
      <c r="G125" s="8">
        <v>3.2</v>
      </c>
      <c r="H125" s="12">
        <f t="shared" si="15"/>
        <v>8.0533333333333328</v>
      </c>
      <c r="I125" s="10">
        <v>-33</v>
      </c>
      <c r="J125" s="11">
        <v>-31</v>
      </c>
      <c r="K125" s="12">
        <f t="shared" si="16"/>
        <v>-33.516666666666666</v>
      </c>
      <c r="L125" s="11">
        <f t="shared" si="17"/>
        <v>15.900333333333343</v>
      </c>
      <c r="M125" s="48">
        <f t="shared" si="18"/>
        <v>7.7282866876510283</v>
      </c>
      <c r="N125" s="49" t="str">
        <f t="shared" si="19"/>
        <v>S</v>
      </c>
    </row>
    <row r="126" spans="1:14" x14ac:dyDescent="0.2">
      <c r="A126" s="6" t="s">
        <v>87</v>
      </c>
      <c r="C126" s="6" t="s">
        <v>89</v>
      </c>
      <c r="E126" s="6" t="s">
        <v>88</v>
      </c>
      <c r="F126" s="7">
        <v>12</v>
      </c>
      <c r="G126" s="8">
        <v>0.2</v>
      </c>
      <c r="H126" s="12">
        <f t="shared" si="15"/>
        <v>12.003333333333334</v>
      </c>
      <c r="I126" s="10">
        <v>-59</v>
      </c>
      <c r="J126" s="11">
        <v>-5</v>
      </c>
      <c r="K126" s="12">
        <f t="shared" si="16"/>
        <v>-59.083333333333336</v>
      </c>
      <c r="L126" s="11">
        <f t="shared" si="17"/>
        <v>-9.6663333333333377</v>
      </c>
      <c r="M126" s="48">
        <f t="shared" si="18"/>
        <v>11.678286687651028</v>
      </c>
      <c r="N126" s="49" t="str">
        <f t="shared" si="19"/>
        <v>S</v>
      </c>
    </row>
    <row r="127" spans="1:14" x14ac:dyDescent="0.2">
      <c r="A127" s="6" t="s">
        <v>77</v>
      </c>
      <c r="C127" s="6" t="s">
        <v>79</v>
      </c>
      <c r="E127" s="6" t="s">
        <v>78</v>
      </c>
      <c r="F127" s="7">
        <v>13</v>
      </c>
      <c r="G127" s="8">
        <v>44</v>
      </c>
      <c r="H127" s="12">
        <f t="shared" si="15"/>
        <v>13.733333333333333</v>
      </c>
      <c r="I127" s="10">
        <v>-60</v>
      </c>
      <c r="J127" s="11">
        <v>-50</v>
      </c>
      <c r="K127" s="12">
        <f t="shared" si="16"/>
        <v>-60.833333333333336</v>
      </c>
      <c r="L127" s="11">
        <f t="shared" si="17"/>
        <v>-11.416333333333329</v>
      </c>
      <c r="M127" s="48">
        <f t="shared" si="18"/>
        <v>13.408286687651028</v>
      </c>
      <c r="N127" s="49" t="str">
        <f t="shared" si="19"/>
        <v>S</v>
      </c>
    </row>
    <row r="128" spans="1:14" x14ac:dyDescent="0.2">
      <c r="A128" s="6" t="s">
        <v>101</v>
      </c>
      <c r="C128" s="6" t="s">
        <v>302</v>
      </c>
      <c r="E128" s="6" t="s">
        <v>102</v>
      </c>
      <c r="F128" s="7">
        <v>14</v>
      </c>
      <c r="G128" s="8">
        <v>33.299999999999997</v>
      </c>
      <c r="H128" s="12">
        <f t="shared" si="15"/>
        <v>14.555</v>
      </c>
      <c r="I128" s="10">
        <v>-60</v>
      </c>
      <c r="J128" s="11">
        <v>-50</v>
      </c>
      <c r="K128" s="12">
        <f t="shared" si="16"/>
        <v>-60.833333333333336</v>
      </c>
      <c r="L128" s="11">
        <f t="shared" si="17"/>
        <v>-11.416333333333329</v>
      </c>
      <c r="M128" s="48">
        <f t="shared" si="18"/>
        <v>14.229953354317693</v>
      </c>
      <c r="N128" s="49" t="str">
        <f t="shared" si="19"/>
        <v>S</v>
      </c>
    </row>
    <row r="129" spans="1:14" x14ac:dyDescent="0.2">
      <c r="A129" s="6" t="s">
        <v>90</v>
      </c>
      <c r="C129" s="6" t="s">
        <v>92</v>
      </c>
      <c r="E129" s="6" t="s">
        <v>91</v>
      </c>
      <c r="F129" s="7">
        <v>15</v>
      </c>
      <c r="G129" s="8">
        <v>9.4</v>
      </c>
      <c r="H129" s="12">
        <f t="shared" si="15"/>
        <v>15.156666666666666</v>
      </c>
      <c r="I129" s="10">
        <v>-55</v>
      </c>
      <c r="J129" s="11">
        <v>-34</v>
      </c>
      <c r="K129" s="12">
        <f t="shared" si="16"/>
        <v>-55.56666666666667</v>
      </c>
      <c r="L129" s="11">
        <f t="shared" si="17"/>
        <v>-6.1496666666666631</v>
      </c>
      <c r="M129" s="48">
        <f t="shared" si="18"/>
        <v>14.83162002098436</v>
      </c>
      <c r="N129" s="49" t="str">
        <f t="shared" si="19"/>
        <v>S</v>
      </c>
    </row>
    <row r="130" spans="1:14" x14ac:dyDescent="0.2">
      <c r="A130" s="6" t="s">
        <v>105</v>
      </c>
      <c r="C130" s="6" t="s">
        <v>92</v>
      </c>
      <c r="E130" s="6" t="s">
        <v>106</v>
      </c>
      <c r="F130" s="7">
        <v>15</v>
      </c>
      <c r="G130" s="8">
        <v>9.4</v>
      </c>
      <c r="H130" s="12">
        <f t="shared" si="15"/>
        <v>15.156666666666666</v>
      </c>
      <c r="I130" s="10">
        <v>-55</v>
      </c>
      <c r="J130" s="11">
        <v>-34</v>
      </c>
      <c r="K130" s="12">
        <f t="shared" si="16"/>
        <v>-55.56666666666667</v>
      </c>
      <c r="L130" s="11">
        <f t="shared" si="17"/>
        <v>-6.1496666666666631</v>
      </c>
      <c r="M130" s="48">
        <f t="shared" si="18"/>
        <v>14.83162002098436</v>
      </c>
      <c r="N130" s="49" t="str">
        <f t="shared" si="19"/>
        <v>S</v>
      </c>
    </row>
    <row r="131" spans="1:14" x14ac:dyDescent="0.2">
      <c r="A131" s="6" t="s">
        <v>297</v>
      </c>
      <c r="C131" s="6" t="s">
        <v>303</v>
      </c>
      <c r="E131" s="6" t="s">
        <v>86</v>
      </c>
      <c r="F131" s="7">
        <v>17</v>
      </c>
      <c r="G131" s="8">
        <v>47.9</v>
      </c>
      <c r="H131" s="12">
        <f t="shared" si="15"/>
        <v>17.798333333333332</v>
      </c>
      <c r="I131" s="10">
        <v>-30</v>
      </c>
      <c r="J131" s="11">
        <v>0</v>
      </c>
      <c r="K131" s="12">
        <f t="shared" si="16"/>
        <v>-30</v>
      </c>
      <c r="L131" s="11">
        <f t="shared" si="17"/>
        <v>19.417000000000005</v>
      </c>
      <c r="M131" s="48">
        <f t="shared" si="18"/>
        <v>17.473286687651026</v>
      </c>
      <c r="N131" s="49" t="str">
        <f t="shared" si="19"/>
        <v>S</v>
      </c>
    </row>
    <row r="132" spans="1:14" x14ac:dyDescent="0.2">
      <c r="A132" s="6" t="s">
        <v>113</v>
      </c>
      <c r="C132" s="6" t="s">
        <v>114</v>
      </c>
      <c r="F132" s="7">
        <v>21</v>
      </c>
      <c r="G132" s="11">
        <v>14.1</v>
      </c>
      <c r="H132" s="12">
        <f t="shared" si="15"/>
        <v>21.234999999999999</v>
      </c>
      <c r="I132" s="10">
        <f>47</f>
        <v>47</v>
      </c>
      <c r="J132" s="11">
        <v>46</v>
      </c>
      <c r="K132" s="12">
        <f t="shared" si="16"/>
        <v>47.766666666666666</v>
      </c>
      <c r="L132" s="11">
        <f t="shared" si="17"/>
        <v>82.816333333333333</v>
      </c>
      <c r="M132" s="48">
        <f t="shared" si="18"/>
        <v>20.909953354317693</v>
      </c>
      <c r="N132" s="49" t="str">
        <f t="shared" si="19"/>
        <v>N</v>
      </c>
    </row>
    <row r="133" spans="1:14" x14ac:dyDescent="0.2">
      <c r="A133" s="6" t="s">
        <v>46</v>
      </c>
      <c r="C133" s="6" t="s">
        <v>47</v>
      </c>
      <c r="E133" s="6" t="s">
        <v>294</v>
      </c>
      <c r="F133" s="7">
        <v>21</v>
      </c>
      <c r="G133" s="11">
        <v>2.2999999999999998</v>
      </c>
      <c r="H133" s="12">
        <f t="shared" si="15"/>
        <v>21.038333333333334</v>
      </c>
      <c r="I133" s="10">
        <f>36</f>
        <v>36</v>
      </c>
      <c r="J133" s="11">
        <v>42</v>
      </c>
      <c r="K133" s="12">
        <f t="shared" si="16"/>
        <v>36.700000000000003</v>
      </c>
      <c r="L133" s="11">
        <f t="shared" si="17"/>
        <v>86.11700000000009</v>
      </c>
      <c r="M133" s="48">
        <f t="shared" si="18"/>
        <v>20.713286687651028</v>
      </c>
      <c r="N133" s="49" t="str">
        <f t="shared" si="19"/>
        <v>S</v>
      </c>
    </row>
    <row r="134" spans="1:14" x14ac:dyDescent="0.2">
      <c r="A134" s="6" t="s">
        <v>56</v>
      </c>
      <c r="C134" s="6" t="s">
        <v>47</v>
      </c>
      <c r="E134" s="6" t="s">
        <v>294</v>
      </c>
      <c r="F134" s="7">
        <v>21</v>
      </c>
      <c r="G134" s="11">
        <v>2.2999999999999998</v>
      </c>
      <c r="H134" s="12">
        <f t="shared" si="15"/>
        <v>21.038333333333334</v>
      </c>
      <c r="I134" s="10">
        <f>36</f>
        <v>36</v>
      </c>
      <c r="J134" s="11">
        <v>42</v>
      </c>
      <c r="K134" s="12">
        <f t="shared" si="16"/>
        <v>36.700000000000003</v>
      </c>
      <c r="L134" s="11">
        <f t="shared" si="17"/>
        <v>86.11700000000009</v>
      </c>
      <c r="M134" s="48">
        <f t="shared" si="18"/>
        <v>20.713286687651028</v>
      </c>
      <c r="N134" s="49" t="str">
        <f t="shared" si="19"/>
        <v>S</v>
      </c>
    </row>
    <row r="135" spans="1:14" x14ac:dyDescent="0.2">
      <c r="A135" s="40" t="s">
        <v>135</v>
      </c>
      <c r="C135" s="40" t="s">
        <v>296</v>
      </c>
      <c r="F135" s="41">
        <v>17</v>
      </c>
      <c r="G135" s="8">
        <v>52.5</v>
      </c>
      <c r="H135" s="12">
        <f t="shared" si="15"/>
        <v>17.875</v>
      </c>
      <c r="I135" s="42">
        <v>-17</v>
      </c>
      <c r="J135" s="43">
        <v>-41</v>
      </c>
      <c r="K135" s="12">
        <f t="shared" si="16"/>
        <v>-17.683333333333334</v>
      </c>
      <c r="L135" s="11">
        <f t="shared" si="17"/>
        <v>31.733666666666661</v>
      </c>
      <c r="M135" s="48">
        <f t="shared" si="18"/>
        <v>17.549953354317694</v>
      </c>
      <c r="N135" s="49" t="str">
        <f t="shared" si="19"/>
        <v>S</v>
      </c>
    </row>
    <row r="136" spans="1:14" x14ac:dyDescent="0.2">
      <c r="A136" s="40"/>
    </row>
  </sheetData>
  <autoFilter ref="A12:N135">
    <sortState ref="A13:N135">
      <sortCondition ref="C12:C135"/>
    </sortState>
  </autoFilter>
  <phoneticPr fontId="6" type="noConversion"/>
  <pageMargins left="0.25" right="0.25" top="0.75" bottom="0.75" header="0.3" footer="0.3"/>
  <pageSetup scale="66" fitToHeight="0" orientation="landscape" horizontalDpi="4294967293" verticalDpi="4294967293" r:id="rId1"/>
  <headerFooter>
    <oddHeader>&amp;F</oddHeader>
    <oddFooter>&amp;L&amp;B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14</vt:i4>
      </vt:variant>
    </vt:vector>
  </HeadingPairs>
  <TitlesOfParts>
    <vt:vector size="15" baseType="lpstr">
      <vt:lpstr>Sheet1</vt:lpstr>
      <vt:lpstr>Amt</vt:lpstr>
      <vt:lpstr>Day</vt:lpstr>
      <vt:lpstr>Dec</vt:lpstr>
      <vt:lpstr>GTZ</vt:lpstr>
      <vt:lpstr>JDZ</vt:lpstr>
      <vt:lpstr>Lat</vt:lpstr>
      <vt:lpstr>Lmt</vt:lpstr>
      <vt:lpstr>Lon</vt:lpstr>
      <vt:lpstr>Mon</vt:lpstr>
      <vt:lpstr>RA</vt:lpstr>
      <vt:lpstr>Tmt</vt:lpstr>
      <vt:lpstr>Tof</vt:lpstr>
      <vt:lpstr>UTZ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Beck</dc:creator>
  <cp:lastModifiedBy>喻园</cp:lastModifiedBy>
  <cp:lastPrinted>2017-10-21T18:06:18Z</cp:lastPrinted>
  <dcterms:created xsi:type="dcterms:W3CDTF">2017-10-21T15:22:59Z</dcterms:created>
  <dcterms:modified xsi:type="dcterms:W3CDTF">2020-10-04T14:05:26Z</dcterms:modified>
</cp:coreProperties>
</file>