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7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5" i="1"/>
  <c r="G23"/>
  <c r="G21"/>
  <c r="G8"/>
  <c r="C25" i="2"/>
  <c r="D25"/>
  <c r="B25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D1"/>
  <c r="C1"/>
  <c r="B1"/>
  <c r="O18" i="1"/>
  <c r="I18"/>
  <c r="H18"/>
  <c r="G18"/>
  <c r="K10"/>
  <c r="L10" s="1"/>
  <c r="K25"/>
  <c r="L25" s="1"/>
  <c r="K27"/>
  <c r="L27" s="1"/>
  <c r="L2"/>
  <c r="M2" s="1"/>
  <c r="K29"/>
  <c r="L29" s="1"/>
  <c r="K14"/>
  <c r="H16"/>
  <c r="L4"/>
  <c r="M4" s="1"/>
  <c r="L6"/>
  <c r="M6" s="1"/>
  <c r="K23"/>
  <c r="L23" s="1"/>
  <c r="B27"/>
  <c r="K2" l="1"/>
  <c r="C58"/>
  <c r="D58" s="1"/>
  <c r="K4"/>
  <c r="G12"/>
  <c r="C60"/>
  <c r="D60" s="1"/>
  <c r="E60" s="1"/>
  <c r="D29"/>
  <c r="E29" s="1"/>
  <c r="G29" s="1"/>
  <c r="B29"/>
  <c r="E49"/>
  <c r="E47"/>
  <c r="D8"/>
  <c r="B8"/>
  <c r="B12"/>
  <c r="B16"/>
  <c r="D18"/>
  <c r="B18"/>
  <c r="D14"/>
  <c r="B14"/>
  <c r="D12"/>
  <c r="E12" s="1"/>
  <c r="H12" s="1"/>
  <c r="E43"/>
  <c r="C56"/>
  <c r="D56" s="1"/>
  <c r="E56" s="1"/>
  <c r="C54"/>
  <c r="D54" s="1"/>
  <c r="E54" s="1"/>
  <c r="C52"/>
  <c r="D52" s="1"/>
  <c r="E52" s="1"/>
  <c r="C41"/>
  <c r="D41" s="1"/>
  <c r="E41" s="1"/>
  <c r="C39"/>
  <c r="D39" s="1"/>
  <c r="E39" s="1"/>
  <c r="C37"/>
  <c r="D37" s="1"/>
  <c r="E37" s="1"/>
  <c r="C35"/>
  <c r="D35" s="1"/>
  <c r="E35" s="1"/>
  <c r="I29" l="1"/>
  <c r="O29" s="1"/>
  <c r="E58"/>
  <c r="E8"/>
  <c r="H8" s="1"/>
  <c r="O8" s="1"/>
  <c r="E14"/>
  <c r="H14" s="1"/>
  <c r="E18"/>
  <c r="O12"/>
  <c r="D27"/>
  <c r="D25"/>
  <c r="B25"/>
  <c r="D23"/>
  <c r="E23" s="1"/>
  <c r="B23"/>
  <c r="D21"/>
  <c r="B21"/>
  <c r="D16"/>
  <c r="E16" s="1"/>
  <c r="D10"/>
  <c r="B10"/>
  <c r="D6"/>
  <c r="B6"/>
  <c r="D4"/>
  <c r="B4"/>
  <c r="B2"/>
  <c r="D2"/>
  <c r="I14" l="1"/>
  <c r="G14"/>
  <c r="I16"/>
  <c r="G16"/>
  <c r="E2"/>
  <c r="G2" s="1"/>
  <c r="E25"/>
  <c r="E27"/>
  <c r="G27" s="1"/>
  <c r="I23"/>
  <c r="E21"/>
  <c r="I21" s="1"/>
  <c r="E10"/>
  <c r="G10" s="1"/>
  <c r="E4"/>
  <c r="G4" s="1"/>
  <c r="E6"/>
  <c r="G6" s="1"/>
  <c r="O14" l="1"/>
  <c r="O16"/>
  <c r="G25"/>
  <c r="I25"/>
  <c r="I27"/>
  <c r="O23"/>
  <c r="O21"/>
  <c r="I10"/>
  <c r="I4"/>
  <c r="O4" s="1"/>
  <c r="I2"/>
  <c r="I6"/>
  <c r="O25" l="1"/>
  <c r="O2"/>
  <c r="O27"/>
  <c r="O10"/>
  <c r="O6"/>
</calcChain>
</file>

<file path=xl/sharedStrings.xml><?xml version="1.0" encoding="utf-8"?>
<sst xmlns="http://schemas.openxmlformats.org/spreadsheetml/2006/main" count="53" uniqueCount="39">
  <si>
    <t>total amt+interest</t>
  </si>
  <si>
    <t>ability</t>
  </si>
  <si>
    <t>amt qualifying</t>
  </si>
  <si>
    <t xml:space="preserve">jijenge loan </t>
  </si>
  <si>
    <t>normal loan (months)</t>
  </si>
  <si>
    <t>express</t>
  </si>
  <si>
    <t>investment</t>
  </si>
  <si>
    <t>karibu</t>
  </si>
  <si>
    <t>fosa loans</t>
  </si>
  <si>
    <t>factor</t>
  </si>
  <si>
    <t>total amt +interest</t>
  </si>
  <si>
    <t>fosa special advance (months)</t>
  </si>
  <si>
    <t>emergency (months)</t>
  </si>
  <si>
    <t>loan processing</t>
  </si>
  <si>
    <t>exercise duty</t>
  </si>
  <si>
    <t>other recoveries tsc charge deposits loan clearances</t>
  </si>
  <si>
    <t>net loan</t>
  </si>
  <si>
    <t>NB you have to calculate the ability manualy</t>
  </si>
  <si>
    <t>vision (months) period</t>
  </si>
  <si>
    <t>ability/repayment</t>
  </si>
  <si>
    <t xml:space="preserve">vision </t>
  </si>
  <si>
    <t>amt</t>
  </si>
  <si>
    <t>repayment</t>
  </si>
  <si>
    <t>super</t>
  </si>
  <si>
    <t>back calculator</t>
  </si>
  <si>
    <t>period and loan type</t>
  </si>
  <si>
    <t>jijenge</t>
  </si>
  <si>
    <t>normal</t>
  </si>
  <si>
    <t>fosa special advance</t>
  </si>
  <si>
    <t>fosa instant</t>
  </si>
  <si>
    <t>emergency</t>
  </si>
  <si>
    <t>fosa premier</t>
  </si>
  <si>
    <t>total amt + interest</t>
  </si>
  <si>
    <t>domestic</t>
  </si>
  <si>
    <t>upfront</t>
  </si>
  <si>
    <t>smart</t>
  </si>
  <si>
    <t>salary advance</t>
  </si>
  <si>
    <t>salary</t>
  </si>
  <si>
    <t>premier loan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</si>
</sst>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43" fontId="3" fillId="0" borderId="1" xfId="1" applyFont="1" applyBorder="1"/>
    <xf numFmtId="43" fontId="0" fillId="0" borderId="1" xfId="1" applyFont="1" applyBorder="1"/>
    <xf numFmtId="43" fontId="2" fillId="0" borderId="1" xfId="1" applyFont="1" applyBorder="1"/>
    <xf numFmtId="43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3.28515625" bestFit="1" customWidth="1"/>
    <col min="3" max="3" width="17.140625" customWidth="1"/>
    <col min="4" max="4" width="18.140625" customWidth="1"/>
    <col min="5" max="5" width="13.42578125" customWidth="1"/>
    <col min="6" max="6" width="8.5703125" customWidth="1"/>
    <col min="7" max="7" width="10.5703125" bestFit="1" customWidth="1"/>
    <col min="8" max="8" width="11.5703125" bestFit="1" customWidth="1"/>
    <col min="9" max="9" width="9.28515625" bestFit="1" customWidth="1"/>
    <col min="14" max="14" width="7.28515625" customWidth="1"/>
    <col min="15" max="15" width="16.42578125" customWidth="1"/>
  </cols>
  <sheetData>
    <row r="1" spans="1:15">
      <c r="A1" s="2" t="s">
        <v>18</v>
      </c>
      <c r="B1" s="2" t="s">
        <v>9</v>
      </c>
      <c r="C1" s="2" t="s">
        <v>19</v>
      </c>
      <c r="D1" s="2" t="s">
        <v>0</v>
      </c>
      <c r="E1" s="2" t="s">
        <v>2</v>
      </c>
      <c r="F1" s="2"/>
      <c r="G1" s="2" t="s">
        <v>13</v>
      </c>
      <c r="H1" s="3" t="s">
        <v>34</v>
      </c>
      <c r="I1" s="2" t="s">
        <v>14</v>
      </c>
      <c r="J1" s="2" t="s">
        <v>15</v>
      </c>
      <c r="K1" s="2"/>
      <c r="L1" s="2"/>
      <c r="M1" s="2"/>
      <c r="N1" s="2"/>
      <c r="O1" s="2" t="s">
        <v>16</v>
      </c>
    </row>
    <row r="2" spans="1:15">
      <c r="A2" s="3">
        <v>120</v>
      </c>
      <c r="B2" s="2">
        <f>0.006*(A2-1)+1.012</f>
        <v>1.726</v>
      </c>
      <c r="C2" s="11">
        <v>4057</v>
      </c>
      <c r="D2" s="8">
        <f>C2*A2</f>
        <v>486840</v>
      </c>
      <c r="E2" s="8">
        <f>D2/B2</f>
        <v>282062.57242178445</v>
      </c>
      <c r="F2" s="2"/>
      <c r="G2" s="8">
        <f>3.5/100*E2</f>
        <v>9872.190034762456</v>
      </c>
      <c r="H2" s="8">
        <v>0</v>
      </c>
      <c r="I2" s="8">
        <f>0.2/100*E2*20/100</f>
        <v>112.82502896871378</v>
      </c>
      <c r="J2" s="2">
        <v>300</v>
      </c>
      <c r="K2" s="2">
        <f>20*A2</f>
        <v>2400</v>
      </c>
      <c r="L2" s="2">
        <f>241241</f>
        <v>241241</v>
      </c>
      <c r="M2" s="2">
        <f>5/100*L2</f>
        <v>12062.050000000001</v>
      </c>
      <c r="N2" s="2">
        <v>0</v>
      </c>
      <c r="O2" s="8">
        <f>E2-(G2+H2+I2+J2+K2+L2+M2+N2)</f>
        <v>16074.507358053292</v>
      </c>
    </row>
    <row r="3" spans="1:15">
      <c r="A3" s="3" t="s">
        <v>23</v>
      </c>
      <c r="B3" s="2"/>
      <c r="C3" s="11"/>
      <c r="D3" s="8"/>
      <c r="E3" s="8"/>
      <c r="F3" s="2"/>
      <c r="G3" s="8"/>
      <c r="H3" s="8"/>
      <c r="I3" s="8"/>
      <c r="J3" s="2"/>
      <c r="K3" s="2"/>
      <c r="L3" s="2"/>
      <c r="M3" s="2"/>
      <c r="N3" s="2"/>
      <c r="O3" s="8"/>
    </row>
    <row r="4" spans="1:15">
      <c r="A4" s="3">
        <v>72</v>
      </c>
      <c r="B4" s="2">
        <f>0.00585*(A4-1)+1.0117</f>
        <v>1.4270499999999999</v>
      </c>
      <c r="C4" s="11">
        <v>2815</v>
      </c>
      <c r="D4" s="8">
        <f>C4*A4</f>
        <v>202680</v>
      </c>
      <c r="E4" s="8">
        <f>D4/B4</f>
        <v>142027.25903086789</v>
      </c>
      <c r="F4" s="2"/>
      <c r="G4" s="8">
        <f>3.5/100*E4</f>
        <v>4970.9540660803768</v>
      </c>
      <c r="H4" s="8"/>
      <c r="I4" s="8">
        <f t="shared" ref="I4:I29" si="0">0.2/100*E4*20/100</f>
        <v>56.810903612347154</v>
      </c>
      <c r="J4" s="2">
        <v>300</v>
      </c>
      <c r="K4" s="2">
        <f>20*A4</f>
        <v>1440</v>
      </c>
      <c r="L4" s="2">
        <f>70200</f>
        <v>70200</v>
      </c>
      <c r="M4" s="2">
        <f>5/100*L4</f>
        <v>3510</v>
      </c>
      <c r="N4" s="2">
        <v>0</v>
      </c>
      <c r="O4" s="8">
        <f>E4-(G4+I4+J4+K4+L4+M4+N4)</f>
        <v>61549.494061175166</v>
      </c>
    </row>
    <row r="5" spans="1:15">
      <c r="A5" s="3" t="s">
        <v>3</v>
      </c>
      <c r="B5" s="2"/>
      <c r="C5" s="11"/>
      <c r="D5" s="8"/>
      <c r="E5" s="8"/>
      <c r="F5" s="2"/>
      <c r="G5" s="8"/>
      <c r="H5" s="8"/>
      <c r="I5" s="8"/>
      <c r="J5" s="2"/>
      <c r="K5" s="2"/>
      <c r="L5" s="2"/>
      <c r="M5" s="2"/>
      <c r="N5" s="2"/>
      <c r="O5" s="8"/>
    </row>
    <row r="6" spans="1:15">
      <c r="A6" s="3">
        <v>60</v>
      </c>
      <c r="B6" s="2">
        <f>0.006*(A6-1)+1.012</f>
        <v>1.3660000000000001</v>
      </c>
      <c r="C6" s="11">
        <v>6000</v>
      </c>
      <c r="D6" s="8">
        <f>C6*A6</f>
        <v>360000</v>
      </c>
      <c r="E6" s="8">
        <f>D6/B6</f>
        <v>263543.19180087844</v>
      </c>
      <c r="F6" s="2"/>
      <c r="G6" s="8">
        <f>3.5/100*E6</f>
        <v>9224.0117130307463</v>
      </c>
      <c r="H6" s="8"/>
      <c r="I6" s="8">
        <f t="shared" si="0"/>
        <v>105.41727672035138</v>
      </c>
      <c r="J6" s="2">
        <v>300</v>
      </c>
      <c r="K6" s="2">
        <v>0</v>
      </c>
      <c r="L6" s="2">
        <f>19000+64616+81665</f>
        <v>165281</v>
      </c>
      <c r="M6" s="2">
        <f>5/100*L6</f>
        <v>8264.0500000000011</v>
      </c>
      <c r="N6" s="2"/>
      <c r="O6" s="8">
        <f>E6-(G6+I6+J6+K6+L6+M6)</f>
        <v>80368.712811127363</v>
      </c>
    </row>
    <row r="7" spans="1:15">
      <c r="A7" s="3" t="s">
        <v>6</v>
      </c>
      <c r="B7" s="2"/>
      <c r="C7" s="11"/>
      <c r="D7" s="8"/>
      <c r="E7" s="8"/>
      <c r="F7" s="2"/>
      <c r="G7" s="8"/>
      <c r="H7" s="11"/>
      <c r="I7" s="8"/>
      <c r="J7" s="2"/>
      <c r="K7" s="2"/>
      <c r="L7" s="2"/>
      <c r="M7" s="2"/>
      <c r="N7" s="2"/>
      <c r="O7" s="8"/>
    </row>
    <row r="8" spans="1:15">
      <c r="A8" s="3">
        <v>60</v>
      </c>
      <c r="B8" s="2">
        <f>1/100*A8+1</f>
        <v>1.6</v>
      </c>
      <c r="C8" s="11">
        <v>5600</v>
      </c>
      <c r="D8" s="8">
        <f>C8*A8</f>
        <v>336000</v>
      </c>
      <c r="E8" s="8">
        <f>D8/B8</f>
        <v>210000</v>
      </c>
      <c r="F8" s="2"/>
      <c r="G8" s="8">
        <f>3.5/100*E8</f>
        <v>7350.0000000000009</v>
      </c>
      <c r="H8" s="11">
        <f>5.31/100*E8</f>
        <v>11150.999999999998</v>
      </c>
      <c r="I8" s="9"/>
      <c r="J8" s="2"/>
      <c r="K8" s="2"/>
      <c r="L8" s="2"/>
      <c r="M8" s="2"/>
      <c r="N8" s="2"/>
      <c r="O8" s="8">
        <f>E8-(G8+H8+I8+J8+K8+L8+M8)</f>
        <v>191499</v>
      </c>
    </row>
    <row r="9" spans="1:15">
      <c r="A9" s="3" t="s">
        <v>4</v>
      </c>
      <c r="B9" s="2"/>
      <c r="C9" s="11"/>
      <c r="D9" s="8"/>
      <c r="E9" s="8"/>
      <c r="F9" s="2"/>
      <c r="G9" s="8"/>
      <c r="H9" s="11"/>
      <c r="I9" s="8"/>
      <c r="J9" s="2"/>
      <c r="K9" s="2"/>
      <c r="L9" s="2"/>
      <c r="M9" s="2"/>
      <c r="N9" s="2"/>
      <c r="O9" s="8"/>
    </row>
    <row r="10" spans="1:15">
      <c r="A10" s="3">
        <v>36</v>
      </c>
      <c r="B10" s="2">
        <f>0.006*(A10-1)+1.012</f>
        <v>1.222</v>
      </c>
      <c r="C10" s="11">
        <v>4500</v>
      </c>
      <c r="D10" s="8">
        <f>C10*A10</f>
        <v>162000</v>
      </c>
      <c r="E10" s="8">
        <f>D10/B10</f>
        <v>132569.558101473</v>
      </c>
      <c r="F10" s="2"/>
      <c r="G10" s="8">
        <f>3.5/100*E10</f>
        <v>4639.9345335515554</v>
      </c>
      <c r="H10" s="11"/>
      <c r="I10" s="8">
        <f t="shared" si="0"/>
        <v>53.027823240589207</v>
      </c>
      <c r="J10" s="2">
        <v>300</v>
      </c>
      <c r="K10" s="2">
        <f>86110</f>
        <v>86110</v>
      </c>
      <c r="L10" s="2">
        <f>5/100*K10</f>
        <v>4305.5</v>
      </c>
      <c r="M10" s="2">
        <v>720</v>
      </c>
      <c r="N10" s="2"/>
      <c r="O10" s="8">
        <f>E10-(G10+I10+J10+K10+L10+M10)</f>
        <v>36441.095744680846</v>
      </c>
    </row>
    <row r="11" spans="1:15">
      <c r="A11" s="3" t="s">
        <v>35</v>
      </c>
      <c r="B11" s="2"/>
      <c r="C11" s="11"/>
      <c r="D11" s="8"/>
      <c r="E11" s="8"/>
      <c r="F11" s="2"/>
      <c r="G11" s="8"/>
      <c r="H11" s="11"/>
      <c r="I11" s="8"/>
      <c r="J11" s="2"/>
      <c r="K11" s="2"/>
      <c r="L11" s="2"/>
      <c r="M11" s="2"/>
      <c r="N11" s="2"/>
      <c r="O11" s="8"/>
    </row>
    <row r="12" spans="1:15">
      <c r="A12" s="3">
        <v>42</v>
      </c>
      <c r="B12" s="2">
        <f>1/100*A12+1</f>
        <v>1.42</v>
      </c>
      <c r="C12" s="11">
        <v>4500</v>
      </c>
      <c r="D12" s="8">
        <f>C12*A12</f>
        <v>189000</v>
      </c>
      <c r="E12" s="8">
        <f>D12/B12</f>
        <v>133098.59154929579</v>
      </c>
      <c r="F12" s="2"/>
      <c r="G12" s="8">
        <f>3.3/100*E12</f>
        <v>4392.2535211267614</v>
      </c>
      <c r="H12" s="11">
        <f>4.25/100*E12</f>
        <v>5656.6901408450713</v>
      </c>
      <c r="I12" s="9"/>
      <c r="J12" s="2"/>
      <c r="K12" s="2"/>
      <c r="L12" s="2"/>
      <c r="M12" s="2"/>
      <c r="N12" s="2"/>
      <c r="O12" s="8">
        <f>E12-(G12+H12+I12+J12+K12+L12+M12)</f>
        <v>123049.64788732395</v>
      </c>
    </row>
    <row r="13" spans="1:15">
      <c r="A13" s="3" t="s">
        <v>7</v>
      </c>
      <c r="B13" s="2"/>
      <c r="C13" s="11"/>
      <c r="D13" s="8"/>
      <c r="E13" s="8"/>
      <c r="F13" s="2"/>
      <c r="G13" s="8"/>
      <c r="H13" s="11"/>
      <c r="I13" s="8"/>
      <c r="J13" s="2"/>
      <c r="K13" s="2"/>
      <c r="L13" s="2"/>
      <c r="M13" s="2"/>
      <c r="N13" s="2"/>
      <c r="O13" s="8"/>
    </row>
    <row r="14" spans="1:15">
      <c r="A14" s="3">
        <v>36</v>
      </c>
      <c r="B14" s="2">
        <f>1/100*A14+1</f>
        <v>1.3599999999999999</v>
      </c>
      <c r="C14" s="10">
        <v>3777.7777777777778</v>
      </c>
      <c r="D14" s="8">
        <f>C14*A14</f>
        <v>136000</v>
      </c>
      <c r="E14" s="8">
        <f>D14/B14</f>
        <v>100000.00000000001</v>
      </c>
      <c r="F14" s="2"/>
      <c r="G14" s="8">
        <f>3.5/100*E14</f>
        <v>3500.0000000000009</v>
      </c>
      <c r="H14" s="11">
        <f>3.7/36*A14*E14*1/100+100</f>
        <v>3800.0000000000005</v>
      </c>
      <c r="I14" s="8">
        <f t="shared" si="0"/>
        <v>40.000000000000007</v>
      </c>
      <c r="J14" s="2">
        <v>300</v>
      </c>
      <c r="K14" s="2">
        <f>66667+6667+10000+1000</f>
        <v>84334</v>
      </c>
      <c r="L14" s="2"/>
      <c r="M14" s="2"/>
      <c r="N14" s="2"/>
      <c r="O14" s="8">
        <f>E14-(G14+H14+I14+J14+K14+L14+M14)</f>
        <v>8026.0000000000146</v>
      </c>
    </row>
    <row r="15" spans="1:15">
      <c r="A15" s="3" t="s">
        <v>5</v>
      </c>
      <c r="B15" s="2"/>
      <c r="C15" s="11"/>
      <c r="D15" s="8"/>
      <c r="E15" s="8"/>
      <c r="F15" s="2"/>
      <c r="G15" s="8"/>
      <c r="H15" s="11"/>
      <c r="I15" s="8"/>
      <c r="J15" s="2"/>
      <c r="K15" s="2">
        <v>0</v>
      </c>
      <c r="L15" s="2"/>
      <c r="M15" s="2"/>
      <c r="N15" s="2"/>
      <c r="O15" s="8"/>
    </row>
    <row r="16" spans="1:15">
      <c r="A16" s="3">
        <v>5</v>
      </c>
      <c r="B16" s="2">
        <f>1/100*A16+1</f>
        <v>1.05</v>
      </c>
      <c r="C16" s="11">
        <v>10500</v>
      </c>
      <c r="D16" s="8">
        <f>C16*A16</f>
        <v>52500</v>
      </c>
      <c r="E16" s="8">
        <f>D16/B16</f>
        <v>50000</v>
      </c>
      <c r="F16" s="2"/>
      <c r="G16" s="8">
        <f>3.5/100*E16</f>
        <v>1750.0000000000002</v>
      </c>
      <c r="H16" s="11">
        <f>3.1/30*A16*E16*1/100+50</f>
        <v>308.33333333333331</v>
      </c>
      <c r="I16" s="8">
        <f t="shared" si="0"/>
        <v>20</v>
      </c>
      <c r="J16" s="2">
        <v>150</v>
      </c>
      <c r="K16" s="2"/>
      <c r="L16" s="2"/>
      <c r="M16" s="2"/>
      <c r="N16" s="2"/>
      <c r="O16" s="8">
        <f>E16-(G16+H16+I16+J16+K16+L16+M16)</f>
        <v>47771.666666666664</v>
      </c>
    </row>
    <row r="17" spans="1:15">
      <c r="A17" s="3" t="s">
        <v>33</v>
      </c>
      <c r="B17" s="2"/>
      <c r="C17" s="11"/>
      <c r="D17" s="8"/>
      <c r="E17" s="8"/>
      <c r="F17" s="2"/>
      <c r="G17" s="8"/>
      <c r="H17" s="8"/>
      <c r="I17" s="8"/>
      <c r="J17" s="2"/>
      <c r="K17" s="2"/>
      <c r="L17" s="2"/>
      <c r="M17" s="2"/>
      <c r="N17" s="2"/>
      <c r="O17" s="8"/>
    </row>
    <row r="18" spans="1:15">
      <c r="A18" s="3">
        <v>12</v>
      </c>
      <c r="B18" s="2">
        <f>1/100*A18+1</f>
        <v>1.1200000000000001</v>
      </c>
      <c r="C18" s="11">
        <v>9334</v>
      </c>
      <c r="D18" s="8">
        <f>C18*A18</f>
        <v>112008</v>
      </c>
      <c r="E18" s="2">
        <f>D18/B18</f>
        <v>100007.14285714284</v>
      </c>
      <c r="F18" s="2"/>
      <c r="G18" s="8">
        <f>3.5/100*E18</f>
        <v>3500.2499999999995</v>
      </c>
      <c r="H18" s="11">
        <f>3.1/30*A18*E18*1/100+50</f>
        <v>1290.0885714285712</v>
      </c>
      <c r="I18" s="8">
        <f t="shared" si="0"/>
        <v>40.002857142857138</v>
      </c>
      <c r="J18" s="2">
        <v>300</v>
      </c>
      <c r="K18" s="2"/>
      <c r="L18" s="2"/>
      <c r="M18" s="2"/>
      <c r="N18" s="2"/>
      <c r="O18" s="8">
        <f>E18-(G18+H18+I18+J18+K18+L18+M18)</f>
        <v>94876.801428571416</v>
      </c>
    </row>
    <row r="19" spans="1:15">
      <c r="A19" s="3" t="s">
        <v>8</v>
      </c>
      <c r="B19" s="2"/>
      <c r="C19" s="11"/>
      <c r="D19" s="8"/>
      <c r="E19" s="2"/>
      <c r="F19" s="2"/>
      <c r="G19" s="8"/>
      <c r="H19" s="8"/>
      <c r="I19" s="8"/>
      <c r="J19" s="2"/>
      <c r="K19" s="2"/>
      <c r="L19" s="2"/>
      <c r="M19" s="2"/>
      <c r="N19" s="2"/>
      <c r="O19" s="8"/>
    </row>
    <row r="20" spans="1:15">
      <c r="A20" s="3" t="s">
        <v>11</v>
      </c>
      <c r="B20" s="2" t="s">
        <v>9</v>
      </c>
      <c r="C20" s="11" t="s">
        <v>1</v>
      </c>
      <c r="D20" s="8" t="s">
        <v>10</v>
      </c>
      <c r="E20" s="2" t="s">
        <v>2</v>
      </c>
      <c r="F20" s="2"/>
      <c r="G20" s="8"/>
      <c r="H20" s="8"/>
      <c r="I20" s="8"/>
      <c r="J20" s="2"/>
      <c r="K20" s="2"/>
      <c r="L20" s="2"/>
      <c r="M20" s="2"/>
      <c r="N20" s="2"/>
      <c r="O20" s="8"/>
    </row>
    <row r="21" spans="1:15">
      <c r="A21" s="3">
        <v>14</v>
      </c>
      <c r="B21" s="2">
        <f>4/100*A21+1</f>
        <v>1.56</v>
      </c>
      <c r="C21" s="11">
        <v>876</v>
      </c>
      <c r="D21" s="8">
        <f>C21*A21</f>
        <v>12264</v>
      </c>
      <c r="E21" s="8">
        <f>D21/B21</f>
        <v>7861.538461538461</v>
      </c>
      <c r="F21" s="2"/>
      <c r="G21" s="8">
        <f>3.5/100*E21</f>
        <v>275.15384615384619</v>
      </c>
      <c r="H21" s="8"/>
      <c r="I21" s="8">
        <f t="shared" si="0"/>
        <v>3.1446153846153844</v>
      </c>
      <c r="J21" s="2">
        <v>300</v>
      </c>
      <c r="K21" s="2"/>
      <c r="L21" s="2"/>
      <c r="M21" s="2"/>
      <c r="N21" s="2"/>
      <c r="O21" s="8">
        <f>E21-(G21+I21+J21+K21+L21+M21)</f>
        <v>7283.24</v>
      </c>
    </row>
    <row r="22" spans="1:15">
      <c r="A22" s="3" t="s">
        <v>12</v>
      </c>
      <c r="B22" s="2"/>
      <c r="C22" s="11"/>
      <c r="D22" s="8"/>
      <c r="E22" s="8"/>
      <c r="F22" s="2"/>
      <c r="G22" s="8"/>
      <c r="H22" s="8"/>
      <c r="I22" s="8"/>
      <c r="J22" s="2"/>
      <c r="K22" s="2"/>
      <c r="L22" s="2"/>
      <c r="M22" s="2"/>
      <c r="N22" s="2"/>
      <c r="O22" s="8"/>
    </row>
    <row r="23" spans="1:15">
      <c r="A23" s="3">
        <v>24</v>
      </c>
      <c r="B23" s="2">
        <f>3/100*A23+1</f>
        <v>1.72</v>
      </c>
      <c r="C23" s="11">
        <v>10822</v>
      </c>
      <c r="D23" s="8">
        <f>A23*C23</f>
        <v>259728</v>
      </c>
      <c r="E23" s="8">
        <f>D23/B23</f>
        <v>151004.65116279069</v>
      </c>
      <c r="F23" s="2"/>
      <c r="G23" s="8">
        <f>3.5/100*E23</f>
        <v>5285.1627906976746</v>
      </c>
      <c r="H23" s="8"/>
      <c r="I23" s="8">
        <f t="shared" si="0"/>
        <v>60.401860465116272</v>
      </c>
      <c r="J23" s="2">
        <v>300</v>
      </c>
      <c r="K23" s="2">
        <f>43333</f>
        <v>43333</v>
      </c>
      <c r="L23" s="2">
        <f>5/100*K23</f>
        <v>2166.65</v>
      </c>
      <c r="M23" s="2"/>
      <c r="N23" s="2"/>
      <c r="O23" s="8">
        <f>E23-(G23+I23+J23+K23+L23+M23)</f>
        <v>99859.436511627893</v>
      </c>
    </row>
    <row r="24" spans="1:15">
      <c r="A24" s="3" t="s">
        <v>29</v>
      </c>
      <c r="B24" s="2"/>
      <c r="C24" s="11"/>
      <c r="D24" s="8"/>
      <c r="E24" s="8"/>
      <c r="F24" s="2"/>
      <c r="G24" s="8"/>
      <c r="H24" s="8"/>
      <c r="I24" s="8"/>
      <c r="J24" s="2"/>
      <c r="K24" s="2"/>
      <c r="L24" s="2"/>
      <c r="M24" s="2"/>
      <c r="N24" s="2"/>
      <c r="O24" s="8"/>
    </row>
    <row r="25" spans="1:15" ht="15.75" customHeight="1">
      <c r="A25" s="3">
        <v>72</v>
      </c>
      <c r="B25" s="2">
        <f>1.5/100*A25+1</f>
        <v>2.08</v>
      </c>
      <c r="C25" s="11">
        <v>7829</v>
      </c>
      <c r="D25" s="8">
        <f>A25*C25</f>
        <v>563688</v>
      </c>
      <c r="E25" s="8">
        <f>D25/B25</f>
        <v>271003.84615384613</v>
      </c>
      <c r="F25" s="2"/>
      <c r="G25" s="8">
        <f>3.5/100*E25</f>
        <v>9485.1346153846152</v>
      </c>
      <c r="H25" s="8"/>
      <c r="I25" s="8">
        <f>0.2/100*E25*20/100</f>
        <v>108.40153846153845</v>
      </c>
      <c r="J25" s="2">
        <v>300</v>
      </c>
      <c r="K25" s="2">
        <f>86110</f>
        <v>86110</v>
      </c>
      <c r="L25" s="2">
        <f>5/100*K25</f>
        <v>4305.5</v>
      </c>
      <c r="M25" s="2"/>
      <c r="N25" s="2"/>
      <c r="O25" s="8">
        <f>E25-(G25+I25+J25+K25+L25+M25)</f>
        <v>170694.80999999997</v>
      </c>
    </row>
    <row r="26" spans="1:15">
      <c r="A26" s="3" t="s">
        <v>38</v>
      </c>
      <c r="B26" s="2"/>
      <c r="C26" s="11"/>
      <c r="D26" s="8"/>
      <c r="E26" s="8"/>
      <c r="F26" s="2"/>
      <c r="G26" s="8"/>
      <c r="H26" s="8"/>
      <c r="I26" s="8"/>
      <c r="J26" s="2"/>
      <c r="K26" s="2"/>
      <c r="L26" s="2"/>
      <c r="M26" s="2"/>
      <c r="N26" s="2"/>
      <c r="O26" s="8"/>
    </row>
    <row r="27" spans="1:15">
      <c r="A27" s="3">
        <v>96</v>
      </c>
      <c r="B27" s="2">
        <f>0.65/100*A27+1</f>
        <v>1.6240000000000001</v>
      </c>
      <c r="C27" s="11">
        <v>1218</v>
      </c>
      <c r="D27" s="8">
        <f>A27*C27</f>
        <v>116928</v>
      </c>
      <c r="E27" s="8">
        <f>D27/B27</f>
        <v>72000</v>
      </c>
      <c r="F27" s="2"/>
      <c r="G27" s="8">
        <f>3.5/100*E27</f>
        <v>2520.0000000000005</v>
      </c>
      <c r="H27" s="8"/>
      <c r="I27" s="8">
        <f t="shared" si="0"/>
        <v>28.8</v>
      </c>
      <c r="J27" s="2">
        <v>300</v>
      </c>
      <c r="K27" s="2">
        <f>49080</f>
        <v>49080</v>
      </c>
      <c r="L27" s="2">
        <f>5/100*K27</f>
        <v>2454</v>
      </c>
      <c r="M27" s="2">
        <v>0</v>
      </c>
      <c r="N27" s="2"/>
      <c r="O27" s="8">
        <f>E27-(G27+I27+J27+K27+L27+M27)</f>
        <v>17617.199999999997</v>
      </c>
    </row>
    <row r="28" spans="1:15">
      <c r="A28" s="3" t="s">
        <v>36</v>
      </c>
      <c r="B28" s="4"/>
      <c r="C28" s="9"/>
      <c r="D28" s="9"/>
      <c r="E28" s="9"/>
      <c r="F28" s="4"/>
      <c r="G28" s="9"/>
      <c r="H28" s="9"/>
      <c r="I28" s="9"/>
      <c r="J28" s="4"/>
      <c r="K28" s="4"/>
      <c r="L28" s="4"/>
      <c r="M28" s="4"/>
      <c r="N28" s="4"/>
      <c r="O28" s="9"/>
    </row>
    <row r="29" spans="1:15">
      <c r="A29" s="3">
        <v>6</v>
      </c>
      <c r="B29" s="4">
        <f>8/100*A29+1</f>
        <v>1.48</v>
      </c>
      <c r="C29" s="11">
        <v>6660</v>
      </c>
      <c r="D29" s="9">
        <f>C29*A29</f>
        <v>39960</v>
      </c>
      <c r="E29" s="8">
        <f>D29/B29</f>
        <v>27000</v>
      </c>
      <c r="F29" s="4"/>
      <c r="G29" s="8">
        <f>3.3/100*E29</f>
        <v>891</v>
      </c>
      <c r="H29" s="9"/>
      <c r="I29" s="8">
        <f t="shared" si="0"/>
        <v>10.8</v>
      </c>
      <c r="J29" s="4"/>
      <c r="K29" s="4">
        <f>21766</f>
        <v>21766</v>
      </c>
      <c r="L29" s="2">
        <f>5/100*K29</f>
        <v>1088.3</v>
      </c>
      <c r="M29" s="4"/>
      <c r="N29" s="4"/>
      <c r="O29" s="8">
        <f>E29-(G29+I29+J29+K29+L29+M29)</f>
        <v>3243.9000000000015</v>
      </c>
    </row>
    <row r="30" spans="1:15">
      <c r="A30" s="1"/>
      <c r="B30" s="1"/>
      <c r="C30" s="1"/>
      <c r="D30" s="1"/>
      <c r="E30" s="1"/>
      <c r="F30" s="1"/>
    </row>
    <row r="31" spans="1:15">
      <c r="A31" s="1" t="s">
        <v>17</v>
      </c>
      <c r="B31" s="1"/>
      <c r="C31" s="1"/>
      <c r="D31" s="1"/>
      <c r="E31" s="1"/>
      <c r="F31" s="1"/>
    </row>
    <row r="32" spans="1:15">
      <c r="A32" s="1" t="s">
        <v>24</v>
      </c>
      <c r="B32" s="1"/>
      <c r="C32" s="1"/>
      <c r="D32" s="1"/>
      <c r="E32" s="1"/>
      <c r="F32" s="1"/>
    </row>
    <row r="33" spans="1:9">
      <c r="A33" s="1" t="s">
        <v>25</v>
      </c>
      <c r="B33" s="1"/>
      <c r="C33" s="1"/>
      <c r="D33" s="1"/>
      <c r="E33" s="1"/>
      <c r="F33" s="1"/>
      <c r="I33">
        <v>0</v>
      </c>
    </row>
    <row r="34" spans="1:9">
      <c r="A34" s="5" t="s">
        <v>20</v>
      </c>
      <c r="B34" s="5" t="s">
        <v>21</v>
      </c>
      <c r="C34" s="5" t="s">
        <v>9</v>
      </c>
      <c r="D34" s="5" t="s">
        <v>10</v>
      </c>
      <c r="E34" s="5" t="s">
        <v>22</v>
      </c>
      <c r="F34" s="6"/>
    </row>
    <row r="35" spans="1:9">
      <c r="A35" s="10">
        <v>96</v>
      </c>
      <c r="B35" s="10">
        <v>1000000</v>
      </c>
      <c r="C35" s="5">
        <f>0.006*(A35-1)+1.012</f>
        <v>1.5820000000000001</v>
      </c>
      <c r="D35" s="10">
        <f>B35*C35</f>
        <v>1582000</v>
      </c>
      <c r="E35" s="10">
        <f>D35/A35</f>
        <v>16479.166666666668</v>
      </c>
      <c r="F35" s="6"/>
    </row>
    <row r="36" spans="1:9">
      <c r="A36" s="10" t="s">
        <v>23</v>
      </c>
      <c r="B36" s="10"/>
      <c r="C36" s="5"/>
      <c r="D36" s="10"/>
      <c r="E36" s="10"/>
      <c r="F36" s="6"/>
    </row>
    <row r="37" spans="1:9">
      <c r="A37" s="10">
        <v>72</v>
      </c>
      <c r="B37" s="10">
        <v>1000000</v>
      </c>
      <c r="C37" s="5">
        <f>0.00585*(A37-1)+1.0117</f>
        <v>1.4270499999999999</v>
      </c>
      <c r="D37" s="10">
        <f>B37*C37</f>
        <v>1427050</v>
      </c>
      <c r="E37" s="10">
        <f>D37/A37</f>
        <v>19820.138888888891</v>
      </c>
      <c r="F37" s="6"/>
    </row>
    <row r="38" spans="1:9">
      <c r="A38" s="10" t="s">
        <v>26</v>
      </c>
      <c r="B38" s="10"/>
      <c r="C38" s="5"/>
      <c r="D38" s="10"/>
      <c r="E38" s="10"/>
      <c r="F38" s="6"/>
    </row>
    <row r="39" spans="1:9">
      <c r="A39" s="10">
        <v>60</v>
      </c>
      <c r="B39" s="10">
        <v>260000</v>
      </c>
      <c r="C39" s="5">
        <f>0.006*(A39-1)+1.012</f>
        <v>1.3660000000000001</v>
      </c>
      <c r="D39" s="10">
        <f>B39*C39</f>
        <v>355160</v>
      </c>
      <c r="E39" s="10">
        <f>D39/A39</f>
        <v>5919.333333333333</v>
      </c>
      <c r="F39" s="6"/>
    </row>
    <row r="40" spans="1:9">
      <c r="A40" s="10" t="s">
        <v>27</v>
      </c>
      <c r="B40" s="10"/>
      <c r="C40" s="5"/>
      <c r="D40" s="10"/>
      <c r="E40" s="10"/>
      <c r="F40" s="6"/>
    </row>
    <row r="41" spans="1:9">
      <c r="A41" s="10">
        <v>12</v>
      </c>
      <c r="B41" s="10">
        <v>100000</v>
      </c>
      <c r="C41" s="5">
        <f>0.006*(A41-1)+1.012</f>
        <v>1.0780000000000001</v>
      </c>
      <c r="D41" s="10">
        <f>B41*C41</f>
        <v>107800</v>
      </c>
      <c r="E41" s="10">
        <f>D41/A41</f>
        <v>8983.3333333333339</v>
      </c>
      <c r="F41" s="6"/>
    </row>
    <row r="42" spans="1:9">
      <c r="A42" s="10" t="s">
        <v>5</v>
      </c>
      <c r="B42" s="10"/>
      <c r="C42" s="5"/>
      <c r="D42" s="10"/>
      <c r="E42" s="10"/>
      <c r="F42" s="6"/>
    </row>
    <row r="43" spans="1:9">
      <c r="A43" s="10">
        <v>5</v>
      </c>
      <c r="B43" s="10">
        <v>50000</v>
      </c>
      <c r="C43" s="5"/>
      <c r="D43" s="10"/>
      <c r="E43" s="10">
        <f>B43/A43+1/100*B43</f>
        <v>10500</v>
      </c>
      <c r="F43" s="6"/>
    </row>
    <row r="44" spans="1:9">
      <c r="A44" s="10" t="s">
        <v>7</v>
      </c>
      <c r="B44" s="10"/>
      <c r="C44" s="5"/>
      <c r="D44" s="10"/>
      <c r="E44" s="10"/>
      <c r="F44" s="6"/>
    </row>
    <row r="45" spans="1:9">
      <c r="A45" s="10">
        <v>36</v>
      </c>
      <c r="B45" s="10">
        <v>100000</v>
      </c>
      <c r="C45" s="5"/>
      <c r="D45" s="10"/>
      <c r="E45" s="10">
        <f>B45/A45+1/100*B45</f>
        <v>3777.7777777777778</v>
      </c>
      <c r="F45" s="6"/>
    </row>
    <row r="46" spans="1:9">
      <c r="A46" s="10" t="s">
        <v>35</v>
      </c>
      <c r="B46" s="10"/>
      <c r="C46" s="5"/>
      <c r="D46" s="10"/>
      <c r="E46" s="10"/>
      <c r="F46" s="6"/>
      <c r="H46">
        <v>0</v>
      </c>
    </row>
    <row r="47" spans="1:9">
      <c r="A47" s="10">
        <v>42</v>
      </c>
      <c r="B47" s="10">
        <v>751000</v>
      </c>
      <c r="C47" s="5"/>
      <c r="D47" s="10"/>
      <c r="E47" s="10">
        <f>B47/A47+1/100*B47</f>
        <v>25390.952380952382</v>
      </c>
      <c r="F47" s="6"/>
    </row>
    <row r="48" spans="1:9">
      <c r="A48" s="10" t="s">
        <v>6</v>
      </c>
      <c r="B48" s="10"/>
      <c r="C48" s="5"/>
      <c r="D48" s="10"/>
      <c r="E48" s="10"/>
      <c r="F48" s="6"/>
    </row>
    <row r="49" spans="1:6">
      <c r="A49" s="10">
        <v>60</v>
      </c>
      <c r="B49" s="10">
        <v>456000</v>
      </c>
      <c r="C49" s="5"/>
      <c r="D49" s="10"/>
      <c r="E49" s="10">
        <f>B49/A49+1/100*B49</f>
        <v>12160</v>
      </c>
      <c r="F49" s="6"/>
    </row>
    <row r="50" spans="1:6">
      <c r="A50" s="10" t="s">
        <v>8</v>
      </c>
      <c r="B50" s="10"/>
      <c r="C50" s="5"/>
      <c r="D50" s="10"/>
      <c r="E50" s="10"/>
      <c r="F50" s="6"/>
    </row>
    <row r="51" spans="1:6">
      <c r="A51" s="10" t="s">
        <v>28</v>
      </c>
      <c r="B51" s="10" t="s">
        <v>21</v>
      </c>
      <c r="C51" s="5" t="s">
        <v>9</v>
      </c>
      <c r="D51" s="10" t="s">
        <v>32</v>
      </c>
      <c r="E51" s="10" t="s">
        <v>22</v>
      </c>
      <c r="F51" s="6"/>
    </row>
    <row r="52" spans="1:6">
      <c r="A52" s="10">
        <v>14</v>
      </c>
      <c r="B52" s="10">
        <v>50000</v>
      </c>
      <c r="C52" s="5">
        <f>4/100*A52+1</f>
        <v>1.56</v>
      </c>
      <c r="D52" s="10">
        <f>B52*C52</f>
        <v>78000</v>
      </c>
      <c r="E52" s="10">
        <f>D52/A52</f>
        <v>5571.4285714285716</v>
      </c>
      <c r="F52" s="6"/>
    </row>
    <row r="53" spans="1:6">
      <c r="A53" s="10" t="s">
        <v>30</v>
      </c>
      <c r="B53" s="10"/>
      <c r="C53" s="5"/>
      <c r="D53" s="10"/>
      <c r="E53" s="10"/>
      <c r="F53" s="6"/>
    </row>
    <row r="54" spans="1:6">
      <c r="A54" s="10">
        <v>24</v>
      </c>
      <c r="B54" s="10">
        <v>151000</v>
      </c>
      <c r="C54" s="5">
        <f>3/100*A54+1</f>
        <v>1.72</v>
      </c>
      <c r="D54" s="10">
        <f>B54*C54</f>
        <v>259720</v>
      </c>
      <c r="E54" s="10">
        <f>D54/A54</f>
        <v>10821.666666666666</v>
      </c>
      <c r="F54" s="6"/>
    </row>
    <row r="55" spans="1:6">
      <c r="A55" s="10" t="s">
        <v>29</v>
      </c>
      <c r="B55" s="10"/>
      <c r="C55" s="5"/>
      <c r="D55" s="10"/>
      <c r="E55" s="10"/>
      <c r="F55" s="6"/>
    </row>
    <row r="56" spans="1:6">
      <c r="A56" s="5">
        <v>72</v>
      </c>
      <c r="B56" s="10">
        <v>271000</v>
      </c>
      <c r="C56" s="5">
        <f>1.5/100*A56+1</f>
        <v>2.08</v>
      </c>
      <c r="D56" s="10">
        <f>B56*C56</f>
        <v>563680</v>
      </c>
      <c r="E56" s="10">
        <f>D56/A56</f>
        <v>7828.8888888888887</v>
      </c>
      <c r="F56" s="6"/>
    </row>
    <row r="57" spans="1:6">
      <c r="A57" s="5" t="s">
        <v>31</v>
      </c>
      <c r="B57" s="10"/>
      <c r="C57" s="5"/>
      <c r="D57" s="10"/>
      <c r="E57" s="10"/>
      <c r="F57" s="6"/>
    </row>
    <row r="58" spans="1:6">
      <c r="A58" s="5">
        <v>96</v>
      </c>
      <c r="B58" s="10">
        <v>72000</v>
      </c>
      <c r="C58" s="5">
        <f>0.65/100*A58+1</f>
        <v>1.6240000000000001</v>
      </c>
      <c r="D58" s="10">
        <f>B58*C58</f>
        <v>116928.00000000001</v>
      </c>
      <c r="E58" s="10">
        <f>D58/A58</f>
        <v>1218.0000000000002</v>
      </c>
      <c r="F58" s="6"/>
    </row>
    <row r="59" spans="1:6">
      <c r="A59" s="4" t="s">
        <v>37</v>
      </c>
      <c r="B59" s="9"/>
      <c r="C59" s="4"/>
      <c r="D59" s="9"/>
      <c r="E59" s="9"/>
      <c r="F59" s="7"/>
    </row>
    <row r="60" spans="1:6">
      <c r="A60" s="4">
        <v>6</v>
      </c>
      <c r="B60" s="9">
        <v>27000</v>
      </c>
      <c r="C60" s="4">
        <f>8/100*A60+1</f>
        <v>1.48</v>
      </c>
      <c r="D60" s="10">
        <f>B60*C60</f>
        <v>39960</v>
      </c>
      <c r="E60" s="10">
        <f>D60/A60</f>
        <v>6660</v>
      </c>
      <c r="F6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25" sqref="D25"/>
    </sheetView>
  </sheetViews>
  <sheetFormatPr defaultRowHeight="15"/>
  <sheetData>
    <row r="1" spans="1:4">
      <c r="A1">
        <v>200000</v>
      </c>
      <c r="B1">
        <f>200000/24</f>
        <v>8333.3333333333339</v>
      </c>
      <c r="C1">
        <f>1/100*A1</f>
        <v>2000</v>
      </c>
      <c r="D1">
        <f>0.2/100*A1</f>
        <v>400</v>
      </c>
    </row>
    <row r="2" spans="1:4">
      <c r="A2">
        <f>A1-B1</f>
        <v>191666.66666666666</v>
      </c>
      <c r="B2">
        <f t="shared" ref="B2:B24" si="0">200000/24</f>
        <v>8333.3333333333339</v>
      </c>
      <c r="C2">
        <f t="shared" ref="C2:C24" si="1">1/100*A2</f>
        <v>1916.6666666666665</v>
      </c>
      <c r="D2">
        <f t="shared" ref="D2:D24" si="2">0.2/100*A2</f>
        <v>383.33333333333331</v>
      </c>
    </row>
    <row r="3" spans="1:4">
      <c r="A3">
        <f t="shared" ref="A3:A24" si="3">A2-B2</f>
        <v>183333.33333333331</v>
      </c>
      <c r="B3">
        <f t="shared" si="0"/>
        <v>8333.3333333333339</v>
      </c>
      <c r="C3">
        <f t="shared" si="1"/>
        <v>1833.3333333333333</v>
      </c>
      <c r="D3">
        <f t="shared" si="2"/>
        <v>366.66666666666663</v>
      </c>
    </row>
    <row r="4" spans="1:4">
      <c r="A4">
        <f t="shared" si="3"/>
        <v>174999.99999999997</v>
      </c>
      <c r="B4">
        <f t="shared" si="0"/>
        <v>8333.3333333333339</v>
      </c>
      <c r="C4">
        <f t="shared" si="1"/>
        <v>1749.9999999999998</v>
      </c>
      <c r="D4">
        <f t="shared" si="2"/>
        <v>349.99999999999994</v>
      </c>
    </row>
    <row r="5" spans="1:4">
      <c r="A5">
        <f t="shared" si="3"/>
        <v>166666.66666666663</v>
      </c>
      <c r="B5">
        <f t="shared" si="0"/>
        <v>8333.3333333333339</v>
      </c>
      <c r="C5">
        <f t="shared" si="1"/>
        <v>1666.6666666666663</v>
      </c>
      <c r="D5">
        <f t="shared" si="2"/>
        <v>333.33333333333326</v>
      </c>
    </row>
    <row r="6" spans="1:4">
      <c r="A6">
        <f t="shared" si="3"/>
        <v>158333.33333333328</v>
      </c>
      <c r="B6">
        <f t="shared" si="0"/>
        <v>8333.3333333333339</v>
      </c>
      <c r="C6">
        <f t="shared" si="1"/>
        <v>1583.3333333333328</v>
      </c>
      <c r="D6">
        <f t="shared" si="2"/>
        <v>316.66666666666657</v>
      </c>
    </row>
    <row r="7" spans="1:4">
      <c r="A7">
        <f t="shared" si="3"/>
        <v>149999.99999999994</v>
      </c>
      <c r="B7">
        <f t="shared" si="0"/>
        <v>8333.3333333333339</v>
      </c>
      <c r="C7">
        <f t="shared" si="1"/>
        <v>1499.9999999999995</v>
      </c>
      <c r="D7">
        <f t="shared" si="2"/>
        <v>299.99999999999989</v>
      </c>
    </row>
    <row r="8" spans="1:4">
      <c r="A8">
        <f t="shared" si="3"/>
        <v>141666.6666666666</v>
      </c>
      <c r="B8">
        <f t="shared" si="0"/>
        <v>8333.3333333333339</v>
      </c>
      <c r="C8">
        <f t="shared" si="1"/>
        <v>1416.6666666666661</v>
      </c>
      <c r="D8">
        <f t="shared" si="2"/>
        <v>283.3333333333332</v>
      </c>
    </row>
    <row r="9" spans="1:4">
      <c r="A9">
        <f t="shared" si="3"/>
        <v>133333.33333333326</v>
      </c>
      <c r="B9">
        <f t="shared" si="0"/>
        <v>8333.3333333333339</v>
      </c>
      <c r="C9">
        <f t="shared" si="1"/>
        <v>1333.3333333333326</v>
      </c>
      <c r="D9">
        <f t="shared" si="2"/>
        <v>266.66666666666652</v>
      </c>
    </row>
    <row r="10" spans="1:4">
      <c r="A10">
        <f t="shared" si="3"/>
        <v>124999.99999999993</v>
      </c>
      <c r="B10">
        <f t="shared" si="0"/>
        <v>8333.3333333333339</v>
      </c>
      <c r="C10">
        <f t="shared" si="1"/>
        <v>1249.9999999999993</v>
      </c>
      <c r="D10">
        <f t="shared" si="2"/>
        <v>249.99999999999986</v>
      </c>
    </row>
    <row r="11" spans="1:4">
      <c r="A11">
        <f t="shared" si="3"/>
        <v>116666.6666666666</v>
      </c>
      <c r="B11">
        <f t="shared" si="0"/>
        <v>8333.3333333333339</v>
      </c>
      <c r="C11">
        <f t="shared" si="1"/>
        <v>1166.6666666666661</v>
      </c>
      <c r="D11">
        <f t="shared" si="2"/>
        <v>233.3333333333332</v>
      </c>
    </row>
    <row r="12" spans="1:4">
      <c r="A12">
        <f t="shared" si="3"/>
        <v>108333.33333333327</v>
      </c>
      <c r="B12">
        <f t="shared" si="0"/>
        <v>8333.3333333333339</v>
      </c>
      <c r="C12">
        <f t="shared" si="1"/>
        <v>1083.3333333333328</v>
      </c>
      <c r="D12">
        <f t="shared" si="2"/>
        <v>216.66666666666654</v>
      </c>
    </row>
    <row r="13" spans="1:4">
      <c r="A13">
        <f t="shared" si="3"/>
        <v>99999.999999999942</v>
      </c>
      <c r="B13">
        <f t="shared" si="0"/>
        <v>8333.3333333333339</v>
      </c>
      <c r="C13">
        <f t="shared" si="1"/>
        <v>999.99999999999943</v>
      </c>
      <c r="D13">
        <f t="shared" si="2"/>
        <v>199.99999999999989</v>
      </c>
    </row>
    <row r="14" spans="1:4">
      <c r="A14">
        <f t="shared" si="3"/>
        <v>91666.666666666613</v>
      </c>
      <c r="B14">
        <f t="shared" si="0"/>
        <v>8333.3333333333339</v>
      </c>
      <c r="C14">
        <f t="shared" si="1"/>
        <v>916.66666666666617</v>
      </c>
      <c r="D14">
        <f t="shared" si="2"/>
        <v>183.33333333333323</v>
      </c>
    </row>
    <row r="15" spans="1:4">
      <c r="A15">
        <f t="shared" si="3"/>
        <v>83333.333333333285</v>
      </c>
      <c r="B15">
        <f t="shared" si="0"/>
        <v>8333.3333333333339</v>
      </c>
      <c r="C15">
        <f t="shared" si="1"/>
        <v>833.33333333333292</v>
      </c>
      <c r="D15">
        <f t="shared" si="2"/>
        <v>166.66666666666657</v>
      </c>
    </row>
    <row r="16" spans="1:4">
      <c r="A16">
        <f t="shared" si="3"/>
        <v>74999.999999999956</v>
      </c>
      <c r="B16">
        <f t="shared" si="0"/>
        <v>8333.3333333333339</v>
      </c>
      <c r="C16">
        <f t="shared" si="1"/>
        <v>749.99999999999955</v>
      </c>
      <c r="D16">
        <f t="shared" si="2"/>
        <v>149.99999999999991</v>
      </c>
    </row>
    <row r="17" spans="1:4">
      <c r="A17">
        <f t="shared" si="3"/>
        <v>66666.666666666628</v>
      </c>
      <c r="B17">
        <f t="shared" si="0"/>
        <v>8333.3333333333339</v>
      </c>
      <c r="C17">
        <f t="shared" si="1"/>
        <v>666.66666666666629</v>
      </c>
      <c r="D17">
        <f t="shared" si="2"/>
        <v>133.33333333333326</v>
      </c>
    </row>
    <row r="18" spans="1:4">
      <c r="A18">
        <f t="shared" si="3"/>
        <v>58333.333333333292</v>
      </c>
      <c r="B18">
        <f t="shared" si="0"/>
        <v>8333.3333333333339</v>
      </c>
      <c r="C18">
        <f t="shared" si="1"/>
        <v>583.33333333333292</v>
      </c>
      <c r="D18">
        <f t="shared" si="2"/>
        <v>116.66666666666659</v>
      </c>
    </row>
    <row r="19" spans="1:4">
      <c r="A19">
        <f t="shared" si="3"/>
        <v>49999.999999999956</v>
      </c>
      <c r="B19">
        <f t="shared" si="0"/>
        <v>8333.3333333333339</v>
      </c>
      <c r="C19">
        <f t="shared" si="1"/>
        <v>499.9999999999996</v>
      </c>
      <c r="D19">
        <f t="shared" si="2"/>
        <v>99.999999999999915</v>
      </c>
    </row>
    <row r="20" spans="1:4">
      <c r="A20">
        <f t="shared" si="3"/>
        <v>41666.666666666621</v>
      </c>
      <c r="B20">
        <f t="shared" si="0"/>
        <v>8333.3333333333339</v>
      </c>
      <c r="C20">
        <f t="shared" si="1"/>
        <v>416.66666666666623</v>
      </c>
      <c r="D20">
        <f t="shared" si="2"/>
        <v>83.333333333333243</v>
      </c>
    </row>
    <row r="21" spans="1:4">
      <c r="A21">
        <f t="shared" si="3"/>
        <v>33333.333333333285</v>
      </c>
      <c r="B21">
        <f t="shared" si="0"/>
        <v>8333.3333333333339</v>
      </c>
      <c r="C21">
        <f t="shared" si="1"/>
        <v>333.33333333333286</v>
      </c>
      <c r="D21">
        <f t="shared" si="2"/>
        <v>66.666666666666572</v>
      </c>
    </row>
    <row r="22" spans="1:4">
      <c r="A22">
        <f t="shared" si="3"/>
        <v>24999.999999999949</v>
      </c>
      <c r="B22">
        <f t="shared" si="0"/>
        <v>8333.3333333333339</v>
      </c>
      <c r="C22">
        <f t="shared" si="1"/>
        <v>249.99999999999949</v>
      </c>
      <c r="D22">
        <f t="shared" si="2"/>
        <v>49.999999999999901</v>
      </c>
    </row>
    <row r="23" spans="1:4">
      <c r="A23">
        <f t="shared" si="3"/>
        <v>16666.666666666613</v>
      </c>
      <c r="B23">
        <f t="shared" si="0"/>
        <v>8333.3333333333339</v>
      </c>
      <c r="C23">
        <f t="shared" si="1"/>
        <v>166.66666666666615</v>
      </c>
      <c r="D23">
        <f t="shared" si="2"/>
        <v>33.333333333333229</v>
      </c>
    </row>
    <row r="24" spans="1:4">
      <c r="A24">
        <f t="shared" si="3"/>
        <v>8333.3333333332794</v>
      </c>
      <c r="B24">
        <f t="shared" si="0"/>
        <v>8333.3333333333339</v>
      </c>
      <c r="C24">
        <f t="shared" si="1"/>
        <v>83.333333333332789</v>
      </c>
      <c r="D24">
        <f t="shared" si="2"/>
        <v>16.666666666666558</v>
      </c>
    </row>
    <row r="25" spans="1:4">
      <c r="B25">
        <f>SUM(B1:B24)</f>
        <v>200000.00000000006</v>
      </c>
      <c r="C25">
        <f t="shared" ref="C25:D25" si="4">SUM(C1:C24)</f>
        <v>24999.999999999996</v>
      </c>
      <c r="D25">
        <f t="shared" si="4"/>
        <v>4999.9999999999991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CorporateCashier</cp:lastModifiedBy>
  <dcterms:created xsi:type="dcterms:W3CDTF">2022-01-06T06:29:21Z</dcterms:created>
  <dcterms:modified xsi:type="dcterms:W3CDTF">2023-05-11T05:44:33Z</dcterms:modified>
</cp:coreProperties>
</file>