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pe.local\Videos\Controle de investimentos\"/>
    </mc:Choice>
  </mc:AlternateContent>
  <xr:revisionPtr revIDLastSave="0" documentId="8_{63366678-C1BE-8B4A-B90C-166F16A61239}" xr6:coauthVersionLast="47" xr6:coauthVersionMax="47" xr10:uidLastSave="{00000000-0000-0000-0000-000000000000}"/>
  <bookViews>
    <workbookView xWindow="-20610" yWindow="630" windowWidth="20730" windowHeight="1176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/>
  <c r="C27" i="1"/>
  <c r="D27" i="1"/>
  <c r="C26" i="1"/>
  <c r="D26" i="1"/>
  <c r="C25" i="1"/>
  <c r="D25" i="1"/>
  <c r="C28" i="1"/>
  <c r="D28" i="1"/>
  <c r="C24" i="1"/>
  <c r="D24" i="1"/>
  <c r="D36" i="1"/>
  <c r="D41" i="1"/>
  <c r="D39" i="1"/>
  <c r="D38" i="1"/>
  <c r="D40" i="1"/>
  <c r="D37" i="1"/>
  <c r="D42" i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<sst xmlns="http://schemas.openxmlformats.org/spreadsheetml/2006/main" count="71" uniqueCount="34">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</sst>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&quot;R$&quot;\ #,##0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8"/>
      <color theme="9" tint="0.79998168889431442"/>
      <name val="Segoe UI Semibold"/>
      <family val="2"/>
    </font>
    <font>
      <b/>
      <sz val="20"/>
      <color theme="9" tint="0.79998168889431442"/>
      <name val="Segoe UI Semibold"/>
      <family val="2"/>
    </font>
    <font>
      <b/>
      <sz val="12"/>
      <color theme="9" tint="0.79998168889431442"/>
      <name val="Segoe UI Semibold"/>
      <family val="2"/>
    </font>
    <font>
      <sz val="11"/>
      <color theme="9" tint="0.79998168889431442"/>
      <name val="Aptos Narrow"/>
      <family val="2"/>
      <scheme val="minor"/>
    </font>
    <font>
      <b/>
      <sz val="11"/>
      <color theme="9" tint="0.7999816888943144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7" fillId="3" borderId="5" xfId="0" applyFont="1" applyFill="1" applyBorder="1" applyAlignment="1">
      <alignment horizontal="left" indent="3"/>
    </xf>
    <xf numFmtId="166" fontId="8" fillId="3" borderId="6" xfId="0" applyNumberFormat="1" applyFont="1" applyFill="1" applyBorder="1" applyAlignment="1">
      <alignment horizontal="center"/>
    </xf>
    <xf numFmtId="166" fontId="8" fillId="3" borderId="7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left" indent="3"/>
    </xf>
    <xf numFmtId="166" fontId="8" fillId="3" borderId="9" xfId="0" applyNumberFormat="1" applyFont="1" applyFill="1" applyBorder="1" applyAlignment="1">
      <alignment horizontal="center"/>
    </xf>
    <xf numFmtId="166" fontId="8" fillId="3" borderId="10" xfId="0" applyNumberFormat="1" applyFont="1" applyFill="1" applyBorder="1" applyAlignment="1">
      <alignment horizontal="center"/>
    </xf>
    <xf numFmtId="0" fontId="7" fillId="3" borderId="11" xfId="0" applyFont="1" applyFill="1" applyBorder="1" applyAlignment="1">
      <alignment horizontal="left" indent="3"/>
    </xf>
    <xf numFmtId="166" fontId="8" fillId="3" borderId="12" xfId="0" applyNumberFormat="1" applyFont="1" applyFill="1" applyBorder="1" applyAlignment="1">
      <alignment horizontal="center"/>
    </xf>
    <xf numFmtId="166" fontId="8" fillId="3" borderId="13" xfId="0" applyNumberFormat="1" applyFont="1" applyFill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0" fontId="9" fillId="0" borderId="19" xfId="0" applyNumberFormat="1" applyFont="1" applyBorder="1" applyAlignment="1">
      <alignment horizontal="center"/>
    </xf>
    <xf numFmtId="164" fontId="9" fillId="3" borderId="19" xfId="0" applyNumberFormat="1" applyFont="1" applyFill="1" applyBorder="1" applyAlignment="1">
      <alignment horizontal="center"/>
    </xf>
    <xf numFmtId="164" fontId="9" fillId="3" borderId="22" xfId="0" applyNumberFormat="1" applyFont="1" applyFill="1" applyBorder="1" applyAlignment="1">
      <alignment horizontal="center"/>
    </xf>
    <xf numFmtId="166" fontId="8" fillId="0" borderId="16" xfId="1" applyNumberFormat="1" applyFont="1" applyBorder="1" applyAlignment="1">
      <alignment horizontal="center"/>
    </xf>
    <xf numFmtId="10" fontId="8" fillId="0" borderId="19" xfId="0" applyNumberFormat="1" applyFont="1" applyBorder="1" applyAlignment="1">
      <alignment horizontal="center"/>
    </xf>
    <xf numFmtId="0" fontId="2" fillId="2" borderId="0" xfId="3"/>
    <xf numFmtId="166" fontId="0" fillId="4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9" fontId="0" fillId="5" borderId="0" xfId="0" applyNumberFormat="1" applyFill="1" applyAlignment="1">
      <alignment horizontal="center"/>
    </xf>
    <xf numFmtId="9" fontId="2" fillId="2" borderId="0" xfId="2" applyFont="1" applyFill="1"/>
    <xf numFmtId="0" fontId="4" fillId="6" borderId="0" xfId="0" applyFont="1" applyFill="1"/>
    <xf numFmtId="0" fontId="4" fillId="6" borderId="0" xfId="0" applyFont="1" applyFill="1" applyAlignment="1">
      <alignment horizontal="center"/>
    </xf>
    <xf numFmtId="166" fontId="8" fillId="7" borderId="22" xfId="0" applyNumberFormat="1" applyFont="1" applyFill="1" applyBorder="1" applyAlignment="1">
      <alignment horizontal="center"/>
    </xf>
    <xf numFmtId="0" fontId="6" fillId="6" borderId="3" xfId="0" applyFont="1" applyFill="1" applyBorder="1" applyAlignment="1">
      <alignment horizontal="right"/>
    </xf>
    <xf numFmtId="0" fontId="5" fillId="6" borderId="2" xfId="0" applyFont="1" applyFill="1" applyBorder="1" applyAlignment="1">
      <alignment horizontal="right" vertical="center"/>
    </xf>
    <xf numFmtId="0" fontId="11" fillId="6" borderId="1" xfId="0" applyFont="1" applyFill="1" applyBorder="1" applyAlignment="1">
      <alignment horizontal="right" vertical="center"/>
    </xf>
    <xf numFmtId="0" fontId="13" fillId="6" borderId="2" xfId="0" applyFont="1" applyFill="1" applyBorder="1" applyAlignment="1">
      <alignment horizontal="center" vertical="center"/>
    </xf>
    <xf numFmtId="0" fontId="14" fillId="6" borderId="0" xfId="3" applyFont="1" applyFill="1"/>
    <xf numFmtId="0" fontId="14" fillId="6" borderId="0" xfId="3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5" fillId="6" borderId="0" xfId="0" applyFont="1" applyFill="1"/>
    <xf numFmtId="166" fontId="15" fillId="6" borderId="0" xfId="0" applyNumberFormat="1" applyFont="1" applyFill="1" applyAlignment="1">
      <alignment horizontal="center"/>
    </xf>
    <xf numFmtId="0" fontId="3" fillId="8" borderId="0" xfId="0" applyFont="1" applyFill="1"/>
    <xf numFmtId="166" fontId="3" fillId="8" borderId="0" xfId="1" applyNumberFormat="1" applyFont="1" applyFill="1" applyAlignment="1">
      <alignment horizontal="center"/>
    </xf>
    <xf numFmtId="0" fontId="7" fillId="7" borderId="27" xfId="0" applyFont="1" applyFill="1" applyBorder="1" applyAlignment="1">
      <alignment horizontal="left" indent="3"/>
    </xf>
    <xf numFmtId="0" fontId="7" fillId="7" borderId="28" xfId="0" applyFont="1" applyFill="1" applyBorder="1" applyAlignment="1">
      <alignment horizontal="left" indent="3"/>
    </xf>
    <xf numFmtId="0" fontId="7" fillId="7" borderId="25" xfId="0" applyFont="1" applyFill="1" applyBorder="1" applyAlignment="1">
      <alignment horizontal="left" indent="3"/>
    </xf>
    <xf numFmtId="0" fontId="7" fillId="7" borderId="26" xfId="0" applyFont="1" applyFill="1" applyBorder="1" applyAlignment="1">
      <alignment horizontal="left" indent="3"/>
    </xf>
    <xf numFmtId="0" fontId="7" fillId="7" borderId="23" xfId="0" applyFont="1" applyFill="1" applyBorder="1" applyAlignment="1">
      <alignment horizontal="left" indent="3"/>
    </xf>
    <xf numFmtId="0" fontId="7" fillId="7" borderId="24" xfId="0" applyFont="1" applyFill="1" applyBorder="1" applyAlignment="1">
      <alignment horizontal="left" indent="3"/>
    </xf>
    <xf numFmtId="0" fontId="10" fillId="3" borderId="17" xfId="0" applyFont="1" applyFill="1" applyBorder="1" applyAlignment="1">
      <alignment horizontal="left" indent="3"/>
    </xf>
    <xf numFmtId="0" fontId="10" fillId="3" borderId="18" xfId="0" applyFont="1" applyFill="1" applyBorder="1" applyAlignment="1">
      <alignment horizontal="left" indent="3"/>
    </xf>
    <xf numFmtId="0" fontId="12" fillId="6" borderId="1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left" indent="3"/>
    </xf>
    <xf numFmtId="0" fontId="7" fillId="4" borderId="15" xfId="0" applyFont="1" applyFill="1" applyBorder="1" applyAlignment="1">
      <alignment horizontal="left" indent="3"/>
    </xf>
    <xf numFmtId="0" fontId="7" fillId="4" borderId="17" xfId="0" applyFont="1" applyFill="1" applyBorder="1" applyAlignment="1">
      <alignment horizontal="left" indent="3"/>
    </xf>
    <xf numFmtId="0" fontId="7" fillId="4" borderId="18" xfId="0" applyFont="1" applyFill="1" applyBorder="1" applyAlignment="1">
      <alignment horizontal="left" indent="3"/>
    </xf>
    <xf numFmtId="0" fontId="10" fillId="3" borderId="20" xfId="0" applyFont="1" applyFill="1" applyBorder="1" applyAlignment="1">
      <alignment horizontal="left" indent="3"/>
    </xf>
    <xf numFmtId="0" fontId="10" fillId="3" borderId="21" xfId="0" applyFont="1" applyFill="1" applyBorder="1" applyAlignment="1">
      <alignment horizontal="left" indent="3"/>
    </xf>
    <xf numFmtId="0" fontId="12" fillId="6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 /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9" Type="http://schemas.openxmlformats.org/officeDocument/2006/relationships/customXml" Target="../customXml/item3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APP!$C$36:$C$44</c:f>
              <c:numCache>
                <c:formatCode>0%</c:formatCode>
                <c:ptCount val="9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101752</xdr:rowOff>
    </xdr:from>
    <xdr:to>
      <xdr:col>3</xdr:col>
      <xdr:colOff>575129</xdr:colOff>
      <xdr:row>56</xdr:row>
      <xdr:rowOff>37351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331780</xdr:colOff>
      <xdr:row>1</xdr:row>
      <xdr:rowOff>170318</xdr:rowOff>
    </xdr:from>
    <xdr:to>
      <xdr:col>8</xdr:col>
      <xdr:colOff>63334</xdr:colOff>
      <xdr:row>8</xdr:row>
      <xdr:rowOff>130628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6411B2A3-D0A8-A1A0-0738-9A15BBB4F4B1}"/>
            </a:ext>
          </a:extLst>
        </xdr:cNvPr>
        <xdr:cNvSpPr/>
      </xdr:nvSpPr>
      <xdr:spPr>
        <a:xfrm>
          <a:off x="331780" y="362743"/>
          <a:ext cx="6719304" cy="1307279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600" b="0">
              <a:solidFill>
                <a:schemeClr val="accent6">
                  <a:lumMod val="20000"/>
                  <a:lumOff val="80000"/>
                </a:schemeClr>
              </a:solidFill>
            </a:rPr>
            <a:t>SP Investimentos </a:t>
          </a:r>
        </a:p>
      </xdr:txBody>
    </xdr:sp>
    <xdr:clientData/>
  </xdr:twoCellAnchor>
  <xdr:twoCellAnchor editAs="oneCell">
    <xdr:from>
      <xdr:col>1</xdr:col>
      <xdr:colOff>435428</xdr:colOff>
      <xdr:row>1</xdr:row>
      <xdr:rowOff>161640</xdr:rowOff>
    </xdr:from>
    <xdr:to>
      <xdr:col>1</xdr:col>
      <xdr:colOff>1725879</xdr:colOff>
      <xdr:row>8</xdr:row>
      <xdr:rowOff>141713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936D1D1-D913-D6B6-4CB9-072557BA0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356" y="351644"/>
          <a:ext cx="1290451" cy="1310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N42"/>
  <sheetViews>
    <sheetView showGridLines="0" showRowColHeaders="0" tabSelected="1" topLeftCell="A26" zoomScale="110" zoomScaleNormal="110" workbookViewId="0">
      <selection activeCell="B67" sqref="B67"/>
    </sheetView>
  </sheetViews>
  <sheetFormatPr defaultColWidth="0" defaultRowHeight="15" x14ac:dyDescent="0.2"/>
  <cols>
    <col min="1" max="1" width="5.51171875" customWidth="1"/>
    <col min="2" max="2" width="46.8125" customWidth="1"/>
    <col min="3" max="3" width="17.484375" bestFit="1" customWidth="1"/>
    <col min="4" max="4" width="14.9296875" customWidth="1"/>
    <col min="5" max="8" width="3.49609375" customWidth="1"/>
    <col min="9" max="9" width="16.41015625" customWidth="1"/>
    <col min="10" max="10" width="10.89453125" hidden="1" customWidth="1"/>
    <col min="11" max="14" width="8.7421875" hidden="1" customWidth="1"/>
  </cols>
  <sheetData>
    <row r="10" spans="2:4" ht="15.75" thickBot="1" x14ac:dyDescent="0.25"/>
    <row r="11" spans="2:4" ht="26.25" x14ac:dyDescent="0.25">
      <c r="B11" s="35" t="s">
        <v>15</v>
      </c>
      <c r="C11" s="33"/>
      <c r="D11" s="34"/>
    </row>
    <row r="12" spans="2:4" ht="17.25" x14ac:dyDescent="0.25">
      <c r="B12" s="44" t="s">
        <v>14</v>
      </c>
      <c r="C12" s="45"/>
      <c r="D12" s="19">
        <v>2000</v>
      </c>
    </row>
    <row r="13" spans="2:4" ht="17.25" x14ac:dyDescent="0.25">
      <c r="B13" s="46" t="s">
        <v>13</v>
      </c>
      <c r="C13" s="47"/>
      <c r="D13" s="20">
        <v>6.0000000000000001E-3</v>
      </c>
    </row>
    <row r="14" spans="2:4" ht="18" thickBot="1" x14ac:dyDescent="0.3">
      <c r="B14" s="48" t="s">
        <v>33</v>
      </c>
      <c r="C14" s="49"/>
      <c r="D14" s="32">
        <f>D12*30%</f>
        <v>600</v>
      </c>
    </row>
    <row r="15" spans="2:4" ht="15.75" thickBot="1" x14ac:dyDescent="0.25"/>
    <row r="16" spans="2:4" ht="28.5" customHeight="1" x14ac:dyDescent="0.2">
      <c r="B16" s="52" t="s">
        <v>5</v>
      </c>
      <c r="C16" s="53"/>
      <c r="D16" s="60"/>
    </row>
    <row r="17" spans="1:6" ht="17.25" x14ac:dyDescent="0.25">
      <c r="B17" s="54" t="s">
        <v>0</v>
      </c>
      <c r="C17" s="55"/>
      <c r="D17" s="14">
        <v>200</v>
      </c>
    </row>
    <row r="18" spans="1:6" ht="17.25" x14ac:dyDescent="0.25">
      <c r="B18" s="56" t="s">
        <v>1</v>
      </c>
      <c r="C18" s="57"/>
      <c r="D18" s="15">
        <v>5</v>
      </c>
    </row>
    <row r="19" spans="1:6" ht="17.25" x14ac:dyDescent="0.25">
      <c r="B19" s="56" t="s">
        <v>2</v>
      </c>
      <c r="C19" s="57"/>
      <c r="D19" s="16">
        <v>1.0789999999999999E-2</v>
      </c>
    </row>
    <row r="20" spans="1:6" ht="17.25" x14ac:dyDescent="0.25">
      <c r="B20" s="50" t="s">
        <v>3</v>
      </c>
      <c r="C20" s="51"/>
      <c r="D20" s="17">
        <f>FV(taxa_mensal,qtd_anos*12,aporte*-1)</f>
        <v>16755.382799697527</v>
      </c>
    </row>
    <row r="21" spans="1:6" ht="18" thickBot="1" x14ac:dyDescent="0.3">
      <c r="B21" s="58" t="s">
        <v>4</v>
      </c>
      <c r="C21" s="59"/>
      <c r="D21" s="18">
        <f>patrimonio*rendimento_carteira</f>
        <v>100.53229679818516</v>
      </c>
      <c r="F21" s="3"/>
    </row>
    <row r="22" spans="1:6" ht="15.75" thickBot="1" x14ac:dyDescent="0.25"/>
    <row r="23" spans="1:6" ht="29.25" x14ac:dyDescent="0.2">
      <c r="B23" s="52" t="s">
        <v>11</v>
      </c>
      <c r="C23" s="53"/>
      <c r="D23" s="36" t="s">
        <v>12</v>
      </c>
    </row>
    <row r="24" spans="1:6" ht="17.25" x14ac:dyDescent="0.25">
      <c r="A24" s="1">
        <v>2</v>
      </c>
      <c r="B24" s="5" t="s">
        <v>6</v>
      </c>
      <c r="C24" s="6">
        <f>FV($D$19,$A24*12,$D$17*-1)</f>
        <v>5445.5254595290435</v>
      </c>
      <c r="D24" s="7">
        <f>C24*rendimento_carteira</f>
        <v>32.673152757174265</v>
      </c>
    </row>
    <row r="25" spans="1:6" ht="17.25" x14ac:dyDescent="0.25">
      <c r="A25" s="1">
        <v>5</v>
      </c>
      <c r="B25" s="8" t="s">
        <v>7</v>
      </c>
      <c r="C25" s="9">
        <f>FV($D$19,$A25*12,$D$17*-1)</f>
        <v>16755.382799697527</v>
      </c>
      <c r="D25" s="10">
        <f>C25*rendimento_carteira</f>
        <v>100.53229679818516</v>
      </c>
    </row>
    <row r="26" spans="1:6" ht="17.25" x14ac:dyDescent="0.25">
      <c r="A26" s="1">
        <v>10</v>
      </c>
      <c r="B26" s="8" t="s">
        <v>8</v>
      </c>
      <c r="C26" s="9">
        <f>FV($D$19,$A26*12,$D$17*-1)</f>
        <v>48656.842506034438</v>
      </c>
      <c r="D26" s="10">
        <f>C26*rendimento_carteira</f>
        <v>291.94105503620665</v>
      </c>
    </row>
    <row r="27" spans="1:6" ht="17.25" x14ac:dyDescent="0.25">
      <c r="A27" s="1">
        <v>20</v>
      </c>
      <c r="B27" s="8" t="s">
        <v>9</v>
      </c>
      <c r="C27" s="9">
        <f>FV($D$19,$A27*12,$D$17*-1)</f>
        <v>225039.68001941612</v>
      </c>
      <c r="D27" s="10">
        <f>C27*rendimento_carteira</f>
        <v>1350.2380801164968</v>
      </c>
    </row>
    <row r="28" spans="1:6" ht="18" thickBot="1" x14ac:dyDescent="0.3">
      <c r="A28" s="1">
        <v>30</v>
      </c>
      <c r="B28" s="11" t="s">
        <v>10</v>
      </c>
      <c r="C28" s="12">
        <f>FV($D$19,$A28*12,$D$17*-1)</f>
        <v>864433.93100094295</v>
      </c>
      <c r="D28" s="13">
        <f>C28*rendimento_carteira</f>
        <v>5186.6035860056581</v>
      </c>
    </row>
    <row r="32" spans="1:6" x14ac:dyDescent="0.2">
      <c r="B32" s="37" t="s">
        <v>20</v>
      </c>
      <c r="C32" s="38" t="s">
        <v>17</v>
      </c>
      <c r="D32" s="37"/>
    </row>
    <row r="33" spans="2:4" x14ac:dyDescent="0.2">
      <c r="B33" s="42" t="s">
        <v>19</v>
      </c>
      <c r="C33" s="43">
        <f>aporte</f>
        <v>200</v>
      </c>
      <c r="D33" s="42"/>
    </row>
    <row r="35" spans="2:4" x14ac:dyDescent="0.2">
      <c r="B35" s="39" t="s">
        <v>21</v>
      </c>
      <c r="C35" s="39" t="s">
        <v>22</v>
      </c>
      <c r="D35" s="39" t="s">
        <v>23</v>
      </c>
    </row>
    <row r="36" spans="2:4" x14ac:dyDescent="0.2">
      <c r="B36" s="2" t="s">
        <v>24</v>
      </c>
      <c r="C36" s="4">
        <f>VLOOKUP($C$32&amp;"-"&amp;B36,Planilha2!$A:$D,4,FALSE)</f>
        <v>0.32</v>
      </c>
      <c r="D36" s="22">
        <f>C36*$C$33</f>
        <v>64</v>
      </c>
    </row>
    <row r="37" spans="2:4" x14ac:dyDescent="0.2">
      <c r="B37" s="2" t="s">
        <v>25</v>
      </c>
      <c r="C37" s="4">
        <f>VLOOKUP($C$32&amp;"-"&amp;B37,Planilha2!$A:$D,4,FALSE)</f>
        <v>0.35</v>
      </c>
      <c r="D37" s="22">
        <f>C37*$C$33</f>
        <v>70</v>
      </c>
    </row>
    <row r="38" spans="2:4" x14ac:dyDescent="0.2">
      <c r="B38" s="2" t="s">
        <v>26</v>
      </c>
      <c r="C38" s="4">
        <f>VLOOKUP($C$32&amp;"-"&amp;B38,Planilha2!$A:$D,4,FALSE)</f>
        <v>0.08</v>
      </c>
      <c r="D38" s="22">
        <f>C38*$C$33</f>
        <v>16</v>
      </c>
    </row>
    <row r="39" spans="2:4" x14ac:dyDescent="0.2">
      <c r="B39" s="2" t="s">
        <v>27</v>
      </c>
      <c r="C39" s="4">
        <f>VLOOKUP($C$32&amp;"-"&amp;B39,Planilha2!$A:$D,4,FALSE)</f>
        <v>0.05</v>
      </c>
      <c r="D39" s="22">
        <f>C39*$C$33</f>
        <v>10</v>
      </c>
    </row>
    <row r="40" spans="2:4" x14ac:dyDescent="0.2">
      <c r="B40" s="2" t="s">
        <v>28</v>
      </c>
      <c r="C40" s="4">
        <f>VLOOKUP($C$32&amp;"-"&amp;B40,Planilha2!$A:$D,4,FALSE)</f>
        <v>0.1</v>
      </c>
      <c r="D40" s="22">
        <f>C40*$C$33</f>
        <v>20</v>
      </c>
    </row>
    <row r="41" spans="2:4" x14ac:dyDescent="0.2">
      <c r="B41" s="2" t="s">
        <v>29</v>
      </c>
      <c r="C41" s="4">
        <f>VLOOKUP($C$32&amp;"-"&amp;B41,Planilha2!$A:$D,4,FALSE)</f>
        <v>0.1</v>
      </c>
      <c r="D41" s="22">
        <f>C41*$C$33</f>
        <v>20</v>
      </c>
    </row>
    <row r="42" spans="2:4" x14ac:dyDescent="0.2">
      <c r="B42" s="40"/>
      <c r="C42" s="40"/>
      <c r="D42" s="41">
        <f>SUM(D36:D41)</f>
        <v>200</v>
      </c>
    </row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5" x14ac:dyDescent="0.2"/>
  <cols>
    <col min="1" max="1" width="29.19140625" bestFit="1" customWidth="1"/>
    <col min="2" max="2" width="11.56640625" bestFit="1" customWidth="1"/>
    <col min="3" max="3" width="17.75390625" bestFit="1" customWidth="1"/>
    <col min="7" max="7" width="15.33203125" bestFit="1" customWidth="1"/>
  </cols>
  <sheetData>
    <row r="2" spans="1:8" x14ac:dyDescent="0.2">
      <c r="A2" s="30" t="s">
        <v>31</v>
      </c>
      <c r="B2" s="30" t="s">
        <v>20</v>
      </c>
      <c r="C2" s="31" t="s">
        <v>21</v>
      </c>
      <c r="D2" s="31" t="s">
        <v>30</v>
      </c>
    </row>
    <row r="3" spans="1:8" x14ac:dyDescent="0.2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2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1" t="s">
        <v>32</v>
      </c>
      <c r="H4" s="29">
        <f>VLOOKUP(G4,$A:$D,4,FALSE)</f>
        <v>0.35</v>
      </c>
    </row>
    <row r="5" spans="1:8" x14ac:dyDescent="0.2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.75" thickBot="1" x14ac:dyDescent="0.25">
      <c r="A8" s="23" t="str">
        <f t="shared" si="0"/>
        <v>Conservador-HOTELARIAS</v>
      </c>
      <c r="B8" s="23" t="s">
        <v>16</v>
      </c>
      <c r="C8" s="24" t="s">
        <v>29</v>
      </c>
      <c r="D8" s="25">
        <v>0</v>
      </c>
    </row>
    <row r="9" spans="1:8" x14ac:dyDescent="0.2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">
      <c r="A10" s="26" t="str">
        <f t="shared" si="0"/>
        <v>Moderado-TIJOLO</v>
      </c>
      <c r="B10" s="26" t="s">
        <v>17</v>
      </c>
      <c r="C10" s="27" t="s">
        <v>25</v>
      </c>
      <c r="D10" s="28">
        <v>0.35</v>
      </c>
    </row>
    <row r="11" spans="1:8" x14ac:dyDescent="0.2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.75" thickBot="1" x14ac:dyDescent="0.25">
      <c r="A14" s="23" t="str">
        <f t="shared" si="0"/>
        <v>Moderado-HOTELARIAS</v>
      </c>
      <c r="B14" s="23" t="s">
        <v>17</v>
      </c>
      <c r="C14" s="24" t="s">
        <v>29</v>
      </c>
      <c r="D14" s="25">
        <v>0.1</v>
      </c>
    </row>
    <row r="15" spans="1:8" x14ac:dyDescent="0.2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www.w3.org/2000/xmlns/"/>
    <ds:schemaRef ds:uri="851b35d3-0456-4d6a-bc2f-da927e91d158"/>
    <ds:schemaRef ds:uri="http://schemas.microsoft.com/office/infopath/2007/PartnerControls"/>
    <ds:schemaRef ds:uri="19483571-f922-4e8e-9c1c-26f0a2252132"/>
    <ds:schemaRef ds:uri="http://www.w3.org/2001/XMLSchema-instance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Felipe Silva Aguiar</cp:lastModifiedBy>
  <dcterms:created xsi:type="dcterms:W3CDTF">2025-04-16T18:38:03Z</dcterms:created>
  <dcterms:modified xsi:type="dcterms:W3CDTF">2025-04-22T15:39:32Z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