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9df6744af67a3f/Documentos/Cursos_tech/Dio/"/>
    </mc:Choice>
  </mc:AlternateContent>
  <xr:revisionPtr revIDLastSave="1137" documentId="8_{CA174D25-95D9-475A-B7C4-5B25DB18C43D}" xr6:coauthVersionLast="47" xr6:coauthVersionMax="47" xr10:uidLastSave="{92840299-2D79-4841-9DA8-E0FFF7C5BF45}"/>
  <bookViews>
    <workbookView xWindow="-108" yWindow="-108" windowWidth="23256" windowHeight="12456" activeTab="3" xr2:uid="{303D81EC-C7CB-41C6-B431-D8710DD86DEB}"/>
  </bookViews>
  <sheets>
    <sheet name="Contas" sheetId="1" r:id="rId1"/>
    <sheet name="Dados" sheetId="2" r:id="rId2"/>
    <sheet name="TabDin" sheetId="3" r:id="rId3"/>
    <sheet name="Dashboard" sheetId="4" r:id="rId4"/>
  </sheets>
  <definedNames>
    <definedName name="_xlnm._FilterDatabase" localSheetId="1" hidden="1">Dados!$F$2:$F$53</definedName>
    <definedName name="_xlcn.WorksheetConnection_Controle_Financeiro.xlsxtbl_contas1" hidden="1">tbl_contas[]</definedName>
    <definedName name="_xlcn.WorksheetConnection_Controle_Financeiro.xlsxtbl_dados1" hidden="1">tbl_dados[]</definedName>
    <definedName name="filtro_mes_fim">Dashboard!$C$9</definedName>
    <definedName name="filtro_mes_inicio">Dashboard!$C$7</definedName>
    <definedName name="lista_categoria">OFFSET(Contas!$B$2,0,0,COUNTA(Contas!$B2:$B100),1)</definedName>
    <definedName name="meses">OFFSET(TabDin!$L$4:$L$100,0,0,COUNTA(TabDin!$L$4:$L$100),1)</definedName>
    <definedName name="meses_finais">OFFSET(TabDin!$M$4:$M$100,0,0,COUNTA(TabDin!$M$4:$M$100),1)</definedName>
    <definedName name="SegmentaçãodeDados_FiltroData">#N/A</definedName>
  </definedNames>
  <calcPr calcId="191029"/>
  <pivotCaches>
    <pivotCache cacheId="11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contas" name="tbl_contas" connection="WorksheetConnection_Controle_Financeiro.xlsx!tbl_contas"/>
          <x15:modelTable id="tbl_dados" name="tbl_dados" connection="WorksheetConnection_Controle_Financeiro.xlsx!tbl_da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4" l="1"/>
  <c r="H36" i="4"/>
  <c r="H39" i="4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G2" i="2"/>
  <c r="G4" i="2"/>
  <c r="F2" i="2"/>
  <c r="F3" i="2"/>
  <c r="G3" i="2" s="1"/>
  <c r="F4" i="2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E12" i="2"/>
  <c r="E53" i="2"/>
  <c r="E2" i="2"/>
  <c r="E3" i="2"/>
  <c r="E4" i="2"/>
  <c r="E5" i="2"/>
  <c r="E6" i="2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L4" i="3" l="1" a="1"/>
  <c r="L4" i="3" s="1"/>
  <c r="M4" i="3" l="1" a="1"/>
  <c r="M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369695-D80C-473D-8777-3261ABED777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44A5014-F05A-48A2-9F34-9EB5E0450D16}" name="WorksheetConnection_Controle_Financeiro.xlsx!tbl_contas" type="102" refreshedVersion="8" minRefreshableVersion="5">
    <extLst>
      <ext xmlns:x15="http://schemas.microsoft.com/office/spreadsheetml/2010/11/main" uri="{DE250136-89BD-433C-8126-D09CA5730AF9}">
        <x15:connection id="tbl_contas">
          <x15:rangePr sourceName="_xlcn.WorksheetConnection_Controle_Financeiro.xlsxtbl_contas1"/>
        </x15:connection>
      </ext>
    </extLst>
  </connection>
  <connection id="3" xr16:uid="{AF4CAD7A-8158-44CD-9B5D-01A481AF975B}" name="WorksheetConnection_Controle_Financeiro.xlsx!tbl_dados" type="102" refreshedVersion="8" minRefreshableVersion="5">
    <extLst>
      <ext xmlns:x15="http://schemas.microsoft.com/office/spreadsheetml/2010/11/main" uri="{DE250136-89BD-433C-8126-D09CA5730AF9}">
        <x15:connection id="tbl_dados">
          <x15:rangePr sourceName="_xlcn.WorksheetConnection_Controle_Financeiro.xlsxtbl_dado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<sst xmlns="http://schemas.openxmlformats.org/spreadsheetml/2006/main" count="186" uniqueCount="45">
  <si>
    <t>Tipo</t>
  </si>
  <si>
    <t>Descrição</t>
  </si>
  <si>
    <t>Saída</t>
  </si>
  <si>
    <t>Moradia</t>
  </si>
  <si>
    <t>Transporte</t>
  </si>
  <si>
    <t>Alimentação</t>
  </si>
  <si>
    <t>Saúde</t>
  </si>
  <si>
    <t>Educação</t>
  </si>
  <si>
    <t>Lazer e Entretenimento</t>
  </si>
  <si>
    <t>Vestuário</t>
  </si>
  <si>
    <t>Financeiras</t>
  </si>
  <si>
    <t>Impostos e taxas</t>
  </si>
  <si>
    <t>Data</t>
  </si>
  <si>
    <t>Entrada</t>
  </si>
  <si>
    <t>Salário</t>
  </si>
  <si>
    <t>Investimento</t>
  </si>
  <si>
    <t>Poupança</t>
  </si>
  <si>
    <t>CDB Meu Banco</t>
  </si>
  <si>
    <t>Doações e Filantropia</t>
  </si>
  <si>
    <t>Assinaturas e Serviços Digitais</t>
  </si>
  <si>
    <t>Filhos e Dependentes</t>
  </si>
  <si>
    <t>Tecnologia e Comunicação</t>
  </si>
  <si>
    <t>Categoria</t>
  </si>
  <si>
    <t>Valor</t>
  </si>
  <si>
    <t>Saldo</t>
  </si>
  <si>
    <t>Descrição de exemplo</t>
  </si>
  <si>
    <t>Resgate CDB</t>
  </si>
  <si>
    <t>Total Geral</t>
  </si>
  <si>
    <t>Soma de Valor</t>
  </si>
  <si>
    <t>(Tudo)</t>
  </si>
  <si>
    <t>Investimentos</t>
  </si>
  <si>
    <t>(Vários itens)</t>
  </si>
  <si>
    <t>Competência</t>
  </si>
  <si>
    <t>Mês inicial</t>
  </si>
  <si>
    <t>Mês Final</t>
  </si>
  <si>
    <t>Meses início</t>
  </si>
  <si>
    <t>Meses Fim</t>
  </si>
  <si>
    <t>FiltroData</t>
  </si>
  <si>
    <t>Operação Investimento</t>
  </si>
  <si>
    <t>Aplicação</t>
  </si>
  <si>
    <t>Resgates</t>
  </si>
  <si>
    <t>Operação</t>
  </si>
  <si>
    <t>Valor Operação</t>
  </si>
  <si>
    <t>Acompanhamento Operações</t>
  </si>
  <si>
    <t>Aplicações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</si>
</sst>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44" fontId="0" fillId="0" borderId="0" xfId="1" applyFont="1"/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8" fontId="0" fillId="0" borderId="0" xfId="0" applyNumberFormat="1"/>
    <xf numFmtId="0" fontId="3" fillId="2" borderId="0" xfId="0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164" fontId="0" fillId="0" borderId="0" xfId="0" applyNumberFormat="1"/>
    <xf numFmtId="164" fontId="3" fillId="2" borderId="0" xfId="0" applyNumberFormat="1" applyFont="1" applyFill="1" applyAlignment="1">
      <alignment horizontal="left" indent="2"/>
    </xf>
    <xf numFmtId="0" fontId="0" fillId="3" borderId="0" xfId="0" applyFill="1"/>
    <xf numFmtId="164" fontId="0" fillId="3" borderId="0" xfId="0" applyNumberFormat="1" applyFill="1"/>
    <xf numFmtId="164" fontId="0" fillId="0" borderId="1" xfId="0" applyNumberFormat="1" applyBorder="1"/>
    <xf numFmtId="164" fontId="5" fillId="4" borderId="1" xfId="0" applyNumberFormat="1" applyFont="1" applyFill="1" applyBorder="1"/>
    <xf numFmtId="0" fontId="0" fillId="5" borderId="0" xfId="0" applyFill="1"/>
    <xf numFmtId="0" fontId="4" fillId="5" borderId="0" xfId="0" applyFont="1" applyFill="1"/>
    <xf numFmtId="0" fontId="2" fillId="0" borderId="0" xfId="0" applyFont="1"/>
    <xf numFmtId="0" fontId="2" fillId="3" borderId="0" xfId="0" applyFont="1" applyFill="1"/>
    <xf numFmtId="8" fontId="0" fillId="3" borderId="0" xfId="1" applyNumberFormat="1" applyFont="1" applyFill="1" applyAlignment="1">
      <alignment horizontal="right"/>
    </xf>
    <xf numFmtId="8" fontId="0" fillId="3" borderId="0" xfId="0" applyNumberFormat="1" applyFill="1" applyAlignment="1">
      <alignment horizontal="right"/>
    </xf>
  </cellXfs>
  <cellStyles count="2">
    <cellStyle name="Moeda" xfId="1" builtinId="4"/>
    <cellStyle name="Normal" xfId="0" builtinId="0"/>
  </cellStyles>
  <dxfs count="19">
    <dxf>
      <font>
        <i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2" justifyLastLine="0" shrinkToFit="0" readingOrder="0"/>
    </dxf>
    <dxf>
      <alignment horizontal="center"/>
    </dxf>
    <dxf>
      <font>
        <i/>
      </font>
      <numFmt numFmtId="164" formatCode="mm/yyyy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2" justifyLastLine="0" shrinkToFit="0" readingOrder="0"/>
    </dxf>
    <dxf>
      <font>
        <i/>
      </font>
      <numFmt numFmtId="164" formatCode="mm/yyyy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2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BE2D5"/>
        </patternFill>
      </fill>
    </dxf>
    <dxf>
      <fill>
        <patternFill>
          <bgColor rgb="FFFBE2D5"/>
        </patternFill>
      </fill>
      <border diagonalDown="1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diagonal style="medium">
          <color auto="1"/>
        </diagonal>
      </border>
    </dxf>
    <dxf>
      <font>
        <i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2" formatCode="&quot;R$&quot;\ #,##0.00;[Red]\-&quot;R$&quot;\ #,##0.00"/>
    </dxf>
    <dxf>
      <numFmt numFmtId="19" formatCode="dd/mm/yyyy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3" defaultTableStyle="TableStyleMedium2" defaultPivotStyle="PivotStyleLight16">
    <tableStyle name="Segmentacao_financas" pivot="0" table="0" count="2" xr9:uid="{AB577924-D002-4D61-8A7A-744E7890B67D}">
      <tableStyleElement type="wholeTable" dxfId="4"/>
      <tableStyleElement type="headerRow" dxfId="5"/>
    </tableStyle>
    <tableStyle name="Segmentacao_financas 2" pivot="0" table="0" count="1" xr9:uid="{37A71D80-288F-4FD6-8362-483B90442B0B}">
      <tableStyleElement type="headerRow" dxfId="6"/>
    </tableStyle>
    <tableStyle name="Tabelafinancas" pivot="0" count="9" xr9:uid="{3A9A6380-EC95-49CD-834E-C58E5CABEF8C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colors>
    <mruColors>
      <color rgb="FFFBE2D5"/>
      <color rgb="FFFFE9A3"/>
    </mruColors>
  </colors>
  <extLst>
    <ext xmlns:x14="http://schemas.microsoft.com/office/spreadsheetml/2009/9/main" uri="{EB79DEF2-80B8-43e5-95BD-54CBDDF9020C}">
      <x14:slicerStyles defaultSlicerStyle="SlicerStyleLight1">
        <x14:slicerStyle name="Segmentacao_financas"/>
        <x14:slicerStyle name="Segmentacao_financas 2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0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[Controle_Financeiro.xlsx]TabDin!tbldin_categorias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TabDin!$C$5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TabDin!$B$6:$B$18</c:f>
              <c:strCache>
                <c:ptCount val="13"/>
                <c:pt idx="0">
                  <c:v>Alimentação</c:v>
                </c:pt>
                <c:pt idx="1">
                  <c:v>Assinaturas e Serviços Digitais</c:v>
                </c:pt>
                <c:pt idx="2">
                  <c:v>Doações e Filantropia</c:v>
                </c:pt>
                <c:pt idx="3">
                  <c:v>Educação</c:v>
                </c:pt>
                <c:pt idx="4">
                  <c:v>Filhos e Dependentes</c:v>
                </c:pt>
                <c:pt idx="5">
                  <c:v>Financeiras</c:v>
                </c:pt>
                <c:pt idx="6">
                  <c:v>Lazer e Entretenimento</c:v>
                </c:pt>
                <c:pt idx="7">
                  <c:v>Moradia</c:v>
                </c:pt>
                <c:pt idx="8">
                  <c:v>Saúde</c:v>
                </c:pt>
                <c:pt idx="9">
                  <c:v>Tecnologia e Comunicação</c:v>
                </c:pt>
                <c:pt idx="10">
                  <c:v>Transporte</c:v>
                </c:pt>
                <c:pt idx="11">
                  <c:v>Vestuário</c:v>
                </c:pt>
                <c:pt idx="12">
                  <c:v>Impostos e taxas</c:v>
                </c:pt>
              </c:strCache>
            </c:strRef>
          </c:cat>
          <c:val>
            <c:numRef>
              <c:f>TabDin!$C$6:$C$18</c:f>
              <c:numCache>
                <c:formatCode>"R$"#,##0.00_);[Red]\("R$"#,##0.00\)</c:formatCode>
                <c:ptCount val="13"/>
                <c:pt idx="0">
                  <c:v>970</c:v>
                </c:pt>
                <c:pt idx="1">
                  <c:v>320</c:v>
                </c:pt>
                <c:pt idx="2">
                  <c:v>560</c:v>
                </c:pt>
                <c:pt idx="3">
                  <c:v>720</c:v>
                </c:pt>
                <c:pt idx="4">
                  <c:v>490</c:v>
                </c:pt>
                <c:pt idx="5">
                  <c:v>1340</c:v>
                </c:pt>
                <c:pt idx="6">
                  <c:v>310</c:v>
                </c:pt>
                <c:pt idx="7">
                  <c:v>1150</c:v>
                </c:pt>
                <c:pt idx="8">
                  <c:v>860</c:v>
                </c:pt>
                <c:pt idx="9">
                  <c:v>370</c:v>
                </c:pt>
                <c:pt idx="10">
                  <c:v>560</c:v>
                </c:pt>
                <c:pt idx="11">
                  <c:v>410</c:v>
                </c:pt>
                <c:pt idx="1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FC-45DB-8438-A3166E9BC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978997928"/>
        <c:axId val="978995408"/>
      </c:barChart>
      <c:catAx>
        <c:axId val="978997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8995408"/>
        <c:crosses val="autoZero"/>
        <c:auto val="1"/>
        <c:lblAlgn val="ctr"/>
        <c:lblOffset val="100"/>
        <c:noMultiLvlLbl val="0"/>
      </c:catAx>
      <c:valAx>
        <c:axId val="978995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>
              <a:outerShdw blurRad="50800" dist="50800" dir="6720000" algn="ctr" rotWithShape="0">
                <a:srgbClr val="000000">
                  <a:alpha val="43137"/>
                </a:srgbClr>
              </a:outerShdw>
            </a:effectLst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crossAx val="978997928"/>
        <c:crosses val="autoZero"/>
        <c:crossBetween val="between"/>
      </c:valAx>
      <c:spPr>
        <a:noFill/>
        <a:ln w="25400" cap="rnd">
          <a:noFill/>
          <a:round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rnd" cmpd="dbl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[Controle_Financeiro.xlsx]TabDin!tbldin_investimento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accent1">
                <a:shade val="15000"/>
                <a:alpha val="24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accent1">
                <a:shade val="15000"/>
                <a:alpha val="24000"/>
              </a:schemeClr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accent1">
                <a:shade val="15000"/>
                <a:alpha val="24000"/>
              </a:schemeClr>
            </a:solidFill>
          </a:ln>
          <a:effectLst/>
        </c:spPr>
        <c:dLbl>
          <c:idx val="0"/>
          <c:layout>
            <c:manualLayout>
              <c:x val="-6.9367349335262962E-3"/>
              <c:y val="0.1404851000346654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TabDin!$H$5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accent1">
                  <a:shade val="15000"/>
                  <a:alpha val="24000"/>
                </a:schemeClr>
              </a:solidFill>
            </a:ln>
          </c:spPr>
          <c:dPt>
            <c:idx val="0"/>
            <c:bubble3D val="0"/>
            <c:explosion val="4"/>
            <c:spPr>
              <a:solidFill>
                <a:schemeClr val="accent1"/>
              </a:solidFill>
              <a:ln w="19050">
                <a:solidFill>
                  <a:schemeClr val="accent1">
                    <a:shade val="15000"/>
                    <a:alpha val="24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EB-4AE5-80AC-31F2FC3648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accent1">
                    <a:shade val="15000"/>
                    <a:alpha val="24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EB-4AE5-80AC-31F2FC364879}"/>
              </c:ext>
            </c:extLst>
          </c:dPt>
          <c:dLbls>
            <c:dLbl>
              <c:idx val="1"/>
              <c:layout>
                <c:manualLayout>
                  <c:x val="-6.9367349335262962E-3"/>
                  <c:y val="0.1404851000346654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EB-4AE5-80AC-31F2FC3648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TabDin!$G$6:$G$7</c:f>
              <c:strCache>
                <c:ptCount val="2"/>
                <c:pt idx="0">
                  <c:v>CDB Meu Banco</c:v>
                </c:pt>
                <c:pt idx="1">
                  <c:v>Poupança</c:v>
                </c:pt>
              </c:strCache>
            </c:strRef>
          </c:cat>
          <c:val>
            <c:numRef>
              <c:f>TabDin!$H$6:$H$7</c:f>
              <c:numCache>
                <c:formatCode>"R$"#,##0.00_);[Red]\("R$"#,##0.00\)</c:formatCode>
                <c:ptCount val="2"/>
                <c:pt idx="0">
                  <c:v>39800</c:v>
                </c:pt>
                <c:pt idx="1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EB-4AE5-80AC-31F2FC3648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4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106680</xdr:colOff>
      <xdr:row>5</xdr:row>
      <xdr:rowOff>53340</xdr:rowOff>
    </xdr:to>
    <xdr:sp macro="" textlink="">
      <xdr:nvSpPr>
        <xdr:cNvPr id="14" name="Retângulo: Cantos Superiores Arredondados 13">
          <a:extLst>
            <a:ext uri="{FF2B5EF4-FFF2-40B4-BE49-F238E27FC236}">
              <a16:creationId xmlns:a16="http://schemas.microsoft.com/office/drawing/2014/main" id="{DB1C3821-76B7-4075-980C-C1D8C2B41496}"/>
            </a:ext>
          </a:extLst>
        </xdr:cNvPr>
        <xdr:cNvSpPr/>
      </xdr:nvSpPr>
      <xdr:spPr>
        <a:xfrm>
          <a:off x="0" y="0"/>
          <a:ext cx="1714500" cy="967740"/>
        </a:xfrm>
        <a:prstGeom prst="round2SameRect">
          <a:avLst/>
        </a:prstGeom>
        <a:solidFill>
          <a:schemeClr val="accent1">
            <a:alpha val="36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500" b="0" kern="120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Finanças</a:t>
          </a:r>
          <a:endParaRPr lang="pt-BR" sz="2500" b="0" kern="1200" cap="none" spc="0" baseline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pt-BR" sz="2500" b="0" kern="120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Pessoais</a:t>
          </a:r>
        </a:p>
        <a:p>
          <a:pPr algn="l"/>
          <a:endParaRPr lang="pt-BR" sz="2500" b="0" kern="120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45720</xdr:colOff>
      <xdr:row>6</xdr:row>
      <xdr:rowOff>30480</xdr:rowOff>
    </xdr:from>
    <xdr:to>
      <xdr:col>22</xdr:col>
      <xdr:colOff>7620</xdr:colOff>
      <xdr:row>24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6B833D-E6C3-4CA4-B1E6-7F8B1ED7A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193965</xdr:colOff>
      <xdr:row>5</xdr:row>
      <xdr:rowOff>152399</xdr:rowOff>
    </xdr:from>
    <xdr:to>
      <xdr:col>1</xdr:col>
      <xdr:colOff>685801</xdr:colOff>
      <xdr:row>7</xdr:row>
      <xdr:rowOff>34635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B2C57712-1002-5633-96B5-68A69D1F4128}"/>
            </a:ext>
          </a:extLst>
        </xdr:cNvPr>
        <xdr:cNvSpPr/>
      </xdr:nvSpPr>
      <xdr:spPr>
        <a:xfrm>
          <a:off x="193965" y="872835"/>
          <a:ext cx="748145" cy="242455"/>
        </a:xfrm>
        <a:prstGeom prst="roundRect">
          <a:avLst/>
        </a:prstGeom>
        <a:solidFill>
          <a:schemeClr val="accent1">
            <a:alpha val="36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0</xdr:col>
      <xdr:colOff>207818</xdr:colOff>
      <xdr:row>7</xdr:row>
      <xdr:rowOff>124690</xdr:rowOff>
    </xdr:from>
    <xdr:to>
      <xdr:col>1</xdr:col>
      <xdr:colOff>699654</xdr:colOff>
      <xdr:row>9</xdr:row>
      <xdr:rowOff>5672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853836B-F5AF-45A0-99F5-D57C1EDFDC5C}"/>
            </a:ext>
          </a:extLst>
        </xdr:cNvPr>
        <xdr:cNvSpPr/>
      </xdr:nvSpPr>
      <xdr:spPr>
        <a:xfrm>
          <a:off x="207818" y="1205345"/>
          <a:ext cx="748145" cy="241200"/>
        </a:xfrm>
        <a:prstGeom prst="roundRect">
          <a:avLst/>
        </a:prstGeom>
        <a:solidFill>
          <a:schemeClr val="accent1">
            <a:alpha val="36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173180</xdr:colOff>
      <xdr:row>9</xdr:row>
      <xdr:rowOff>55417</xdr:rowOff>
    </xdr:from>
    <xdr:to>
      <xdr:col>3</xdr:col>
      <xdr:colOff>13854</xdr:colOff>
      <xdr:row>14</xdr:row>
      <xdr:rowOff>122611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FiltroData">
              <a:extLst>
                <a:ext uri="{FF2B5EF4-FFF2-40B4-BE49-F238E27FC236}">
                  <a16:creationId xmlns:a16="http://schemas.microsoft.com/office/drawing/2014/main" id="{F43C3E47-BE03-4C44-8394-25F0D69A74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tro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180" y="1701337"/>
              <a:ext cx="1448494" cy="9815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68580</xdr:colOff>
      <xdr:row>3</xdr:row>
      <xdr:rowOff>60960</xdr:rowOff>
    </xdr:from>
    <xdr:to>
      <xdr:col>22</xdr:col>
      <xdr:colOff>22860</xdr:colOff>
      <xdr:row>6</xdr:row>
      <xdr:rowOff>30480</xdr:rowOff>
    </xdr:to>
    <xdr:sp macro="" textlink="">
      <xdr:nvSpPr>
        <xdr:cNvPr id="11" name="Retângulo: Cantos Superiores Arredondados 10">
          <a:extLst>
            <a:ext uri="{FF2B5EF4-FFF2-40B4-BE49-F238E27FC236}">
              <a16:creationId xmlns:a16="http://schemas.microsoft.com/office/drawing/2014/main" id="{4EC3D294-E90B-7134-9F64-53882BF6185D}"/>
            </a:ext>
          </a:extLst>
        </xdr:cNvPr>
        <xdr:cNvSpPr/>
      </xdr:nvSpPr>
      <xdr:spPr>
        <a:xfrm>
          <a:off x="2004060" y="426720"/>
          <a:ext cx="10927080" cy="518160"/>
        </a:xfrm>
        <a:prstGeom prst="round2SameRect">
          <a:avLst/>
        </a:prstGeom>
        <a:solidFill>
          <a:schemeClr val="accent1">
            <a:alpha val="36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500" b="0" kern="120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Demonstrativos de despesas</a:t>
          </a:r>
        </a:p>
        <a:p>
          <a:pPr algn="l"/>
          <a:endParaRPr lang="pt-BR" sz="2500" b="0" kern="120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45720</xdr:colOff>
      <xdr:row>28</xdr:row>
      <xdr:rowOff>160020</xdr:rowOff>
    </xdr:from>
    <xdr:to>
      <xdr:col>21</xdr:col>
      <xdr:colOff>571500</xdr:colOff>
      <xdr:row>46</xdr:row>
      <xdr:rowOff>167640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99E4E00B-F362-4CC5-AF9E-34636BE43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15240</xdr:colOff>
      <xdr:row>25</xdr:row>
      <xdr:rowOff>121920</xdr:rowOff>
    </xdr:from>
    <xdr:to>
      <xdr:col>21</xdr:col>
      <xdr:colOff>579120</xdr:colOff>
      <xdr:row>28</xdr:row>
      <xdr:rowOff>152400</xdr:rowOff>
    </xdr:to>
    <xdr:sp macro="" textlink="">
      <xdr:nvSpPr>
        <xdr:cNvPr id="15" name="Retângulo: Cantos Superiores Arredondados 14">
          <a:extLst>
            <a:ext uri="{FF2B5EF4-FFF2-40B4-BE49-F238E27FC236}">
              <a16:creationId xmlns:a16="http://schemas.microsoft.com/office/drawing/2014/main" id="{3BABE99E-419D-41BD-8813-85D712733C81}"/>
            </a:ext>
          </a:extLst>
        </xdr:cNvPr>
        <xdr:cNvSpPr/>
      </xdr:nvSpPr>
      <xdr:spPr>
        <a:xfrm>
          <a:off x="1950720" y="4693920"/>
          <a:ext cx="10927080" cy="579120"/>
        </a:xfrm>
        <a:prstGeom prst="round2SameRect">
          <a:avLst/>
        </a:prstGeom>
        <a:solidFill>
          <a:schemeClr val="accent1">
            <a:alpha val="36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500" b="0" kern="120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Investimentos</a:t>
          </a:r>
        </a:p>
        <a:p>
          <a:pPr algn="l"/>
          <a:endParaRPr lang="pt-BR" sz="2500" b="0" kern="120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38100</xdr:colOff>
      <xdr:row>15</xdr:row>
      <xdr:rowOff>30480</xdr:rowOff>
    </xdr:from>
    <xdr:to>
      <xdr:col>3</xdr:col>
      <xdr:colOff>144780</xdr:colOff>
      <xdr:row>46</xdr:row>
      <xdr:rowOff>175260</xdr:rowOff>
    </xdr:to>
    <xdr:sp macro="" textlink="">
      <xdr:nvSpPr>
        <xdr:cNvPr id="17" name="Retângulo: Cantos Superiores Arredondados 16">
          <a:extLst>
            <a:ext uri="{FF2B5EF4-FFF2-40B4-BE49-F238E27FC236}">
              <a16:creationId xmlns:a16="http://schemas.microsoft.com/office/drawing/2014/main" id="{245F9592-B685-473F-8DB7-285D7BA919EB}"/>
            </a:ext>
          </a:extLst>
        </xdr:cNvPr>
        <xdr:cNvSpPr/>
      </xdr:nvSpPr>
      <xdr:spPr>
        <a:xfrm>
          <a:off x="38100" y="2773680"/>
          <a:ext cx="1714500" cy="5814060"/>
        </a:xfrm>
        <a:prstGeom prst="round2SameRect">
          <a:avLst/>
        </a:prstGeom>
        <a:solidFill>
          <a:schemeClr val="accent1">
            <a:alpha val="36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2500" b="0" kern="120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ilas valerio" refreshedDate="45673.065757986114" createdVersion="8" refreshedVersion="8" minRefreshableVersion="3" recordCount="52" xr:uid="{EFA18652-98D0-4EF9-88CE-19EC302F5EA9}">
  <cacheSource type="worksheet">
    <worksheetSource name="tbl_dados"/>
  </cacheSource>
  <cacheFields count="13">
    <cacheField name="Data" numFmtId="14">
      <sharedItems containsSemiMixedTypes="0" containsNonDate="0" containsDate="1" containsString="0" minDate="2024-01-15T00:00:00" maxDate="2024-04-16T00:00:00" count="5">
        <d v="2024-01-15T00:00:00"/>
        <d v="2024-02-15T00:00:00"/>
        <d v="2024-03-27T00:00:00"/>
        <d v="2024-02-26T00:00:00"/>
        <d v="2024-04-15T00:00:00"/>
      </sharedItems>
      <fieldGroup par="12"/>
    </cacheField>
    <cacheField name="Categoria" numFmtId="0">
      <sharedItems count="19">
        <s v="Alimentação"/>
        <s v="Salário"/>
        <s v="Transporte"/>
        <s v="Moradia"/>
        <s v="Educação"/>
        <s v="Financeiras"/>
        <s v="Lazer e Entretenimento"/>
        <s v="Doações e Filantropia"/>
        <s v="Poupança"/>
        <s v="Filhos e Dependentes"/>
        <s v="CDB Meu Banco"/>
        <s v="Vestuário"/>
        <s v="Tecnologia e Comunicação"/>
        <s v="Impostos e taxas"/>
        <s v="Saúde"/>
        <s v="Assinaturas e Serviços Digitais"/>
        <s v="Despesas Pessoais" u="1"/>
        <s v="Outras Receitas" u="1"/>
        <s v="Fundo Emergência" u="1"/>
      </sharedItems>
    </cacheField>
    <cacheField name="Descrição" numFmtId="0">
      <sharedItems/>
    </cacheField>
    <cacheField name="Valor" numFmtId="8">
      <sharedItems containsSemiMixedTypes="0" containsString="0" containsNumber="1" containsInteger="1" minValue="-200" maxValue="40000"/>
    </cacheField>
    <cacheField name="Tipo" numFmtId="0">
      <sharedItems count="3">
        <s v="Saída"/>
        <s v="Entrada"/>
        <s v="Investimento"/>
      </sharedItems>
    </cacheField>
    <cacheField name="Competência" numFmtId="164">
      <sharedItems containsSemiMixedTypes="0" containsNonDate="0" containsDate="1" containsString="0" minDate="2023-10-24T00:00:00" maxDate="2024-04-16T00:00:00" count="6">
        <d v="2024-01-15T00:00:00"/>
        <d v="2024-02-15T00:00:00"/>
        <d v="2024-03-27T00:00:00"/>
        <d v="2024-02-26T00:00:00"/>
        <d v="2024-04-15T00:00:00"/>
        <d v="2023-10-24T00:00:00" u="1"/>
      </sharedItems>
      <fieldGroup par="10"/>
    </cacheField>
    <cacheField name="FiltroData" numFmtId="164">
      <sharedItems containsNonDate="0" count="2">
        <s v="NÃO"/>
        <s v="SIM"/>
      </sharedItems>
    </cacheField>
    <cacheField name="Operação Investimento" numFmtId="0">
      <sharedItems count="3">
        <s v=""/>
        <s v="Aplicação"/>
        <s v="Resgates"/>
      </sharedItems>
    </cacheField>
    <cacheField name="Meses (Competência)" numFmtId="0" databaseField="0">
      <fieldGroup base="5">
        <rangePr groupBy="months" startDate="2024-01-15T00:00:00" endDate="2024-04-16T00:00:00"/>
        <groupItems count="14">
          <s v="&lt;15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6/04/2024"/>
        </groupItems>
      </fieldGroup>
    </cacheField>
    <cacheField name="Trimestres (Competência)" numFmtId="0" databaseField="0">
      <fieldGroup base="5">
        <rangePr groupBy="quarters" startDate="2024-01-15T00:00:00" endDate="2024-04-16T00:00:00"/>
        <groupItems count="6">
          <s v="&lt;15/01/2024"/>
          <s v="Trim1"/>
          <s v="Trim2"/>
          <s v="Trim3"/>
          <s v="Trim4"/>
          <s v="&gt;16/04/2024"/>
        </groupItems>
      </fieldGroup>
    </cacheField>
    <cacheField name="Anos (Competência)" numFmtId="0" databaseField="0">
      <fieldGroup base="5">
        <rangePr groupBy="years" startDate="2024-01-15T00:00:00" endDate="2024-04-16T00:00:00"/>
        <groupItems count="3">
          <s v="&lt;15/01/2024"/>
          <s v="2024"/>
          <s v="&gt;16/04/2024"/>
        </groupItems>
      </fieldGroup>
    </cacheField>
    <cacheField name="Dias (Data)" numFmtId="0" databaseField="0">
      <fieldGroup base="0">
        <rangePr groupBy="days" startDate="2024-01-15T00:00:00" endDate="2024-04-16T00:00:00"/>
        <groupItems count="368">
          <s v="&lt;15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6/04/2024"/>
        </groupItems>
      </fieldGroup>
    </cacheField>
    <cacheField name="Meses (Data)" numFmtId="0" databaseField="0">
      <fieldGroup base="0">
        <rangePr groupBy="months" startDate="2024-01-15T00:00:00" endDate="2024-04-16T00:00:00"/>
        <groupItems count="14">
          <s v="&lt;15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6/04/2024"/>
        </groupItems>
      </fieldGroup>
    </cacheField>
  </cacheFields>
  <extLst>
    <ext xmlns:x14="http://schemas.microsoft.com/office/spreadsheetml/2009/9/main" uri="{725AE2AE-9491-48be-B2B4-4EB974FC3084}">
      <x14:pivotCacheDefinition pivotCacheId="3864430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s v="Descrição de exemplo"/>
    <n v="120"/>
    <x v="0"/>
    <x v="0"/>
    <x v="0"/>
    <x v="0"/>
  </r>
  <r>
    <x v="0"/>
    <x v="1"/>
    <s v="Descrição de exemplo"/>
    <n v="8590"/>
    <x v="1"/>
    <x v="0"/>
    <x v="0"/>
    <x v="0"/>
  </r>
  <r>
    <x v="0"/>
    <x v="2"/>
    <s v="Descrição de exemplo"/>
    <n v="200"/>
    <x v="0"/>
    <x v="0"/>
    <x v="0"/>
    <x v="0"/>
  </r>
  <r>
    <x v="0"/>
    <x v="3"/>
    <s v="Descrição de exemplo"/>
    <n v="140"/>
    <x v="0"/>
    <x v="0"/>
    <x v="0"/>
    <x v="0"/>
  </r>
  <r>
    <x v="0"/>
    <x v="4"/>
    <s v="Descrição de exemplo"/>
    <n v="130"/>
    <x v="0"/>
    <x v="0"/>
    <x v="0"/>
    <x v="0"/>
  </r>
  <r>
    <x v="0"/>
    <x v="5"/>
    <s v="Descrição de exemplo"/>
    <n v="160"/>
    <x v="0"/>
    <x v="0"/>
    <x v="0"/>
    <x v="0"/>
  </r>
  <r>
    <x v="0"/>
    <x v="5"/>
    <s v="Descrição de exemplo"/>
    <n v="250"/>
    <x v="0"/>
    <x v="0"/>
    <x v="0"/>
    <x v="0"/>
  </r>
  <r>
    <x v="0"/>
    <x v="6"/>
    <s v="Descrição de exemplo"/>
    <n v="130"/>
    <x v="0"/>
    <x v="0"/>
    <x v="0"/>
    <x v="0"/>
  </r>
  <r>
    <x v="0"/>
    <x v="7"/>
    <s v="Descrição de exemplo"/>
    <n v="210"/>
    <x v="0"/>
    <x v="0"/>
    <x v="0"/>
    <x v="0"/>
  </r>
  <r>
    <x v="0"/>
    <x v="8"/>
    <s v="Descrição de exemplo"/>
    <n v="16000"/>
    <x v="2"/>
    <x v="0"/>
    <x v="0"/>
    <x v="1"/>
  </r>
  <r>
    <x v="0"/>
    <x v="9"/>
    <s v="Descrição de exemplo"/>
    <n v="120"/>
    <x v="0"/>
    <x v="0"/>
    <x v="0"/>
    <x v="0"/>
  </r>
  <r>
    <x v="0"/>
    <x v="10"/>
    <s v="Descrição de exemplo"/>
    <n v="40000"/>
    <x v="2"/>
    <x v="0"/>
    <x v="0"/>
    <x v="1"/>
  </r>
  <r>
    <x v="0"/>
    <x v="7"/>
    <s v="Descrição de exemplo"/>
    <n v="100"/>
    <x v="0"/>
    <x v="0"/>
    <x v="0"/>
    <x v="0"/>
  </r>
  <r>
    <x v="0"/>
    <x v="4"/>
    <s v="Descrição de exemplo"/>
    <n v="190"/>
    <x v="0"/>
    <x v="0"/>
    <x v="0"/>
    <x v="0"/>
  </r>
  <r>
    <x v="0"/>
    <x v="11"/>
    <s v="Descrição de exemplo"/>
    <n v="210"/>
    <x v="0"/>
    <x v="0"/>
    <x v="0"/>
    <x v="0"/>
  </r>
  <r>
    <x v="0"/>
    <x v="12"/>
    <s v="Descrição de exemplo"/>
    <n v="150"/>
    <x v="0"/>
    <x v="0"/>
    <x v="0"/>
    <x v="0"/>
  </r>
  <r>
    <x v="0"/>
    <x v="5"/>
    <s v="Descrição de exemplo"/>
    <n v="160"/>
    <x v="0"/>
    <x v="0"/>
    <x v="0"/>
    <x v="0"/>
  </r>
  <r>
    <x v="1"/>
    <x v="0"/>
    <s v="Descrição de exemplo"/>
    <n v="210"/>
    <x v="0"/>
    <x v="1"/>
    <x v="1"/>
    <x v="0"/>
  </r>
  <r>
    <x v="1"/>
    <x v="11"/>
    <s v="Descrição de exemplo"/>
    <n v="200"/>
    <x v="0"/>
    <x v="1"/>
    <x v="1"/>
    <x v="0"/>
  </r>
  <r>
    <x v="1"/>
    <x v="13"/>
    <s v="Descrição de exemplo"/>
    <n v="140"/>
    <x v="0"/>
    <x v="1"/>
    <x v="1"/>
    <x v="0"/>
  </r>
  <r>
    <x v="1"/>
    <x v="5"/>
    <s v="Descrição de exemplo"/>
    <n v="200"/>
    <x v="0"/>
    <x v="1"/>
    <x v="1"/>
    <x v="0"/>
  </r>
  <r>
    <x v="1"/>
    <x v="14"/>
    <s v="Descrição de exemplo"/>
    <n v="240"/>
    <x v="0"/>
    <x v="1"/>
    <x v="1"/>
    <x v="0"/>
  </r>
  <r>
    <x v="1"/>
    <x v="14"/>
    <s v="Descrição de exemplo"/>
    <n v="110"/>
    <x v="0"/>
    <x v="1"/>
    <x v="1"/>
    <x v="0"/>
  </r>
  <r>
    <x v="1"/>
    <x v="14"/>
    <s v="Descrição de exemplo"/>
    <n v="120"/>
    <x v="0"/>
    <x v="1"/>
    <x v="1"/>
    <x v="0"/>
  </r>
  <r>
    <x v="1"/>
    <x v="3"/>
    <s v="Descrição de exemplo"/>
    <n v="110"/>
    <x v="0"/>
    <x v="1"/>
    <x v="1"/>
    <x v="0"/>
  </r>
  <r>
    <x v="1"/>
    <x v="5"/>
    <s v="Descrição de exemplo"/>
    <n v="250"/>
    <x v="0"/>
    <x v="1"/>
    <x v="1"/>
    <x v="0"/>
  </r>
  <r>
    <x v="1"/>
    <x v="15"/>
    <s v="Descrição de exemplo"/>
    <n v="180"/>
    <x v="0"/>
    <x v="1"/>
    <x v="1"/>
    <x v="0"/>
  </r>
  <r>
    <x v="1"/>
    <x v="5"/>
    <s v="Descrição de exemplo"/>
    <n v="170"/>
    <x v="0"/>
    <x v="1"/>
    <x v="1"/>
    <x v="0"/>
  </r>
  <r>
    <x v="1"/>
    <x v="9"/>
    <s v="Descrição de exemplo"/>
    <n v="190"/>
    <x v="0"/>
    <x v="1"/>
    <x v="1"/>
    <x v="0"/>
  </r>
  <r>
    <x v="1"/>
    <x v="2"/>
    <s v="Descrição de exemplo"/>
    <n v="200"/>
    <x v="0"/>
    <x v="1"/>
    <x v="1"/>
    <x v="0"/>
  </r>
  <r>
    <x v="1"/>
    <x v="0"/>
    <s v="Descrição de exemplo"/>
    <n v="100"/>
    <x v="0"/>
    <x v="1"/>
    <x v="1"/>
    <x v="0"/>
  </r>
  <r>
    <x v="1"/>
    <x v="2"/>
    <s v="Descrição de exemplo"/>
    <n v="160"/>
    <x v="0"/>
    <x v="1"/>
    <x v="1"/>
    <x v="0"/>
  </r>
  <r>
    <x v="1"/>
    <x v="0"/>
    <s v="Descrição de exemplo"/>
    <n v="150"/>
    <x v="0"/>
    <x v="1"/>
    <x v="1"/>
    <x v="0"/>
  </r>
  <r>
    <x v="2"/>
    <x v="4"/>
    <s v="Descrição de exemplo"/>
    <n v="170"/>
    <x v="0"/>
    <x v="2"/>
    <x v="0"/>
    <x v="0"/>
  </r>
  <r>
    <x v="3"/>
    <x v="3"/>
    <s v="Descrição de exemplo"/>
    <n v="220"/>
    <x v="0"/>
    <x v="3"/>
    <x v="0"/>
    <x v="0"/>
  </r>
  <r>
    <x v="4"/>
    <x v="0"/>
    <s v="Descrição de exemplo"/>
    <n v="230"/>
    <x v="0"/>
    <x v="4"/>
    <x v="0"/>
    <x v="0"/>
  </r>
  <r>
    <x v="4"/>
    <x v="3"/>
    <s v="Descrição de exemplo"/>
    <n v="100"/>
    <x v="0"/>
    <x v="4"/>
    <x v="0"/>
    <x v="0"/>
  </r>
  <r>
    <x v="4"/>
    <x v="6"/>
    <s v="Descrição de exemplo"/>
    <n v="180"/>
    <x v="0"/>
    <x v="4"/>
    <x v="0"/>
    <x v="0"/>
  </r>
  <r>
    <x v="4"/>
    <x v="14"/>
    <s v="Descrição de exemplo"/>
    <n v="200"/>
    <x v="0"/>
    <x v="4"/>
    <x v="0"/>
    <x v="0"/>
  </r>
  <r>
    <x v="4"/>
    <x v="9"/>
    <s v="Descrição de exemplo"/>
    <n v="180"/>
    <x v="0"/>
    <x v="4"/>
    <x v="0"/>
    <x v="0"/>
  </r>
  <r>
    <x v="4"/>
    <x v="4"/>
    <s v="Descrição de exemplo"/>
    <n v="230"/>
    <x v="0"/>
    <x v="4"/>
    <x v="0"/>
    <x v="0"/>
  </r>
  <r>
    <x v="4"/>
    <x v="14"/>
    <s v="Descrição de exemplo"/>
    <n v="190"/>
    <x v="0"/>
    <x v="4"/>
    <x v="0"/>
    <x v="0"/>
  </r>
  <r>
    <x v="4"/>
    <x v="12"/>
    <s v="Descrição de exemplo"/>
    <n v="220"/>
    <x v="0"/>
    <x v="4"/>
    <x v="0"/>
    <x v="0"/>
  </r>
  <r>
    <x v="4"/>
    <x v="5"/>
    <s v="Descrição de exemplo"/>
    <n v="150"/>
    <x v="0"/>
    <x v="4"/>
    <x v="0"/>
    <x v="0"/>
  </r>
  <r>
    <x v="4"/>
    <x v="10"/>
    <s v="Resgate CDB"/>
    <n v="-200"/>
    <x v="2"/>
    <x v="4"/>
    <x v="0"/>
    <x v="2"/>
  </r>
  <r>
    <x v="4"/>
    <x v="3"/>
    <s v="Descrição de exemplo"/>
    <n v="110"/>
    <x v="0"/>
    <x v="4"/>
    <x v="0"/>
    <x v="0"/>
  </r>
  <r>
    <x v="4"/>
    <x v="0"/>
    <s v="Descrição de exemplo"/>
    <n v="160"/>
    <x v="0"/>
    <x v="4"/>
    <x v="0"/>
    <x v="0"/>
  </r>
  <r>
    <x v="4"/>
    <x v="3"/>
    <s v="Descrição de exemplo"/>
    <n v="220"/>
    <x v="0"/>
    <x v="4"/>
    <x v="0"/>
    <x v="0"/>
  </r>
  <r>
    <x v="4"/>
    <x v="15"/>
    <s v="Descrição de exemplo"/>
    <n v="140"/>
    <x v="0"/>
    <x v="4"/>
    <x v="0"/>
    <x v="0"/>
  </r>
  <r>
    <x v="4"/>
    <x v="3"/>
    <s v="Descrição de exemplo"/>
    <n v="250"/>
    <x v="0"/>
    <x v="4"/>
    <x v="0"/>
    <x v="0"/>
  </r>
  <r>
    <x v="4"/>
    <x v="7"/>
    <s v="Descrição de exemplo"/>
    <n v="250"/>
    <x v="0"/>
    <x v="4"/>
    <x v="0"/>
    <x v="0"/>
  </r>
  <r>
    <x v="4"/>
    <x v="1"/>
    <s v="Descrição de exemplo"/>
    <n v="8560"/>
    <x v="1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B8B7E5-3EDF-4AAE-889C-4E9A75F1C581}" name="tbldin_apl_resgate" cacheId="1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Operação">
  <location ref="G17:H20" firstHeaderRow="1" firstDataRow="1" firstDataCol="1" rowPageCount="1" colPageCount="1"/>
  <pivotFields count="13">
    <pivotField numFmtId="14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dataField="1" numFmtId="8" showAll="0"/>
    <pivotField axis="axisPage" multipleItemSelectionAllowed="1" showAll="0">
      <items count="4">
        <item h="1" x="1"/>
        <item x="2"/>
        <item h="1" x="0"/>
        <item t="default"/>
      </items>
    </pivotField>
    <pivotField numFmtId="164" showAll="0">
      <items count="7">
        <item m="1" x="5"/>
        <item x="0"/>
        <item x="1"/>
        <item x="3"/>
        <item x="2"/>
        <item x="4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 defaultSubtotal="0"/>
    <pivotField showAll="0" defaultSubtotal="0"/>
    <pivotField showAll="0" defaultSubtotal="0">
      <items count="3">
        <item x="0"/>
        <item x="1"/>
        <item x="2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3"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Valor Operação" fld="3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142AE-EB28-47EA-9E94-40C2C357EDE6}" name="tbldin_categorias" cacheId="115" applyNumberFormats="0" applyBorderFormats="0" applyFontFormats="0" applyPatternFormats="0" applyAlignmentFormats="0" applyWidthHeightFormats="1" dataCaption="Valores" showMissing="0" updatedVersion="8" minRefreshableVersion="3" useAutoFormatting="1" rowGrandTotals="0" colGrandTotals="0" createdVersion="8" indent="0" outline="1" outlineData="1" multipleFieldFilters="0" chartFormat="21" rowHeaderCaption="Categoria" fieldListSortAscending="1">
  <location ref="B5:C18" firstHeaderRow="1" firstDataRow="1" firstDataCol="1" rowPageCount="2" colPageCount="1"/>
  <pivotFields count="13">
    <pivotField numFmtId="14" showAll="0">
      <items count="6">
        <item x="0"/>
        <item x="1"/>
        <item x="3"/>
        <item x="2"/>
        <item x="4"/>
        <item t="default"/>
      </items>
    </pivotField>
    <pivotField axis="axisRow" multipleItemSelectionAllowed="1" showAll="0">
      <items count="20">
        <item x="0"/>
        <item x="15"/>
        <item x="10"/>
        <item m="1" x="16"/>
        <item x="7"/>
        <item x="4"/>
        <item x="9"/>
        <item x="5"/>
        <item m="1" x="18"/>
        <item x="6"/>
        <item x="3"/>
        <item m="1" x="17"/>
        <item x="8"/>
        <item h="1" x="1"/>
        <item x="14"/>
        <item x="12"/>
        <item x="2"/>
        <item x="11"/>
        <item x="13"/>
        <item t="default"/>
      </items>
    </pivotField>
    <pivotField showAll="0"/>
    <pivotField dataField="1" numFmtId="8" showAll="0"/>
    <pivotField axis="axisPage" multipleItemSelectionAllowed="1" showAll="0">
      <items count="4">
        <item x="1"/>
        <item h="1" x="2"/>
        <item x="0"/>
        <item t="default"/>
      </items>
    </pivotField>
    <pivotField axis="axisPage" numFmtId="164" showAll="0">
      <items count="7">
        <item m="1" x="5"/>
        <item x="0"/>
        <item x="1"/>
        <item x="3"/>
        <item x="2"/>
        <item x="4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showAll="0">
      <items count="4">
        <item sd="0" x="1"/>
        <item sd="0" x="2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3">
    <i>
      <x/>
    </i>
    <i>
      <x v="1"/>
    </i>
    <i>
      <x v="4"/>
    </i>
    <i>
      <x v="5"/>
    </i>
    <i>
      <x v="6"/>
    </i>
    <i>
      <x v="7"/>
    </i>
    <i>
      <x v="9"/>
    </i>
    <i>
      <x v="10"/>
    </i>
    <i>
      <x v="14"/>
    </i>
    <i>
      <x v="15"/>
    </i>
    <i>
      <x v="16"/>
    </i>
    <i>
      <x v="17"/>
    </i>
    <i>
      <x v="18"/>
    </i>
  </rowItems>
  <colItems count="1">
    <i/>
  </colItems>
  <pageFields count="2">
    <pageField fld="4" hier="-1"/>
    <pageField fld="5" hier="-1"/>
  </pageFields>
  <dataFields count="1">
    <dataField name="Soma de Valor" fld="3" baseField="0" baseItem="0" numFmtId="8"/>
  </dataField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E4C44-0A86-44E3-A748-7C2847D2A082}" name="tbldin_investimento" cacheId="115" applyNumberFormats="0" applyBorderFormats="0" applyFontFormats="0" applyPatternFormats="0" applyAlignmentFormats="0" applyWidthHeightFormats="1" dataCaption="Valores" updatedVersion="8" minRefreshableVersion="3" showDrill="0" showDataTips="0" useAutoFormatting="1" rowGrandTotals="0" colGrandTotals="0" itemPrintTitles="1" createdVersion="8" indent="0" outline="1" outlineData="1" multipleFieldFilters="0" chartFormat="5" rowHeaderCaption="Investimentos" customListSort="0">
  <location ref="G5:H7" firstHeaderRow="1" firstDataRow="1" firstDataCol="1" rowPageCount="1" colPageCount="1"/>
  <pivotFields count="13">
    <pivotField numFmtId="14" showAll="0">
      <items count="6">
        <item x="0"/>
        <item x="1"/>
        <item x="3"/>
        <item x="2"/>
        <item x="4"/>
        <item t="default"/>
      </items>
    </pivotField>
    <pivotField axis="axisRow" showAll="0">
      <items count="20">
        <item x="0"/>
        <item x="15"/>
        <item x="10"/>
        <item m="1" x="16"/>
        <item x="7"/>
        <item x="4"/>
        <item x="9"/>
        <item x="5"/>
        <item m="1" x="18"/>
        <item x="6"/>
        <item x="3"/>
        <item m="1" x="17"/>
        <item x="8"/>
        <item x="1"/>
        <item x="14"/>
        <item x="12"/>
        <item x="2"/>
        <item x="11"/>
        <item x="13"/>
        <item t="default"/>
      </items>
    </pivotField>
    <pivotField showAll="0"/>
    <pivotField dataField="1" numFmtId="8" showAll="0"/>
    <pivotField axis="axisPage" showAll="0">
      <items count="4">
        <item x="1"/>
        <item x="2"/>
        <item x="0"/>
        <item t="default"/>
      </items>
    </pivotField>
    <pivotField numFmtId="164" showAll="0">
      <items count="7">
        <item m="1" x="5"/>
        <item x="0"/>
        <item x="1"/>
        <item x="3"/>
        <item x="2"/>
        <item x="4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2">
    <i>
      <x v="2"/>
    </i>
    <i>
      <x v="12"/>
    </i>
  </rowItems>
  <colItems count="1">
    <i/>
  </colItems>
  <pageFields count="1">
    <pageField fld="4" item="1" hier="-1"/>
  </pageFields>
  <dataFields count="1">
    <dataField name="Saldo" fld="3" baseField="0" baseItem="0" numFmtId="8"/>
  </dataFields>
  <formats count="1">
    <format dxfId="1">
      <pivotArea dataOnly="0" labelOnly="1" outline="0" axis="axisValues" fieldPosition="0"/>
    </format>
  </formats>
  <chartFormats count="3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iltroData" xr10:uid="{98777736-A06A-4ADF-B709-C82A7CC07B77}" sourceName="FiltroData">
  <pivotTables>
    <pivotTable tabId="3" name="tbldin_categorias"/>
    <pivotTable tabId="3" name="tbldin_apl_resgate"/>
  </pivotTables>
  <data>
    <tabular pivotCacheId="386443009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iltroData" xr10:uid="{AB248ED6-9309-4841-A9CF-935E1C31D117}" cache="SegmentaçãodeDados_FiltroData" caption="Filtrar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B9B9A-376B-4A2C-852E-8C8AE20BEF09}" name="tbl_contas" displayName="tbl_contas" ref="A1:B17" totalsRowShown="0">
  <autoFilter ref="A1:B17" xr:uid="{40EB9B9A-376B-4A2C-852E-8C8AE20BEF09}"/>
  <sortState xmlns:xlrd2="http://schemas.microsoft.com/office/spreadsheetml/2017/richdata2" ref="A2:B17">
    <sortCondition ref="A1:A17"/>
  </sortState>
  <tableColumns count="2">
    <tableColumn id="1" xr3:uid="{BA385E68-B741-4F8C-AA36-928C72618DBD}" name="Tipo"/>
    <tableColumn id="2" xr3:uid="{5B2765DF-737B-4868-96A2-8663E14DC73C}" name="Categor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7C2BF-330A-4EE4-9CAC-6299C74E3547}" name="tbl_dados" displayName="tbl_dados" ref="A1:H53" totalsRowShown="0">
  <autoFilter ref="A1:H53" xr:uid="{7BF7C2BF-330A-4EE4-9CAC-6299C74E3547}"/>
  <tableColumns count="8">
    <tableColumn id="1" xr3:uid="{C79C2653-67C1-4578-A5F3-FC205A178520}" name="Data" dataDxfId="9"/>
    <tableColumn id="2" xr3:uid="{5619B7B6-D346-4F29-9602-C3BA623879CC}" name="Categoria"/>
    <tableColumn id="3" xr3:uid="{15F7BFAB-8048-4FE7-8AA3-6B267C72A062}" name="Descrição"/>
    <tableColumn id="4" xr3:uid="{99076AAD-C0FC-4B7D-9BE2-CA75B7F3AD83}" name="Valor" dataDxfId="8" dataCellStyle="Moeda"/>
    <tableColumn id="5" xr3:uid="{324CA2D5-734D-4A29-85B1-2D696CC26DF3}" name="Tipo" dataDxfId="7">
      <calculatedColumnFormula>_xlfn.XLOOKUP(tbl_dados[[#This Row],[Categoria]],tbl_contas[Categoria],tbl_contas[Tipo],"######",0,1)</calculatedColumnFormula>
    </tableColumn>
    <tableColumn id="6" xr3:uid="{B3054FD1-BA5B-49B3-AC7B-F44AD71CBDD1}" name="Competência" dataDxfId="3">
      <calculatedColumnFormula>tbl_dados[[#This Row],[Data]]</calculatedColumnFormula>
    </tableColumn>
    <tableColumn id="7" xr3:uid="{47E89CCC-986C-475F-816F-3A72A806E7A3}" name="FiltroData" dataDxfId="2">
      <calculatedColumnFormula>IF(tbl_dados[[#This Row],[Competência]]&gt;=filtro_mes_inicio,IF(tbl_dados[[#This Row],[Competência]]&lt;=filtro_mes_inicio,"SIM","NÃO"),"NÃO")</calculatedColumnFormula>
    </tableColumn>
    <tableColumn id="8" xr3:uid="{73A522D8-DDC3-4C25-AB92-46914223B159}" name="Operação Investimento" dataDxfId="0">
      <calculatedColumnFormula>IF(tbl_dados[[#This Row],[Tipo]]="Investimento",IF(tbl_dados[[#This Row],[Valor]]&gt;0,"Aplicação","Resgates"),"")</calculatedColumnFormula>
    </tableColumn>
  </tableColumns>
  <tableStyleInfo name="Tabelafinancas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EA8C-5FA4-4794-B91D-CA1F57204900}">
  <dimension ref="A1:B17"/>
  <sheetViews>
    <sheetView showGridLines="0" workbookViewId="0">
      <selection activeCell="B4" sqref="B4"/>
    </sheetView>
  </sheetViews>
  <sheetFormatPr defaultRowHeight="14.4" x14ac:dyDescent="0.3"/>
  <cols>
    <col min="1" max="1" width="24.77734375" customWidth="1"/>
    <col min="2" max="2" width="41.44140625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17</v>
      </c>
    </row>
    <row r="4" spans="1:2" x14ac:dyDescent="0.3">
      <c r="A4" t="s">
        <v>15</v>
      </c>
      <c r="B4" t="s">
        <v>16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19</v>
      </c>
    </row>
    <row r="7" spans="1:2" x14ac:dyDescent="0.3">
      <c r="A7" t="s">
        <v>2</v>
      </c>
      <c r="B7" t="s">
        <v>18</v>
      </c>
    </row>
    <row r="8" spans="1:2" x14ac:dyDescent="0.3">
      <c r="A8" t="s">
        <v>2</v>
      </c>
      <c r="B8" t="s">
        <v>7</v>
      </c>
    </row>
    <row r="9" spans="1:2" x14ac:dyDescent="0.3">
      <c r="A9" t="s">
        <v>2</v>
      </c>
      <c r="B9" t="s">
        <v>20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2</v>
      </c>
      <c r="B12" t="s">
        <v>8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6</v>
      </c>
    </row>
    <row r="15" spans="1:2" x14ac:dyDescent="0.3">
      <c r="A15" t="s">
        <v>2</v>
      </c>
      <c r="B15" t="s">
        <v>21</v>
      </c>
    </row>
    <row r="16" spans="1:2" x14ac:dyDescent="0.3">
      <c r="A16" t="s">
        <v>2</v>
      </c>
      <c r="B16" t="s">
        <v>4</v>
      </c>
    </row>
    <row r="17" spans="1:2" x14ac:dyDescent="0.3">
      <c r="A17" t="s">
        <v>2</v>
      </c>
      <c r="B17" t="s">
        <v>9</v>
      </c>
    </row>
  </sheetData>
  <dataValidations count="1">
    <dataValidation type="list" allowBlank="1" showInputMessage="1" showErrorMessage="1" sqref="A2:A17" xr:uid="{8E3ABE9B-AC0F-4036-AE86-69667CAEC8C2}">
      <formula1>"Entrada, Saída, Investimento"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0D5-F2B2-4BF5-8338-4BD23AEDC817}">
  <dimension ref="A1:H53"/>
  <sheetViews>
    <sheetView showGridLines="0" workbookViewId="0">
      <selection activeCell="H1" sqref="H1:H1048576"/>
    </sheetView>
  </sheetViews>
  <sheetFormatPr defaultRowHeight="14.4" x14ac:dyDescent="0.3"/>
  <cols>
    <col min="1" max="1" width="10.33203125" bestFit="1" customWidth="1"/>
    <col min="2" max="2" width="27.88671875" customWidth="1"/>
    <col min="3" max="3" width="18.44140625" customWidth="1"/>
    <col min="4" max="4" width="23.88671875" style="2" customWidth="1"/>
    <col min="5" max="5" width="14.5546875" customWidth="1"/>
    <col min="6" max="7" width="14.5546875" style="10" customWidth="1"/>
    <col min="8" max="8" width="14.5546875" customWidth="1"/>
  </cols>
  <sheetData>
    <row r="1" spans="1:8" x14ac:dyDescent="0.3">
      <c r="A1" t="s">
        <v>12</v>
      </c>
      <c r="B1" t="s">
        <v>22</v>
      </c>
      <c r="C1" t="s">
        <v>1</v>
      </c>
      <c r="D1" s="2" t="s">
        <v>23</v>
      </c>
      <c r="E1" t="s">
        <v>0</v>
      </c>
      <c r="F1" s="2" t="s">
        <v>32</v>
      </c>
      <c r="G1" s="2" t="s">
        <v>37</v>
      </c>
      <c r="H1" t="s">
        <v>38</v>
      </c>
    </row>
    <row r="2" spans="1:8" x14ac:dyDescent="0.3">
      <c r="A2" s="1">
        <v>45306</v>
      </c>
      <c r="B2" s="18" t="s">
        <v>5</v>
      </c>
      <c r="C2" t="s">
        <v>25</v>
      </c>
      <c r="D2" s="3">
        <v>120</v>
      </c>
      <c r="E2" s="7" t="str">
        <f>_xlfn.XLOOKUP(tbl_dados[[#This Row],[Categoria]],tbl_contas[Categoria],tbl_contas[Tipo],"######",0,1)</f>
        <v>Saída</v>
      </c>
      <c r="F2" s="11">
        <f>tbl_dados[[#This Row],[Data]]</f>
        <v>45306</v>
      </c>
      <c r="G2" s="11" t="str">
        <f>IF(tbl_dados[[#This Row],[Competência]]&gt;=filtro_mes_inicio,IF(tbl_dados[[#This Row],[Competência]]&lt;=filtro_mes_inicio,"SIM","NÃO"),"NÃO")</f>
        <v>NÃO</v>
      </c>
      <c r="H2" s="7" t="str">
        <f>IF(tbl_dados[[#This Row],[Tipo]]="Investimento",IF(tbl_dados[[#This Row],[Valor]]&gt;0,"Aplicação","Resgates"),"")</f>
        <v/>
      </c>
    </row>
    <row r="3" spans="1:8" x14ac:dyDescent="0.3">
      <c r="A3" s="1">
        <v>45306</v>
      </c>
      <c r="B3" t="s">
        <v>14</v>
      </c>
      <c r="C3" t="s">
        <v>25</v>
      </c>
      <c r="D3" s="3">
        <v>8590</v>
      </c>
      <c r="E3" s="7" t="str">
        <f>_xlfn.XLOOKUP(tbl_dados[[#This Row],[Categoria]],tbl_contas[Categoria],tbl_contas[Tipo],"######",0,1)</f>
        <v>Entrada</v>
      </c>
      <c r="F3" s="11">
        <f>tbl_dados[[#This Row],[Data]]</f>
        <v>45306</v>
      </c>
      <c r="G3" s="11" t="str">
        <f>IF(tbl_dados[[#This Row],[Competência]]&gt;=filtro_mes_inicio,IF(tbl_dados[[#This Row],[Competência]]&lt;=filtro_mes_inicio,"SIM","NÃO"),"NÃO")</f>
        <v>NÃO</v>
      </c>
      <c r="H3" s="7" t="str">
        <f>IF(tbl_dados[[#This Row],[Tipo]]="Investimento",IF(tbl_dados[[#This Row],[Valor]]&gt;0,"Aplicação","Resgates"),"")</f>
        <v/>
      </c>
    </row>
    <row r="4" spans="1:8" x14ac:dyDescent="0.3">
      <c r="A4" s="1">
        <v>45306</v>
      </c>
      <c r="B4" t="s">
        <v>4</v>
      </c>
      <c r="C4" t="s">
        <v>25</v>
      </c>
      <c r="D4" s="3">
        <v>200</v>
      </c>
      <c r="E4" s="7" t="str">
        <f>_xlfn.XLOOKUP(tbl_dados[[#This Row],[Categoria]],tbl_contas[Categoria],tbl_contas[Tipo],"######",0,1)</f>
        <v>Saída</v>
      </c>
      <c r="F4" s="11">
        <f>tbl_dados[[#This Row],[Data]]</f>
        <v>45306</v>
      </c>
      <c r="G4" s="11" t="str">
        <f>IF(tbl_dados[[#This Row],[Competência]]&gt;=filtro_mes_inicio,IF(tbl_dados[[#This Row],[Competência]]&lt;=filtro_mes_inicio,"SIM","NÃO"),"NÃO")</f>
        <v>NÃO</v>
      </c>
      <c r="H4" s="7" t="str">
        <f>IF(tbl_dados[[#This Row],[Tipo]]="Investimento",IF(tbl_dados[[#This Row],[Valor]]&gt;0,"Aplicação","Resgates"),"")</f>
        <v/>
      </c>
    </row>
    <row r="5" spans="1:8" x14ac:dyDescent="0.3">
      <c r="A5" s="1">
        <v>45306</v>
      </c>
      <c r="B5" t="s">
        <v>3</v>
      </c>
      <c r="C5" t="s">
        <v>25</v>
      </c>
      <c r="D5" s="3">
        <v>140</v>
      </c>
      <c r="E5" s="7" t="str">
        <f>_xlfn.XLOOKUP(tbl_dados[[#This Row],[Categoria]],tbl_contas[Categoria],tbl_contas[Tipo],"######",0,1)</f>
        <v>Saída</v>
      </c>
      <c r="F5" s="11">
        <f>tbl_dados[[#This Row],[Data]]</f>
        <v>45306</v>
      </c>
      <c r="G5" s="11" t="str">
        <f>IF(tbl_dados[[#This Row],[Competência]]&gt;=filtro_mes_inicio,IF(tbl_dados[[#This Row],[Competência]]&lt;=filtro_mes_inicio,"SIM","NÃO"),"NÃO")</f>
        <v>NÃO</v>
      </c>
      <c r="H5" s="7" t="str">
        <f>IF(tbl_dados[[#This Row],[Tipo]]="Investimento",IF(tbl_dados[[#This Row],[Valor]]&gt;0,"Aplicação","Resgates"),"")</f>
        <v/>
      </c>
    </row>
    <row r="6" spans="1:8" x14ac:dyDescent="0.3">
      <c r="A6" s="1">
        <v>45306</v>
      </c>
      <c r="B6" t="s">
        <v>7</v>
      </c>
      <c r="C6" t="s">
        <v>25</v>
      </c>
      <c r="D6" s="3">
        <v>130</v>
      </c>
      <c r="E6" s="7" t="str">
        <f>_xlfn.XLOOKUP(tbl_dados[[#This Row],[Categoria]],tbl_contas[Categoria],tbl_contas[Tipo],"######",0,1)</f>
        <v>Saída</v>
      </c>
      <c r="F6" s="11">
        <f>tbl_dados[[#This Row],[Data]]</f>
        <v>45306</v>
      </c>
      <c r="G6" s="11" t="str">
        <f>IF(tbl_dados[[#This Row],[Competência]]&gt;=filtro_mes_inicio,IF(tbl_dados[[#This Row],[Competência]]&lt;=filtro_mes_inicio,"SIM","NÃO"),"NÃO")</f>
        <v>NÃO</v>
      </c>
      <c r="H6" s="7" t="str">
        <f>IF(tbl_dados[[#This Row],[Tipo]]="Investimento",IF(tbl_dados[[#This Row],[Valor]]&gt;0,"Aplicação","Resgates"),"")</f>
        <v/>
      </c>
    </row>
    <row r="7" spans="1:8" x14ac:dyDescent="0.3">
      <c r="A7" s="1">
        <v>45306</v>
      </c>
      <c r="B7" t="s">
        <v>10</v>
      </c>
      <c r="C7" t="s">
        <v>25</v>
      </c>
      <c r="D7" s="3">
        <v>160</v>
      </c>
      <c r="E7" s="7" t="str">
        <f>_xlfn.XLOOKUP(tbl_dados[[#This Row],[Categoria]],tbl_contas[Categoria],tbl_contas[Tipo],"######",0,1)</f>
        <v>Saída</v>
      </c>
      <c r="F7" s="11">
        <f>tbl_dados[[#This Row],[Data]]</f>
        <v>45306</v>
      </c>
      <c r="G7" s="11" t="str">
        <f>IF(tbl_dados[[#This Row],[Competência]]&gt;=filtro_mes_inicio,IF(tbl_dados[[#This Row],[Competência]]&lt;=filtro_mes_inicio,"SIM","NÃO"),"NÃO")</f>
        <v>NÃO</v>
      </c>
      <c r="H7" s="7" t="str">
        <f>IF(tbl_dados[[#This Row],[Tipo]]="Investimento",IF(tbl_dados[[#This Row],[Valor]]&gt;0,"Aplicação","Resgates"),"")</f>
        <v/>
      </c>
    </row>
    <row r="8" spans="1:8" x14ac:dyDescent="0.3">
      <c r="A8" s="1">
        <v>45306</v>
      </c>
      <c r="B8" t="s">
        <v>10</v>
      </c>
      <c r="C8" t="s">
        <v>25</v>
      </c>
      <c r="D8" s="3">
        <v>250</v>
      </c>
      <c r="E8" s="7" t="str">
        <f>_xlfn.XLOOKUP(tbl_dados[[#This Row],[Categoria]],tbl_contas[Categoria],tbl_contas[Tipo],"######",0,1)</f>
        <v>Saída</v>
      </c>
      <c r="F8" s="11">
        <f>tbl_dados[[#This Row],[Data]]</f>
        <v>45306</v>
      </c>
      <c r="G8" s="11" t="str">
        <f>IF(tbl_dados[[#This Row],[Competência]]&gt;=filtro_mes_inicio,IF(tbl_dados[[#This Row],[Competência]]&lt;=filtro_mes_inicio,"SIM","NÃO"),"NÃO")</f>
        <v>NÃO</v>
      </c>
      <c r="H8" s="7" t="str">
        <f>IF(tbl_dados[[#This Row],[Tipo]]="Investimento",IF(tbl_dados[[#This Row],[Valor]]&gt;0,"Aplicação","Resgates"),"")</f>
        <v/>
      </c>
    </row>
    <row r="9" spans="1:8" x14ac:dyDescent="0.3">
      <c r="A9" s="1">
        <v>45306</v>
      </c>
      <c r="B9" t="s">
        <v>8</v>
      </c>
      <c r="C9" t="s">
        <v>25</v>
      </c>
      <c r="D9" s="3">
        <v>130</v>
      </c>
      <c r="E9" s="7" t="str">
        <f>_xlfn.XLOOKUP(tbl_dados[[#This Row],[Categoria]],tbl_contas[Categoria],tbl_contas[Tipo],"######",0,1)</f>
        <v>Saída</v>
      </c>
      <c r="F9" s="11">
        <f>tbl_dados[[#This Row],[Data]]</f>
        <v>45306</v>
      </c>
      <c r="G9" s="11" t="str">
        <f>IF(tbl_dados[[#This Row],[Competência]]&gt;=filtro_mes_inicio,IF(tbl_dados[[#This Row],[Competência]]&lt;=filtro_mes_inicio,"SIM","NÃO"),"NÃO")</f>
        <v>NÃO</v>
      </c>
      <c r="H9" s="7" t="str">
        <f>IF(tbl_dados[[#This Row],[Tipo]]="Investimento",IF(tbl_dados[[#This Row],[Valor]]&gt;0,"Aplicação","Resgates"),"")</f>
        <v/>
      </c>
    </row>
    <row r="10" spans="1:8" x14ac:dyDescent="0.3">
      <c r="A10" s="1">
        <v>45306</v>
      </c>
      <c r="B10" t="s">
        <v>18</v>
      </c>
      <c r="C10" t="s">
        <v>25</v>
      </c>
      <c r="D10" s="3">
        <v>210</v>
      </c>
      <c r="E10" s="7" t="str">
        <f>_xlfn.XLOOKUP(tbl_dados[[#This Row],[Categoria]],tbl_contas[Categoria],tbl_contas[Tipo],"######",0,1)</f>
        <v>Saída</v>
      </c>
      <c r="F10" s="11">
        <f>tbl_dados[[#This Row],[Data]]</f>
        <v>45306</v>
      </c>
      <c r="G10" s="11" t="str">
        <f>IF(tbl_dados[[#This Row],[Competência]]&gt;=filtro_mes_inicio,IF(tbl_dados[[#This Row],[Competência]]&lt;=filtro_mes_inicio,"SIM","NÃO"),"NÃO")</f>
        <v>NÃO</v>
      </c>
      <c r="H10" s="7" t="str">
        <f>IF(tbl_dados[[#This Row],[Tipo]]="Investimento",IF(tbl_dados[[#This Row],[Valor]]&gt;0,"Aplicação","Resgates"),"")</f>
        <v/>
      </c>
    </row>
    <row r="11" spans="1:8" x14ac:dyDescent="0.3">
      <c r="A11" s="1">
        <v>45306</v>
      </c>
      <c r="B11" t="s">
        <v>16</v>
      </c>
      <c r="C11" t="s">
        <v>25</v>
      </c>
      <c r="D11" s="3">
        <v>16000</v>
      </c>
      <c r="E11" s="7" t="str">
        <f>_xlfn.XLOOKUP(tbl_dados[[#This Row],[Categoria]],tbl_contas[Categoria],tbl_contas[Tipo],"######",0,1)</f>
        <v>Investimento</v>
      </c>
      <c r="F11" s="11">
        <f>tbl_dados[[#This Row],[Data]]</f>
        <v>45306</v>
      </c>
      <c r="G11" s="11" t="str">
        <f>IF(tbl_dados[[#This Row],[Competência]]&gt;=filtro_mes_inicio,IF(tbl_dados[[#This Row],[Competência]]&lt;=filtro_mes_inicio,"SIM","NÃO"),"NÃO")</f>
        <v>NÃO</v>
      </c>
      <c r="H11" s="7" t="str">
        <f>IF(tbl_dados[[#This Row],[Tipo]]="Investimento",IF(tbl_dados[[#This Row],[Valor]]&gt;0,"Aplicação","Resgates"),"")</f>
        <v>Aplicação</v>
      </c>
    </row>
    <row r="12" spans="1:8" x14ac:dyDescent="0.3">
      <c r="A12" s="1">
        <v>45306</v>
      </c>
      <c r="B12" t="s">
        <v>20</v>
      </c>
      <c r="C12" t="s">
        <v>25</v>
      </c>
      <c r="D12" s="3">
        <v>120</v>
      </c>
      <c r="E12" s="7" t="str">
        <f>_xlfn.XLOOKUP(tbl_dados[[#This Row],[Categoria]],tbl_contas[Categoria],tbl_contas[Tipo],"######",0,1)</f>
        <v>Saída</v>
      </c>
      <c r="F12" s="11">
        <f>tbl_dados[[#This Row],[Data]]</f>
        <v>45306</v>
      </c>
      <c r="G12" s="11" t="str">
        <f>IF(tbl_dados[[#This Row],[Competência]]&gt;=filtro_mes_inicio,IF(tbl_dados[[#This Row],[Competência]]&lt;=filtro_mes_inicio,"SIM","NÃO"),"NÃO")</f>
        <v>NÃO</v>
      </c>
      <c r="H12" s="7" t="str">
        <f>IF(tbl_dados[[#This Row],[Tipo]]="Investimento",IF(tbl_dados[[#This Row],[Valor]]&gt;0,"Aplicação","Resgates"),"")</f>
        <v/>
      </c>
    </row>
    <row r="13" spans="1:8" x14ac:dyDescent="0.3">
      <c r="A13" s="1">
        <v>45306</v>
      </c>
      <c r="B13" t="s">
        <v>17</v>
      </c>
      <c r="C13" t="s">
        <v>25</v>
      </c>
      <c r="D13" s="3">
        <v>40000</v>
      </c>
      <c r="E13" s="7" t="str">
        <f>_xlfn.XLOOKUP(tbl_dados[[#This Row],[Categoria]],tbl_contas[Categoria],tbl_contas[Tipo],"######",0,1)</f>
        <v>Investimento</v>
      </c>
      <c r="F13" s="11">
        <f>tbl_dados[[#This Row],[Data]]</f>
        <v>45306</v>
      </c>
      <c r="G13" s="11" t="str">
        <f>IF(tbl_dados[[#This Row],[Competência]]&gt;=filtro_mes_inicio,IF(tbl_dados[[#This Row],[Competência]]&lt;=filtro_mes_inicio,"SIM","NÃO"),"NÃO")</f>
        <v>NÃO</v>
      </c>
      <c r="H13" s="7" t="str">
        <f>IF(tbl_dados[[#This Row],[Tipo]]="Investimento",IF(tbl_dados[[#This Row],[Valor]]&gt;0,"Aplicação","Resgates"),"")</f>
        <v>Aplicação</v>
      </c>
    </row>
    <row r="14" spans="1:8" x14ac:dyDescent="0.3">
      <c r="A14" s="1">
        <v>45306</v>
      </c>
      <c r="B14" t="s">
        <v>18</v>
      </c>
      <c r="C14" t="s">
        <v>25</v>
      </c>
      <c r="D14" s="3">
        <v>100</v>
      </c>
      <c r="E14" s="7" t="str">
        <f>_xlfn.XLOOKUP(tbl_dados[[#This Row],[Categoria]],tbl_contas[Categoria],tbl_contas[Tipo],"######",0,1)</f>
        <v>Saída</v>
      </c>
      <c r="F14" s="11">
        <f>tbl_dados[[#This Row],[Data]]</f>
        <v>45306</v>
      </c>
      <c r="G14" s="11" t="str">
        <f>IF(tbl_dados[[#This Row],[Competência]]&gt;=filtro_mes_inicio,IF(tbl_dados[[#This Row],[Competência]]&lt;=filtro_mes_inicio,"SIM","NÃO"),"NÃO")</f>
        <v>NÃO</v>
      </c>
      <c r="H14" s="7" t="str">
        <f>IF(tbl_dados[[#This Row],[Tipo]]="Investimento",IF(tbl_dados[[#This Row],[Valor]]&gt;0,"Aplicação","Resgates"),"")</f>
        <v/>
      </c>
    </row>
    <row r="15" spans="1:8" x14ac:dyDescent="0.3">
      <c r="A15" s="1">
        <v>45306</v>
      </c>
      <c r="B15" t="s">
        <v>7</v>
      </c>
      <c r="C15" t="s">
        <v>25</v>
      </c>
      <c r="D15" s="3">
        <v>190</v>
      </c>
      <c r="E15" s="7" t="str">
        <f>_xlfn.XLOOKUP(tbl_dados[[#This Row],[Categoria]],tbl_contas[Categoria],tbl_contas[Tipo],"######",0,1)</f>
        <v>Saída</v>
      </c>
      <c r="F15" s="11">
        <f>tbl_dados[[#This Row],[Data]]</f>
        <v>45306</v>
      </c>
      <c r="G15" s="11" t="str">
        <f>IF(tbl_dados[[#This Row],[Competência]]&gt;=filtro_mes_inicio,IF(tbl_dados[[#This Row],[Competência]]&lt;=filtro_mes_inicio,"SIM","NÃO"),"NÃO")</f>
        <v>NÃO</v>
      </c>
      <c r="H15" s="7" t="str">
        <f>IF(tbl_dados[[#This Row],[Tipo]]="Investimento",IF(tbl_dados[[#This Row],[Valor]]&gt;0,"Aplicação","Resgates"),"")</f>
        <v/>
      </c>
    </row>
    <row r="16" spans="1:8" x14ac:dyDescent="0.3">
      <c r="A16" s="1">
        <v>45306</v>
      </c>
      <c r="B16" t="s">
        <v>9</v>
      </c>
      <c r="C16" t="s">
        <v>25</v>
      </c>
      <c r="D16" s="3">
        <v>210</v>
      </c>
      <c r="E16" s="7" t="str">
        <f>_xlfn.XLOOKUP(tbl_dados[[#This Row],[Categoria]],tbl_contas[Categoria],tbl_contas[Tipo],"######",0,1)</f>
        <v>Saída</v>
      </c>
      <c r="F16" s="11">
        <f>tbl_dados[[#This Row],[Data]]</f>
        <v>45306</v>
      </c>
      <c r="G16" s="11" t="str">
        <f>IF(tbl_dados[[#This Row],[Competência]]&gt;=filtro_mes_inicio,IF(tbl_dados[[#This Row],[Competência]]&lt;=filtro_mes_inicio,"SIM","NÃO"),"NÃO")</f>
        <v>NÃO</v>
      </c>
      <c r="H16" s="7" t="str">
        <f>IF(tbl_dados[[#This Row],[Tipo]]="Investimento",IF(tbl_dados[[#This Row],[Valor]]&gt;0,"Aplicação","Resgates"),"")</f>
        <v/>
      </c>
    </row>
    <row r="17" spans="1:8" x14ac:dyDescent="0.3">
      <c r="A17" s="1">
        <v>45306</v>
      </c>
      <c r="B17" t="s">
        <v>21</v>
      </c>
      <c r="C17" t="s">
        <v>25</v>
      </c>
      <c r="D17" s="3">
        <v>150</v>
      </c>
      <c r="E17" s="7" t="str">
        <f>_xlfn.XLOOKUP(tbl_dados[[#This Row],[Categoria]],tbl_contas[Categoria],tbl_contas[Tipo],"######",0,1)</f>
        <v>Saída</v>
      </c>
      <c r="F17" s="11">
        <f>tbl_dados[[#This Row],[Data]]</f>
        <v>45306</v>
      </c>
      <c r="G17" s="11" t="str">
        <f>IF(tbl_dados[[#This Row],[Competência]]&gt;=filtro_mes_inicio,IF(tbl_dados[[#This Row],[Competência]]&lt;=filtro_mes_inicio,"SIM","NÃO"),"NÃO")</f>
        <v>NÃO</v>
      </c>
      <c r="H17" s="7" t="str">
        <f>IF(tbl_dados[[#This Row],[Tipo]]="Investimento",IF(tbl_dados[[#This Row],[Valor]]&gt;0,"Aplicação","Resgates"),"")</f>
        <v/>
      </c>
    </row>
    <row r="18" spans="1:8" x14ac:dyDescent="0.3">
      <c r="A18" s="1">
        <v>45306</v>
      </c>
      <c r="B18" t="s">
        <v>10</v>
      </c>
      <c r="C18" t="s">
        <v>25</v>
      </c>
      <c r="D18" s="3">
        <v>160</v>
      </c>
      <c r="E18" s="7" t="str">
        <f>_xlfn.XLOOKUP(tbl_dados[[#This Row],[Categoria]],tbl_contas[Categoria],tbl_contas[Tipo],"######",0,1)</f>
        <v>Saída</v>
      </c>
      <c r="F18" s="11">
        <f>tbl_dados[[#This Row],[Data]]</f>
        <v>45306</v>
      </c>
      <c r="G18" s="11" t="str">
        <f>IF(tbl_dados[[#This Row],[Competência]]&gt;=filtro_mes_inicio,IF(tbl_dados[[#This Row],[Competência]]&lt;=filtro_mes_inicio,"SIM","NÃO"),"NÃO")</f>
        <v>NÃO</v>
      </c>
      <c r="H18" s="7" t="str">
        <f>IF(tbl_dados[[#This Row],[Tipo]]="Investimento",IF(tbl_dados[[#This Row],[Valor]]&gt;0,"Aplicação","Resgates"),"")</f>
        <v/>
      </c>
    </row>
    <row r="19" spans="1:8" x14ac:dyDescent="0.3">
      <c r="A19" s="1">
        <v>45337</v>
      </c>
      <c r="B19" t="s">
        <v>5</v>
      </c>
      <c r="C19" t="s">
        <v>25</v>
      </c>
      <c r="D19" s="3">
        <v>210</v>
      </c>
      <c r="E19" s="7" t="str">
        <f>_xlfn.XLOOKUP(tbl_dados[[#This Row],[Categoria]],tbl_contas[Categoria],tbl_contas[Tipo],"######",0,1)</f>
        <v>Saída</v>
      </c>
      <c r="F19" s="11">
        <f>tbl_dados[[#This Row],[Data]]</f>
        <v>45337</v>
      </c>
      <c r="G19" s="11" t="str">
        <f>IF(tbl_dados[[#This Row],[Competência]]&gt;=filtro_mes_inicio,IF(tbl_dados[[#This Row],[Competência]]&lt;=filtro_mes_inicio,"SIM","NÃO"),"NÃO")</f>
        <v>NÃO</v>
      </c>
      <c r="H19" s="7" t="str">
        <f>IF(tbl_dados[[#This Row],[Tipo]]="Investimento",IF(tbl_dados[[#This Row],[Valor]]&gt;0,"Aplicação","Resgates"),"")</f>
        <v/>
      </c>
    </row>
    <row r="20" spans="1:8" x14ac:dyDescent="0.3">
      <c r="A20" s="1">
        <v>45337</v>
      </c>
      <c r="B20" t="s">
        <v>9</v>
      </c>
      <c r="C20" t="s">
        <v>25</v>
      </c>
      <c r="D20" s="3">
        <v>200</v>
      </c>
      <c r="E20" s="7" t="str">
        <f>_xlfn.XLOOKUP(tbl_dados[[#This Row],[Categoria]],tbl_contas[Categoria],tbl_contas[Tipo],"######",0,1)</f>
        <v>Saída</v>
      </c>
      <c r="F20" s="11">
        <f>tbl_dados[[#This Row],[Data]]</f>
        <v>45337</v>
      </c>
      <c r="G20" s="11" t="str">
        <f>IF(tbl_dados[[#This Row],[Competência]]&gt;=filtro_mes_inicio,IF(tbl_dados[[#This Row],[Competência]]&lt;=filtro_mes_inicio,"SIM","NÃO"),"NÃO")</f>
        <v>NÃO</v>
      </c>
      <c r="H20" s="7" t="str">
        <f>IF(tbl_dados[[#This Row],[Tipo]]="Investimento",IF(tbl_dados[[#This Row],[Valor]]&gt;0,"Aplicação","Resgates"),"")</f>
        <v/>
      </c>
    </row>
    <row r="21" spans="1:8" x14ac:dyDescent="0.3">
      <c r="A21" s="1">
        <v>45337</v>
      </c>
      <c r="B21" t="s">
        <v>11</v>
      </c>
      <c r="C21" t="s">
        <v>25</v>
      </c>
      <c r="D21" s="3">
        <v>140</v>
      </c>
      <c r="E21" s="7" t="str">
        <f>_xlfn.XLOOKUP(tbl_dados[[#This Row],[Categoria]],tbl_contas[Categoria],tbl_contas[Tipo],"######",0,1)</f>
        <v>Saída</v>
      </c>
      <c r="F21" s="11">
        <f>tbl_dados[[#This Row],[Data]]</f>
        <v>45337</v>
      </c>
      <c r="G21" s="11" t="str">
        <f>IF(tbl_dados[[#This Row],[Competência]]&gt;=filtro_mes_inicio,IF(tbl_dados[[#This Row],[Competência]]&lt;=filtro_mes_inicio,"SIM","NÃO"),"NÃO")</f>
        <v>NÃO</v>
      </c>
      <c r="H21" s="7" t="str">
        <f>IF(tbl_dados[[#This Row],[Tipo]]="Investimento",IF(tbl_dados[[#This Row],[Valor]]&gt;0,"Aplicação","Resgates"),"")</f>
        <v/>
      </c>
    </row>
    <row r="22" spans="1:8" x14ac:dyDescent="0.3">
      <c r="A22" s="1">
        <v>45337</v>
      </c>
      <c r="B22" t="s">
        <v>10</v>
      </c>
      <c r="C22" t="s">
        <v>25</v>
      </c>
      <c r="D22" s="3">
        <v>200</v>
      </c>
      <c r="E22" s="7" t="str">
        <f>_xlfn.XLOOKUP(tbl_dados[[#This Row],[Categoria]],tbl_contas[Categoria],tbl_contas[Tipo],"######",0,1)</f>
        <v>Saída</v>
      </c>
      <c r="F22" s="11">
        <f>tbl_dados[[#This Row],[Data]]</f>
        <v>45337</v>
      </c>
      <c r="G22" s="11" t="str">
        <f>IF(tbl_dados[[#This Row],[Competência]]&gt;=filtro_mes_inicio,IF(tbl_dados[[#This Row],[Competência]]&lt;=filtro_mes_inicio,"SIM","NÃO"),"NÃO")</f>
        <v>NÃO</v>
      </c>
      <c r="H22" s="7" t="str">
        <f>IF(tbl_dados[[#This Row],[Tipo]]="Investimento",IF(tbl_dados[[#This Row],[Valor]]&gt;0,"Aplicação","Resgates"),"")</f>
        <v/>
      </c>
    </row>
    <row r="23" spans="1:8" x14ac:dyDescent="0.3">
      <c r="A23" s="1">
        <v>45337</v>
      </c>
      <c r="B23" t="s">
        <v>6</v>
      </c>
      <c r="C23" t="s">
        <v>25</v>
      </c>
      <c r="D23" s="3">
        <v>240</v>
      </c>
      <c r="E23" s="7" t="str">
        <f>_xlfn.XLOOKUP(tbl_dados[[#This Row],[Categoria]],tbl_contas[Categoria],tbl_contas[Tipo],"######",0,1)</f>
        <v>Saída</v>
      </c>
      <c r="F23" s="11">
        <f>tbl_dados[[#This Row],[Data]]</f>
        <v>45337</v>
      </c>
      <c r="G23" s="11" t="str">
        <f>IF(tbl_dados[[#This Row],[Competência]]&gt;=filtro_mes_inicio,IF(tbl_dados[[#This Row],[Competência]]&lt;=filtro_mes_inicio,"SIM","NÃO"),"NÃO")</f>
        <v>NÃO</v>
      </c>
      <c r="H23" s="7" t="str">
        <f>IF(tbl_dados[[#This Row],[Tipo]]="Investimento",IF(tbl_dados[[#This Row],[Valor]]&gt;0,"Aplicação","Resgates"),"")</f>
        <v/>
      </c>
    </row>
    <row r="24" spans="1:8" x14ac:dyDescent="0.3">
      <c r="A24" s="1">
        <v>45337</v>
      </c>
      <c r="B24" t="s">
        <v>6</v>
      </c>
      <c r="C24" t="s">
        <v>25</v>
      </c>
      <c r="D24" s="3">
        <v>110</v>
      </c>
      <c r="E24" s="7" t="str">
        <f>_xlfn.XLOOKUP(tbl_dados[[#This Row],[Categoria]],tbl_contas[Categoria],tbl_contas[Tipo],"######",0,1)</f>
        <v>Saída</v>
      </c>
      <c r="F24" s="11">
        <f>tbl_dados[[#This Row],[Data]]</f>
        <v>45337</v>
      </c>
      <c r="G24" s="11" t="str">
        <f>IF(tbl_dados[[#This Row],[Competência]]&gt;=filtro_mes_inicio,IF(tbl_dados[[#This Row],[Competência]]&lt;=filtro_mes_inicio,"SIM","NÃO"),"NÃO")</f>
        <v>NÃO</v>
      </c>
      <c r="H24" s="7" t="str">
        <f>IF(tbl_dados[[#This Row],[Tipo]]="Investimento",IF(tbl_dados[[#This Row],[Valor]]&gt;0,"Aplicação","Resgates"),"")</f>
        <v/>
      </c>
    </row>
    <row r="25" spans="1:8" x14ac:dyDescent="0.3">
      <c r="A25" s="1">
        <v>45337</v>
      </c>
      <c r="B25" t="s">
        <v>6</v>
      </c>
      <c r="C25" t="s">
        <v>25</v>
      </c>
      <c r="D25" s="3">
        <v>120</v>
      </c>
      <c r="E25" s="7" t="str">
        <f>_xlfn.XLOOKUP(tbl_dados[[#This Row],[Categoria]],tbl_contas[Categoria],tbl_contas[Tipo],"######",0,1)</f>
        <v>Saída</v>
      </c>
      <c r="F25" s="11">
        <f>tbl_dados[[#This Row],[Data]]</f>
        <v>45337</v>
      </c>
      <c r="G25" s="11" t="str">
        <f>IF(tbl_dados[[#This Row],[Competência]]&gt;=filtro_mes_inicio,IF(tbl_dados[[#This Row],[Competência]]&lt;=filtro_mes_inicio,"SIM","NÃO"),"NÃO")</f>
        <v>NÃO</v>
      </c>
      <c r="H25" s="7" t="str">
        <f>IF(tbl_dados[[#This Row],[Tipo]]="Investimento",IF(tbl_dados[[#This Row],[Valor]]&gt;0,"Aplicação","Resgates"),"")</f>
        <v/>
      </c>
    </row>
    <row r="26" spans="1:8" x14ac:dyDescent="0.3">
      <c r="A26" s="1">
        <v>45337</v>
      </c>
      <c r="B26" t="s">
        <v>3</v>
      </c>
      <c r="C26" t="s">
        <v>25</v>
      </c>
      <c r="D26" s="3">
        <v>110</v>
      </c>
      <c r="E26" s="7" t="str">
        <f>_xlfn.XLOOKUP(tbl_dados[[#This Row],[Categoria]],tbl_contas[Categoria],tbl_contas[Tipo],"######",0,1)</f>
        <v>Saída</v>
      </c>
      <c r="F26" s="11">
        <f>tbl_dados[[#This Row],[Data]]</f>
        <v>45337</v>
      </c>
      <c r="G26" s="11" t="str">
        <f>IF(tbl_dados[[#This Row],[Competência]]&gt;=filtro_mes_inicio,IF(tbl_dados[[#This Row],[Competência]]&lt;=filtro_mes_inicio,"SIM","NÃO"),"NÃO")</f>
        <v>NÃO</v>
      </c>
      <c r="H26" s="7" t="str">
        <f>IF(tbl_dados[[#This Row],[Tipo]]="Investimento",IF(tbl_dados[[#This Row],[Valor]]&gt;0,"Aplicação","Resgates"),"")</f>
        <v/>
      </c>
    </row>
    <row r="27" spans="1:8" x14ac:dyDescent="0.3">
      <c r="A27" s="1">
        <v>45337</v>
      </c>
      <c r="B27" t="s">
        <v>10</v>
      </c>
      <c r="C27" t="s">
        <v>25</v>
      </c>
      <c r="D27" s="3">
        <v>250</v>
      </c>
      <c r="E27" s="7" t="str">
        <f>_xlfn.XLOOKUP(tbl_dados[[#This Row],[Categoria]],tbl_contas[Categoria],tbl_contas[Tipo],"######",0,1)</f>
        <v>Saída</v>
      </c>
      <c r="F27" s="11">
        <f>tbl_dados[[#This Row],[Data]]</f>
        <v>45337</v>
      </c>
      <c r="G27" s="11" t="str">
        <f>IF(tbl_dados[[#This Row],[Competência]]&gt;=filtro_mes_inicio,IF(tbl_dados[[#This Row],[Competência]]&lt;=filtro_mes_inicio,"SIM","NÃO"),"NÃO")</f>
        <v>NÃO</v>
      </c>
      <c r="H27" s="7" t="str">
        <f>IF(tbl_dados[[#This Row],[Tipo]]="Investimento",IF(tbl_dados[[#This Row],[Valor]]&gt;0,"Aplicação","Resgates"),"")</f>
        <v/>
      </c>
    </row>
    <row r="28" spans="1:8" x14ac:dyDescent="0.3">
      <c r="A28" s="1">
        <v>45337</v>
      </c>
      <c r="B28" t="s">
        <v>19</v>
      </c>
      <c r="C28" t="s">
        <v>25</v>
      </c>
      <c r="D28" s="3">
        <v>180</v>
      </c>
      <c r="E28" s="7" t="str">
        <f>_xlfn.XLOOKUP(tbl_dados[[#This Row],[Categoria]],tbl_contas[Categoria],tbl_contas[Tipo],"######",0,1)</f>
        <v>Saída</v>
      </c>
      <c r="F28" s="11">
        <f>tbl_dados[[#This Row],[Data]]</f>
        <v>45337</v>
      </c>
      <c r="G28" s="11" t="str">
        <f>IF(tbl_dados[[#This Row],[Competência]]&gt;=filtro_mes_inicio,IF(tbl_dados[[#This Row],[Competência]]&lt;=filtro_mes_inicio,"SIM","NÃO"),"NÃO")</f>
        <v>NÃO</v>
      </c>
      <c r="H28" s="7" t="str">
        <f>IF(tbl_dados[[#This Row],[Tipo]]="Investimento",IF(tbl_dados[[#This Row],[Valor]]&gt;0,"Aplicação","Resgates"),"")</f>
        <v/>
      </c>
    </row>
    <row r="29" spans="1:8" x14ac:dyDescent="0.3">
      <c r="A29" s="1">
        <v>45337</v>
      </c>
      <c r="B29" t="s">
        <v>10</v>
      </c>
      <c r="C29" t="s">
        <v>25</v>
      </c>
      <c r="D29" s="3">
        <v>170</v>
      </c>
      <c r="E29" s="7" t="str">
        <f>_xlfn.XLOOKUP(tbl_dados[[#This Row],[Categoria]],tbl_contas[Categoria],tbl_contas[Tipo],"######",0,1)</f>
        <v>Saída</v>
      </c>
      <c r="F29" s="11">
        <f>tbl_dados[[#This Row],[Data]]</f>
        <v>45337</v>
      </c>
      <c r="G29" s="11" t="str">
        <f>IF(tbl_dados[[#This Row],[Competência]]&gt;=filtro_mes_inicio,IF(tbl_dados[[#This Row],[Competência]]&lt;=filtro_mes_inicio,"SIM","NÃO"),"NÃO")</f>
        <v>NÃO</v>
      </c>
      <c r="H29" s="7" t="str">
        <f>IF(tbl_dados[[#This Row],[Tipo]]="Investimento",IF(tbl_dados[[#This Row],[Valor]]&gt;0,"Aplicação","Resgates"),"")</f>
        <v/>
      </c>
    </row>
    <row r="30" spans="1:8" x14ac:dyDescent="0.3">
      <c r="A30" s="1">
        <v>45337</v>
      </c>
      <c r="B30" t="s">
        <v>20</v>
      </c>
      <c r="C30" t="s">
        <v>25</v>
      </c>
      <c r="D30" s="3">
        <v>190</v>
      </c>
      <c r="E30" s="7" t="str">
        <f>_xlfn.XLOOKUP(tbl_dados[[#This Row],[Categoria]],tbl_contas[Categoria],tbl_contas[Tipo],"######",0,1)</f>
        <v>Saída</v>
      </c>
      <c r="F30" s="11">
        <f>tbl_dados[[#This Row],[Data]]</f>
        <v>45337</v>
      </c>
      <c r="G30" s="11" t="str">
        <f>IF(tbl_dados[[#This Row],[Competência]]&gt;=filtro_mes_inicio,IF(tbl_dados[[#This Row],[Competência]]&lt;=filtro_mes_inicio,"SIM","NÃO"),"NÃO")</f>
        <v>NÃO</v>
      </c>
      <c r="H30" s="7" t="str">
        <f>IF(tbl_dados[[#This Row],[Tipo]]="Investimento",IF(tbl_dados[[#This Row],[Valor]]&gt;0,"Aplicação","Resgates"),"")</f>
        <v/>
      </c>
    </row>
    <row r="31" spans="1:8" x14ac:dyDescent="0.3">
      <c r="A31" s="1">
        <v>45337</v>
      </c>
      <c r="B31" t="s">
        <v>4</v>
      </c>
      <c r="C31" t="s">
        <v>25</v>
      </c>
      <c r="D31" s="3">
        <v>200</v>
      </c>
      <c r="E31" s="7" t="str">
        <f>_xlfn.XLOOKUP(tbl_dados[[#This Row],[Categoria]],tbl_contas[Categoria],tbl_contas[Tipo],"######",0,1)</f>
        <v>Saída</v>
      </c>
      <c r="F31" s="11">
        <f>tbl_dados[[#This Row],[Data]]</f>
        <v>45337</v>
      </c>
      <c r="G31" s="11" t="str">
        <f>IF(tbl_dados[[#This Row],[Competência]]&gt;=filtro_mes_inicio,IF(tbl_dados[[#This Row],[Competência]]&lt;=filtro_mes_inicio,"SIM","NÃO"),"NÃO")</f>
        <v>NÃO</v>
      </c>
      <c r="H31" s="7" t="str">
        <f>IF(tbl_dados[[#This Row],[Tipo]]="Investimento",IF(tbl_dados[[#This Row],[Valor]]&gt;0,"Aplicação","Resgates"),"")</f>
        <v/>
      </c>
    </row>
    <row r="32" spans="1:8" x14ac:dyDescent="0.3">
      <c r="A32" s="1">
        <v>45337</v>
      </c>
      <c r="B32" t="s">
        <v>5</v>
      </c>
      <c r="C32" t="s">
        <v>25</v>
      </c>
      <c r="D32" s="3">
        <v>100</v>
      </c>
      <c r="E32" s="7" t="str">
        <f>_xlfn.XLOOKUP(tbl_dados[[#This Row],[Categoria]],tbl_contas[Categoria],tbl_contas[Tipo],"######",0,1)</f>
        <v>Saída</v>
      </c>
      <c r="F32" s="11">
        <f>tbl_dados[[#This Row],[Data]]</f>
        <v>45337</v>
      </c>
      <c r="G32" s="11" t="str">
        <f>IF(tbl_dados[[#This Row],[Competência]]&gt;=filtro_mes_inicio,IF(tbl_dados[[#This Row],[Competência]]&lt;=filtro_mes_inicio,"SIM","NÃO"),"NÃO")</f>
        <v>NÃO</v>
      </c>
      <c r="H32" s="7" t="str">
        <f>IF(tbl_dados[[#This Row],[Tipo]]="Investimento",IF(tbl_dados[[#This Row],[Valor]]&gt;0,"Aplicação","Resgates"),"")</f>
        <v/>
      </c>
    </row>
    <row r="33" spans="1:8" x14ac:dyDescent="0.3">
      <c r="A33" s="1">
        <v>45337</v>
      </c>
      <c r="B33" t="s">
        <v>4</v>
      </c>
      <c r="C33" t="s">
        <v>25</v>
      </c>
      <c r="D33" s="3">
        <v>160</v>
      </c>
      <c r="E33" s="7" t="str">
        <f>_xlfn.XLOOKUP(tbl_dados[[#This Row],[Categoria]],tbl_contas[Categoria],tbl_contas[Tipo],"######",0,1)</f>
        <v>Saída</v>
      </c>
      <c r="F33" s="11">
        <f>tbl_dados[[#This Row],[Data]]</f>
        <v>45337</v>
      </c>
      <c r="G33" s="11" t="str">
        <f>IF(tbl_dados[[#This Row],[Competência]]&gt;=filtro_mes_inicio,IF(tbl_dados[[#This Row],[Competência]]&lt;=filtro_mes_inicio,"SIM","NÃO"),"NÃO")</f>
        <v>NÃO</v>
      </c>
      <c r="H33" s="7" t="str">
        <f>IF(tbl_dados[[#This Row],[Tipo]]="Investimento",IF(tbl_dados[[#This Row],[Valor]]&gt;0,"Aplicação","Resgates"),"")</f>
        <v/>
      </c>
    </row>
    <row r="34" spans="1:8" x14ac:dyDescent="0.3">
      <c r="A34" s="1">
        <v>45337</v>
      </c>
      <c r="B34" t="s">
        <v>5</v>
      </c>
      <c r="C34" t="s">
        <v>25</v>
      </c>
      <c r="D34" s="3">
        <v>150</v>
      </c>
      <c r="E34" s="7" t="str">
        <f>_xlfn.XLOOKUP(tbl_dados[[#This Row],[Categoria]],tbl_contas[Categoria],tbl_contas[Tipo],"######",0,1)</f>
        <v>Saída</v>
      </c>
      <c r="F34" s="11">
        <f>tbl_dados[[#This Row],[Data]]</f>
        <v>45337</v>
      </c>
      <c r="G34" s="11" t="str">
        <f>IF(tbl_dados[[#This Row],[Competência]]&gt;=filtro_mes_inicio,IF(tbl_dados[[#This Row],[Competência]]&lt;=filtro_mes_inicio,"SIM","NÃO"),"NÃO")</f>
        <v>NÃO</v>
      </c>
      <c r="H34" s="7" t="str">
        <f>IF(tbl_dados[[#This Row],[Tipo]]="Investimento",IF(tbl_dados[[#This Row],[Valor]]&gt;0,"Aplicação","Resgates"),"")</f>
        <v/>
      </c>
    </row>
    <row r="35" spans="1:8" x14ac:dyDescent="0.3">
      <c r="A35" s="1">
        <v>45378</v>
      </c>
      <c r="B35" t="s">
        <v>7</v>
      </c>
      <c r="C35" t="s">
        <v>25</v>
      </c>
      <c r="D35" s="3">
        <v>170</v>
      </c>
      <c r="E35" s="7" t="str">
        <f>_xlfn.XLOOKUP(tbl_dados[[#This Row],[Categoria]],tbl_contas[Categoria],tbl_contas[Tipo],"######",0,1)</f>
        <v>Saída</v>
      </c>
      <c r="F35" s="11">
        <f>tbl_dados[[#This Row],[Data]]</f>
        <v>45378</v>
      </c>
      <c r="G35" s="11" t="str">
        <f>IF(tbl_dados[[#This Row],[Competência]]&gt;=filtro_mes_inicio,IF(tbl_dados[[#This Row],[Competência]]&lt;=filtro_mes_inicio,"SIM","NÃO"),"NÃO")</f>
        <v>SIM</v>
      </c>
      <c r="H35" s="7" t="str">
        <f>IF(tbl_dados[[#This Row],[Tipo]]="Investimento",IF(tbl_dados[[#This Row],[Valor]]&gt;0,"Aplicação","Resgates"),"")</f>
        <v/>
      </c>
    </row>
    <row r="36" spans="1:8" x14ac:dyDescent="0.3">
      <c r="A36" s="1">
        <v>45348</v>
      </c>
      <c r="B36" t="s">
        <v>3</v>
      </c>
      <c r="C36" t="s">
        <v>25</v>
      </c>
      <c r="D36" s="3">
        <v>220</v>
      </c>
      <c r="E36" s="7" t="str">
        <f>_xlfn.XLOOKUP(tbl_dados[[#This Row],[Categoria]],tbl_contas[Categoria],tbl_contas[Tipo],"######",0,1)</f>
        <v>Saída</v>
      </c>
      <c r="F36" s="11">
        <f>tbl_dados[[#This Row],[Data]]</f>
        <v>45348</v>
      </c>
      <c r="G36" s="11" t="str">
        <f>IF(tbl_dados[[#This Row],[Competência]]&gt;=filtro_mes_inicio,IF(tbl_dados[[#This Row],[Competência]]&lt;=filtro_mes_inicio,"SIM","NÃO"),"NÃO")</f>
        <v>NÃO</v>
      </c>
      <c r="H36" s="7" t="str">
        <f>IF(tbl_dados[[#This Row],[Tipo]]="Investimento",IF(tbl_dados[[#This Row],[Valor]]&gt;0,"Aplicação","Resgates"),"")</f>
        <v/>
      </c>
    </row>
    <row r="37" spans="1:8" x14ac:dyDescent="0.3">
      <c r="A37" s="1">
        <v>45397</v>
      </c>
      <c r="B37" t="s">
        <v>5</v>
      </c>
      <c r="C37" t="s">
        <v>25</v>
      </c>
      <c r="D37" s="3">
        <v>230</v>
      </c>
      <c r="E37" s="7" t="str">
        <f>_xlfn.XLOOKUP(tbl_dados[[#This Row],[Categoria]],tbl_contas[Categoria],tbl_contas[Tipo],"######",0,1)</f>
        <v>Saída</v>
      </c>
      <c r="F37" s="11">
        <f>tbl_dados[[#This Row],[Data]]</f>
        <v>45397</v>
      </c>
      <c r="G37" s="11" t="str">
        <f>IF(tbl_dados[[#This Row],[Competência]]&gt;=filtro_mes_inicio,IF(tbl_dados[[#This Row],[Competência]]&lt;=filtro_mes_inicio,"SIM","NÃO"),"NÃO")</f>
        <v>NÃO</v>
      </c>
      <c r="H37" s="7" t="str">
        <f>IF(tbl_dados[[#This Row],[Tipo]]="Investimento",IF(tbl_dados[[#This Row],[Valor]]&gt;0,"Aplicação","Resgates"),"")</f>
        <v/>
      </c>
    </row>
    <row r="38" spans="1:8" x14ac:dyDescent="0.3">
      <c r="A38" s="1">
        <v>45397</v>
      </c>
      <c r="B38" t="s">
        <v>3</v>
      </c>
      <c r="C38" t="s">
        <v>25</v>
      </c>
      <c r="D38" s="3">
        <v>100</v>
      </c>
      <c r="E38" s="7" t="str">
        <f>_xlfn.XLOOKUP(tbl_dados[[#This Row],[Categoria]],tbl_contas[Categoria],tbl_contas[Tipo],"######",0,1)</f>
        <v>Saída</v>
      </c>
      <c r="F38" s="11">
        <f>tbl_dados[[#This Row],[Data]]</f>
        <v>45397</v>
      </c>
      <c r="G38" s="11" t="str">
        <f>IF(tbl_dados[[#This Row],[Competência]]&gt;=filtro_mes_inicio,IF(tbl_dados[[#This Row],[Competência]]&lt;=filtro_mes_inicio,"SIM","NÃO"),"NÃO")</f>
        <v>NÃO</v>
      </c>
      <c r="H38" s="7" t="str">
        <f>IF(tbl_dados[[#This Row],[Tipo]]="Investimento",IF(tbl_dados[[#This Row],[Valor]]&gt;0,"Aplicação","Resgates"),"")</f>
        <v/>
      </c>
    </row>
    <row r="39" spans="1:8" x14ac:dyDescent="0.3">
      <c r="A39" s="1">
        <v>45397</v>
      </c>
      <c r="B39" t="s">
        <v>8</v>
      </c>
      <c r="C39" t="s">
        <v>25</v>
      </c>
      <c r="D39" s="3">
        <v>180</v>
      </c>
      <c r="E39" s="7" t="str">
        <f>_xlfn.XLOOKUP(tbl_dados[[#This Row],[Categoria]],tbl_contas[Categoria],tbl_contas[Tipo],"######",0,1)</f>
        <v>Saída</v>
      </c>
      <c r="F39" s="11">
        <f>tbl_dados[[#This Row],[Data]]</f>
        <v>45397</v>
      </c>
      <c r="G39" s="11" t="str">
        <f>IF(tbl_dados[[#This Row],[Competência]]&gt;=filtro_mes_inicio,IF(tbl_dados[[#This Row],[Competência]]&lt;=filtro_mes_inicio,"SIM","NÃO"),"NÃO")</f>
        <v>NÃO</v>
      </c>
      <c r="H39" s="7" t="str">
        <f>IF(tbl_dados[[#This Row],[Tipo]]="Investimento",IF(tbl_dados[[#This Row],[Valor]]&gt;0,"Aplicação","Resgates"),"")</f>
        <v/>
      </c>
    </row>
    <row r="40" spans="1:8" x14ac:dyDescent="0.3">
      <c r="A40" s="1">
        <v>45397</v>
      </c>
      <c r="B40" t="s">
        <v>6</v>
      </c>
      <c r="C40" t="s">
        <v>25</v>
      </c>
      <c r="D40" s="3">
        <v>200</v>
      </c>
      <c r="E40" s="7" t="str">
        <f>_xlfn.XLOOKUP(tbl_dados[[#This Row],[Categoria]],tbl_contas[Categoria],tbl_contas[Tipo],"######",0,1)</f>
        <v>Saída</v>
      </c>
      <c r="F40" s="11">
        <f>tbl_dados[[#This Row],[Data]]</f>
        <v>45397</v>
      </c>
      <c r="G40" s="11" t="str">
        <f>IF(tbl_dados[[#This Row],[Competência]]&gt;=filtro_mes_inicio,IF(tbl_dados[[#This Row],[Competência]]&lt;=filtro_mes_inicio,"SIM","NÃO"),"NÃO")</f>
        <v>NÃO</v>
      </c>
      <c r="H40" s="7" t="str">
        <f>IF(tbl_dados[[#This Row],[Tipo]]="Investimento",IF(tbl_dados[[#This Row],[Valor]]&gt;0,"Aplicação","Resgates"),"")</f>
        <v/>
      </c>
    </row>
    <row r="41" spans="1:8" x14ac:dyDescent="0.3">
      <c r="A41" s="1">
        <v>45397</v>
      </c>
      <c r="B41" t="s">
        <v>20</v>
      </c>
      <c r="C41" t="s">
        <v>25</v>
      </c>
      <c r="D41" s="3">
        <v>180</v>
      </c>
      <c r="E41" s="7" t="str">
        <f>_xlfn.XLOOKUP(tbl_dados[[#This Row],[Categoria]],tbl_contas[Categoria],tbl_contas[Tipo],"######",0,1)</f>
        <v>Saída</v>
      </c>
      <c r="F41" s="11">
        <f>tbl_dados[[#This Row],[Data]]</f>
        <v>45397</v>
      </c>
      <c r="G41" s="11" t="str">
        <f>IF(tbl_dados[[#This Row],[Competência]]&gt;=filtro_mes_inicio,IF(tbl_dados[[#This Row],[Competência]]&lt;=filtro_mes_inicio,"SIM","NÃO"),"NÃO")</f>
        <v>NÃO</v>
      </c>
      <c r="H41" s="7" t="str">
        <f>IF(tbl_dados[[#This Row],[Tipo]]="Investimento",IF(tbl_dados[[#This Row],[Valor]]&gt;0,"Aplicação","Resgates"),"")</f>
        <v/>
      </c>
    </row>
    <row r="42" spans="1:8" x14ac:dyDescent="0.3">
      <c r="A42" s="1">
        <v>45397</v>
      </c>
      <c r="B42" t="s">
        <v>7</v>
      </c>
      <c r="C42" t="s">
        <v>25</v>
      </c>
      <c r="D42" s="3">
        <v>230</v>
      </c>
      <c r="E42" s="7" t="str">
        <f>_xlfn.XLOOKUP(tbl_dados[[#This Row],[Categoria]],tbl_contas[Categoria],tbl_contas[Tipo],"######",0,1)</f>
        <v>Saída</v>
      </c>
      <c r="F42" s="11">
        <f>tbl_dados[[#This Row],[Data]]</f>
        <v>45397</v>
      </c>
      <c r="G42" s="11" t="str">
        <f>IF(tbl_dados[[#This Row],[Competência]]&gt;=filtro_mes_inicio,IF(tbl_dados[[#This Row],[Competência]]&lt;=filtro_mes_inicio,"SIM","NÃO"),"NÃO")</f>
        <v>NÃO</v>
      </c>
      <c r="H42" s="7" t="str">
        <f>IF(tbl_dados[[#This Row],[Tipo]]="Investimento",IF(tbl_dados[[#This Row],[Valor]]&gt;0,"Aplicação","Resgates"),"")</f>
        <v/>
      </c>
    </row>
    <row r="43" spans="1:8" x14ac:dyDescent="0.3">
      <c r="A43" s="1">
        <v>45397</v>
      </c>
      <c r="B43" t="s">
        <v>6</v>
      </c>
      <c r="C43" t="s">
        <v>25</v>
      </c>
      <c r="D43" s="3">
        <v>190</v>
      </c>
      <c r="E43" s="7" t="str">
        <f>_xlfn.XLOOKUP(tbl_dados[[#This Row],[Categoria]],tbl_contas[Categoria],tbl_contas[Tipo],"######",0,1)</f>
        <v>Saída</v>
      </c>
      <c r="F43" s="11">
        <f>tbl_dados[[#This Row],[Data]]</f>
        <v>45397</v>
      </c>
      <c r="G43" s="11" t="str">
        <f>IF(tbl_dados[[#This Row],[Competência]]&gt;=filtro_mes_inicio,IF(tbl_dados[[#This Row],[Competência]]&lt;=filtro_mes_inicio,"SIM","NÃO"),"NÃO")</f>
        <v>NÃO</v>
      </c>
      <c r="H43" s="7" t="str">
        <f>IF(tbl_dados[[#This Row],[Tipo]]="Investimento",IF(tbl_dados[[#This Row],[Valor]]&gt;0,"Aplicação","Resgates"),"")</f>
        <v/>
      </c>
    </row>
    <row r="44" spans="1:8" x14ac:dyDescent="0.3">
      <c r="A44" s="1">
        <v>45397</v>
      </c>
      <c r="B44" t="s">
        <v>21</v>
      </c>
      <c r="C44" t="s">
        <v>25</v>
      </c>
      <c r="D44" s="3">
        <v>220</v>
      </c>
      <c r="E44" s="7" t="str">
        <f>_xlfn.XLOOKUP(tbl_dados[[#This Row],[Categoria]],tbl_contas[Categoria],tbl_contas[Tipo],"######",0,1)</f>
        <v>Saída</v>
      </c>
      <c r="F44" s="11">
        <f>tbl_dados[[#This Row],[Data]]</f>
        <v>45397</v>
      </c>
      <c r="G44" s="11" t="str">
        <f>IF(tbl_dados[[#This Row],[Competência]]&gt;=filtro_mes_inicio,IF(tbl_dados[[#This Row],[Competência]]&lt;=filtro_mes_inicio,"SIM","NÃO"),"NÃO")</f>
        <v>NÃO</v>
      </c>
      <c r="H44" s="7" t="str">
        <f>IF(tbl_dados[[#This Row],[Tipo]]="Investimento",IF(tbl_dados[[#This Row],[Valor]]&gt;0,"Aplicação","Resgates"),"")</f>
        <v/>
      </c>
    </row>
    <row r="45" spans="1:8" x14ac:dyDescent="0.3">
      <c r="A45" s="1">
        <v>45397</v>
      </c>
      <c r="B45" t="s">
        <v>10</v>
      </c>
      <c r="C45" t="s">
        <v>25</v>
      </c>
      <c r="D45" s="3">
        <v>150</v>
      </c>
      <c r="E45" s="7" t="str">
        <f>_xlfn.XLOOKUP(tbl_dados[[#This Row],[Categoria]],tbl_contas[Categoria],tbl_contas[Tipo],"######",0,1)</f>
        <v>Saída</v>
      </c>
      <c r="F45" s="11">
        <f>tbl_dados[[#This Row],[Data]]</f>
        <v>45397</v>
      </c>
      <c r="G45" s="11" t="str">
        <f>IF(tbl_dados[[#This Row],[Competência]]&gt;=filtro_mes_inicio,IF(tbl_dados[[#This Row],[Competência]]&lt;=filtro_mes_inicio,"SIM","NÃO"),"NÃO")</f>
        <v>NÃO</v>
      </c>
      <c r="H45" s="7" t="str">
        <f>IF(tbl_dados[[#This Row],[Tipo]]="Investimento",IF(tbl_dados[[#This Row],[Valor]]&gt;0,"Aplicação","Resgates"),"")</f>
        <v/>
      </c>
    </row>
    <row r="46" spans="1:8" x14ac:dyDescent="0.3">
      <c r="A46" s="1">
        <v>45397</v>
      </c>
      <c r="B46" t="s">
        <v>17</v>
      </c>
      <c r="C46" t="s">
        <v>26</v>
      </c>
      <c r="D46" s="3">
        <v>-200</v>
      </c>
      <c r="E46" s="7" t="str">
        <f>_xlfn.XLOOKUP(tbl_dados[[#This Row],[Categoria]],tbl_contas[Categoria],tbl_contas[Tipo],"######",0,1)</f>
        <v>Investimento</v>
      </c>
      <c r="F46" s="11">
        <f>tbl_dados[[#This Row],[Data]]</f>
        <v>45397</v>
      </c>
      <c r="G46" s="11" t="str">
        <f>IF(tbl_dados[[#This Row],[Competência]]&gt;=filtro_mes_inicio,IF(tbl_dados[[#This Row],[Competência]]&lt;=filtro_mes_inicio,"SIM","NÃO"),"NÃO")</f>
        <v>NÃO</v>
      </c>
      <c r="H46" s="7" t="str">
        <f>IF(tbl_dados[[#This Row],[Tipo]]="Investimento",IF(tbl_dados[[#This Row],[Valor]]&gt;0,"Aplicação","Resgates"),"")</f>
        <v>Resgates</v>
      </c>
    </row>
    <row r="47" spans="1:8" x14ac:dyDescent="0.3">
      <c r="A47" s="1">
        <v>45397</v>
      </c>
      <c r="B47" t="s">
        <v>3</v>
      </c>
      <c r="C47" t="s">
        <v>25</v>
      </c>
      <c r="D47" s="3">
        <v>110</v>
      </c>
      <c r="E47" s="7" t="str">
        <f>_xlfn.XLOOKUP(tbl_dados[[#This Row],[Categoria]],tbl_contas[Categoria],tbl_contas[Tipo],"######",0,1)</f>
        <v>Saída</v>
      </c>
      <c r="F47" s="11">
        <f>tbl_dados[[#This Row],[Data]]</f>
        <v>45397</v>
      </c>
      <c r="G47" s="11" t="str">
        <f>IF(tbl_dados[[#This Row],[Competência]]&gt;=filtro_mes_inicio,IF(tbl_dados[[#This Row],[Competência]]&lt;=filtro_mes_inicio,"SIM","NÃO"),"NÃO")</f>
        <v>NÃO</v>
      </c>
      <c r="H47" s="7" t="str">
        <f>IF(tbl_dados[[#This Row],[Tipo]]="Investimento",IF(tbl_dados[[#This Row],[Valor]]&gt;0,"Aplicação","Resgates"),"")</f>
        <v/>
      </c>
    </row>
    <row r="48" spans="1:8" x14ac:dyDescent="0.3">
      <c r="A48" s="1">
        <v>45397</v>
      </c>
      <c r="B48" t="s">
        <v>5</v>
      </c>
      <c r="C48" t="s">
        <v>25</v>
      </c>
      <c r="D48" s="3">
        <v>160</v>
      </c>
      <c r="E48" s="7" t="str">
        <f>_xlfn.XLOOKUP(tbl_dados[[#This Row],[Categoria]],tbl_contas[Categoria],tbl_contas[Tipo],"######",0,1)</f>
        <v>Saída</v>
      </c>
      <c r="F48" s="11">
        <f>tbl_dados[[#This Row],[Data]]</f>
        <v>45397</v>
      </c>
      <c r="G48" s="11" t="str">
        <f>IF(tbl_dados[[#This Row],[Competência]]&gt;=filtro_mes_inicio,IF(tbl_dados[[#This Row],[Competência]]&lt;=filtro_mes_inicio,"SIM","NÃO"),"NÃO")</f>
        <v>NÃO</v>
      </c>
      <c r="H48" s="7" t="str">
        <f>IF(tbl_dados[[#This Row],[Tipo]]="Investimento",IF(tbl_dados[[#This Row],[Valor]]&gt;0,"Aplicação","Resgates"),"")</f>
        <v/>
      </c>
    </row>
    <row r="49" spans="1:8" x14ac:dyDescent="0.3">
      <c r="A49" s="1">
        <v>45397</v>
      </c>
      <c r="B49" t="s">
        <v>3</v>
      </c>
      <c r="C49" t="s">
        <v>25</v>
      </c>
      <c r="D49" s="3">
        <v>220</v>
      </c>
      <c r="E49" s="7" t="str">
        <f>_xlfn.XLOOKUP(tbl_dados[[#This Row],[Categoria]],tbl_contas[Categoria],tbl_contas[Tipo],"######",0,1)</f>
        <v>Saída</v>
      </c>
      <c r="F49" s="11">
        <f>tbl_dados[[#This Row],[Data]]</f>
        <v>45397</v>
      </c>
      <c r="G49" s="11" t="str">
        <f>IF(tbl_dados[[#This Row],[Competência]]&gt;=filtro_mes_inicio,IF(tbl_dados[[#This Row],[Competência]]&lt;=filtro_mes_inicio,"SIM","NÃO"),"NÃO")</f>
        <v>NÃO</v>
      </c>
      <c r="H49" s="7" t="str">
        <f>IF(tbl_dados[[#This Row],[Tipo]]="Investimento",IF(tbl_dados[[#This Row],[Valor]]&gt;0,"Aplicação","Resgates"),"")</f>
        <v/>
      </c>
    </row>
    <row r="50" spans="1:8" x14ac:dyDescent="0.3">
      <c r="A50" s="1">
        <v>45397</v>
      </c>
      <c r="B50" t="s">
        <v>19</v>
      </c>
      <c r="C50" t="s">
        <v>25</v>
      </c>
      <c r="D50" s="3">
        <v>140</v>
      </c>
      <c r="E50" s="7" t="str">
        <f>_xlfn.XLOOKUP(tbl_dados[[#This Row],[Categoria]],tbl_contas[Categoria],tbl_contas[Tipo],"######",0,1)</f>
        <v>Saída</v>
      </c>
      <c r="F50" s="11">
        <f>tbl_dados[[#This Row],[Data]]</f>
        <v>45397</v>
      </c>
      <c r="G50" s="11" t="str">
        <f>IF(tbl_dados[[#This Row],[Competência]]&gt;=filtro_mes_inicio,IF(tbl_dados[[#This Row],[Competência]]&lt;=filtro_mes_inicio,"SIM","NÃO"),"NÃO")</f>
        <v>NÃO</v>
      </c>
      <c r="H50" s="7" t="str">
        <f>IF(tbl_dados[[#This Row],[Tipo]]="Investimento",IF(tbl_dados[[#This Row],[Valor]]&gt;0,"Aplicação","Resgates"),"")</f>
        <v/>
      </c>
    </row>
    <row r="51" spans="1:8" x14ac:dyDescent="0.3">
      <c r="A51" s="1">
        <v>45397</v>
      </c>
      <c r="B51" t="s">
        <v>3</v>
      </c>
      <c r="C51" t="s">
        <v>25</v>
      </c>
      <c r="D51" s="3">
        <v>250</v>
      </c>
      <c r="E51" s="7" t="str">
        <f>_xlfn.XLOOKUP(tbl_dados[[#This Row],[Categoria]],tbl_contas[Categoria],tbl_contas[Tipo],"######",0,1)</f>
        <v>Saída</v>
      </c>
      <c r="F51" s="11">
        <f>tbl_dados[[#This Row],[Data]]</f>
        <v>45397</v>
      </c>
      <c r="G51" s="11" t="str">
        <f>IF(tbl_dados[[#This Row],[Competência]]&gt;=filtro_mes_inicio,IF(tbl_dados[[#This Row],[Competência]]&lt;=filtro_mes_inicio,"SIM","NÃO"),"NÃO")</f>
        <v>NÃO</v>
      </c>
      <c r="H51" s="7" t="str">
        <f>IF(tbl_dados[[#This Row],[Tipo]]="Investimento",IF(tbl_dados[[#This Row],[Valor]]&gt;0,"Aplicação","Resgates"),"")</f>
        <v/>
      </c>
    </row>
    <row r="52" spans="1:8" x14ac:dyDescent="0.3">
      <c r="A52" s="1">
        <v>45397</v>
      </c>
      <c r="B52" t="s">
        <v>18</v>
      </c>
      <c r="C52" t="s">
        <v>25</v>
      </c>
      <c r="D52" s="3">
        <v>250</v>
      </c>
      <c r="E52" s="7" t="str">
        <f>_xlfn.XLOOKUP(tbl_dados[[#This Row],[Categoria]],tbl_contas[Categoria],tbl_contas[Tipo],"######",0,1)</f>
        <v>Saída</v>
      </c>
      <c r="F52" s="11">
        <f>tbl_dados[[#This Row],[Data]]</f>
        <v>45397</v>
      </c>
      <c r="G52" s="11" t="str">
        <f>IF(tbl_dados[[#This Row],[Competência]]&gt;=filtro_mes_inicio,IF(tbl_dados[[#This Row],[Competência]]&lt;=filtro_mes_inicio,"SIM","NÃO"),"NÃO")</f>
        <v>NÃO</v>
      </c>
      <c r="H52" s="7" t="str">
        <f>IF(tbl_dados[[#This Row],[Tipo]]="Investimento",IF(tbl_dados[[#This Row],[Valor]]&gt;0,"Aplicação","Resgates"),"")</f>
        <v/>
      </c>
    </row>
    <row r="53" spans="1:8" x14ac:dyDescent="0.3">
      <c r="A53" s="1">
        <v>45397</v>
      </c>
      <c r="B53" t="s">
        <v>14</v>
      </c>
      <c r="C53" t="s">
        <v>25</v>
      </c>
      <c r="D53" s="3">
        <v>8560</v>
      </c>
      <c r="E53" s="8" t="str">
        <f>_xlfn.XLOOKUP(tbl_dados[[#This Row],[Categoria]],tbl_contas[Categoria],tbl_contas[Tipo],"######",0,1)</f>
        <v>Entrada</v>
      </c>
      <c r="F53" s="11">
        <f>tbl_dados[[#This Row],[Data]]</f>
        <v>45397</v>
      </c>
      <c r="G53" s="11" t="str">
        <f>IF(tbl_dados[[#This Row],[Competência]]&gt;=filtro_mes_inicio,IF(tbl_dados[[#This Row],[Competência]]&lt;=filtro_mes_inicio,"SIM","NÃO"),"NÃO")</f>
        <v>NÃO</v>
      </c>
      <c r="H53" s="8" t="str">
        <f>IF(tbl_dados[[#This Row],[Tipo]]="Investimento",IF(tbl_dados[[#This Row],[Valor]]&gt;0,"Aplicação","Resgates"),"")</f>
        <v/>
      </c>
    </row>
  </sheetData>
  <dataValidations count="6">
    <dataValidation type="list" showInputMessage="1" showErrorMessage="1" sqref="B2:B53" xr:uid="{10610EE8-8D7C-4EF9-BD05-F5EF134BBF20}">
      <formula1>INDIRECT("tbl_contas[Categoria]")</formula1>
    </dataValidation>
    <dataValidation type="custom" allowBlank="1" showInputMessage="1" showErrorMessage="1" errorTitle="Erro!" error="Campo de preenchimento automático" sqref="E2:E53" xr:uid="{9C9F3DD0-7312-4569-B127-49F1E990B3A5}">
      <formula1>"+-+-+-+-"</formula1>
    </dataValidation>
    <dataValidation type="date" operator="greaterThanOrEqual" allowBlank="1" showInputMessage="1" showErrorMessage="1" sqref="A2:A53" xr:uid="{8AD4F145-EA5D-49C5-BC47-81C505CE828C}">
      <formula1>40179</formula1>
    </dataValidation>
    <dataValidation type="custom" allowBlank="1" showInputMessage="1" showErrorMessage="1" errorTitle="Erro!" error="Campo de preenchimento automático." sqref="F1:F1048576" xr:uid="{116EB8E6-134C-425C-8F4D-4789CECEEA98}">
      <formula1>"-+_+_+_+_+_+_"</formula1>
    </dataValidation>
    <dataValidation type="custom" allowBlank="1" showInputMessage="1" showErrorMessage="1" errorTitle="Erro!" error="Campo calculado automaticamente." sqref="G2" xr:uid="{C6D2F441-5D28-4AD4-8E3C-9B73C6B507A7}">
      <formula1>"_+_+_+_+_+_+_+_"</formula1>
    </dataValidation>
    <dataValidation type="custom" allowBlank="1" showInputMessage="1" showErrorMessage="1" errorTitle="Erro" error="Campo de preenchimento automático_x000a_" sqref="H2:H53" xr:uid="{895D17EA-AEE7-4BB8-B6B7-8A69F38C24F8}">
      <formula1>"_+_+_+____"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7BBA-4F7C-48C2-8552-01858005DE20}">
  <dimension ref="B2:M55"/>
  <sheetViews>
    <sheetView workbookViewId="0">
      <selection activeCell="G17" sqref="G17"/>
    </sheetView>
  </sheetViews>
  <sheetFormatPr defaultRowHeight="14.4" x14ac:dyDescent="0.3"/>
  <cols>
    <col min="2" max="2" width="25.5546875" bestFit="1" customWidth="1"/>
    <col min="3" max="3" width="13.6640625" bestFit="1" customWidth="1"/>
    <col min="7" max="7" width="11.33203125" bestFit="1" customWidth="1"/>
    <col min="8" max="8" width="13.88671875" bestFit="1" customWidth="1"/>
    <col min="10" max="10" width="10" bestFit="1" customWidth="1"/>
    <col min="12" max="12" width="10.88671875" bestFit="1" customWidth="1"/>
    <col min="13" max="13" width="8.88671875" style="10"/>
    <col min="15" max="15" width="16.77734375" bestFit="1" customWidth="1"/>
    <col min="19" max="19" width="16.77734375" bestFit="1" customWidth="1"/>
  </cols>
  <sheetData>
    <row r="2" spans="2:13" x14ac:dyDescent="0.3">
      <c r="B2" s="4" t="s">
        <v>0</v>
      </c>
      <c r="C2" t="s">
        <v>31</v>
      </c>
    </row>
    <row r="3" spans="2:13" x14ac:dyDescent="0.3">
      <c r="B3" s="4" t="s">
        <v>32</v>
      </c>
      <c r="C3" t="s">
        <v>29</v>
      </c>
      <c r="G3" s="4" t="s">
        <v>0</v>
      </c>
      <c r="H3" t="s">
        <v>15</v>
      </c>
      <c r="L3" s="15" t="s">
        <v>35</v>
      </c>
      <c r="M3" s="15" t="s">
        <v>36</v>
      </c>
    </row>
    <row r="4" spans="2:13" x14ac:dyDescent="0.3">
      <c r="L4" s="14" cm="1">
        <f t="array" ref="L4:L8">_xlfn.UNIQUE(tbl_dados[Competência])</f>
        <v>45306</v>
      </c>
      <c r="M4" s="14" cm="1">
        <f t="array" aca="1" ref="M4:M5" ca="1">_xlfn._xlws.FILTER(meses,meses&gt;=Dashboard!C7,0)</f>
        <v>45378</v>
      </c>
    </row>
    <row r="5" spans="2:13" x14ac:dyDescent="0.3">
      <c r="B5" s="4" t="s">
        <v>22</v>
      </c>
      <c r="C5" t="s">
        <v>28</v>
      </c>
      <c r="G5" s="4" t="s">
        <v>30</v>
      </c>
      <c r="H5" s="9" t="s">
        <v>24</v>
      </c>
      <c r="L5" s="14">
        <v>45337</v>
      </c>
      <c r="M5" s="14">
        <f ca="1"/>
        <v>45397</v>
      </c>
    </row>
    <row r="6" spans="2:13" x14ac:dyDescent="0.3">
      <c r="B6" s="5" t="s">
        <v>5</v>
      </c>
      <c r="C6" s="6">
        <v>970</v>
      </c>
      <c r="G6" s="5" t="s">
        <v>17</v>
      </c>
      <c r="H6" s="6">
        <v>39800</v>
      </c>
      <c r="L6" s="14">
        <v>45378</v>
      </c>
      <c r="M6" s="14"/>
    </row>
    <row r="7" spans="2:13" x14ac:dyDescent="0.3">
      <c r="B7" s="5" t="s">
        <v>19</v>
      </c>
      <c r="C7" s="6">
        <v>320</v>
      </c>
      <c r="G7" s="5" t="s">
        <v>16</v>
      </c>
      <c r="H7" s="6">
        <v>16000</v>
      </c>
      <c r="L7" s="14">
        <v>45348</v>
      </c>
      <c r="M7" s="14"/>
    </row>
    <row r="8" spans="2:13" x14ac:dyDescent="0.3">
      <c r="B8" s="5" t="s">
        <v>18</v>
      </c>
      <c r="C8" s="6">
        <v>560</v>
      </c>
      <c r="L8" s="14">
        <v>45397</v>
      </c>
      <c r="M8" s="14"/>
    </row>
    <row r="9" spans="2:13" x14ac:dyDescent="0.3">
      <c r="B9" s="5" t="s">
        <v>7</v>
      </c>
      <c r="C9" s="6">
        <v>720</v>
      </c>
      <c r="L9" s="14"/>
      <c r="M9" s="14"/>
    </row>
    <row r="10" spans="2:13" x14ac:dyDescent="0.3">
      <c r="B10" s="5" t="s">
        <v>20</v>
      </c>
      <c r="C10" s="6">
        <v>490</v>
      </c>
      <c r="L10" s="14"/>
      <c r="M10" s="14"/>
    </row>
    <row r="11" spans="2:13" x14ac:dyDescent="0.3">
      <c r="B11" s="5" t="s">
        <v>10</v>
      </c>
      <c r="C11" s="6">
        <v>1340</v>
      </c>
      <c r="L11" s="14"/>
      <c r="M11" s="14"/>
    </row>
    <row r="12" spans="2:13" x14ac:dyDescent="0.3">
      <c r="B12" s="5" t="s">
        <v>8</v>
      </c>
      <c r="C12" s="6">
        <v>310</v>
      </c>
      <c r="L12" s="14"/>
      <c r="M12" s="14"/>
    </row>
    <row r="13" spans="2:13" x14ac:dyDescent="0.3">
      <c r="B13" s="5" t="s">
        <v>3</v>
      </c>
      <c r="C13" s="6">
        <v>1150</v>
      </c>
      <c r="L13" s="14"/>
      <c r="M13" s="14"/>
    </row>
    <row r="14" spans="2:13" x14ac:dyDescent="0.3">
      <c r="B14" s="5" t="s">
        <v>6</v>
      </c>
      <c r="C14" s="6">
        <v>860</v>
      </c>
      <c r="L14" s="14"/>
      <c r="M14" s="14"/>
    </row>
    <row r="15" spans="2:13" x14ac:dyDescent="0.3">
      <c r="B15" s="5" t="s">
        <v>21</v>
      </c>
      <c r="C15" s="6">
        <v>370</v>
      </c>
      <c r="G15" s="4" t="s">
        <v>0</v>
      </c>
      <c r="H15" t="s">
        <v>15</v>
      </c>
      <c r="L15" s="10"/>
    </row>
    <row r="16" spans="2:13" x14ac:dyDescent="0.3">
      <c r="B16" s="5" t="s">
        <v>4</v>
      </c>
      <c r="C16" s="6">
        <v>560</v>
      </c>
      <c r="L16" s="10"/>
    </row>
    <row r="17" spans="2:12" x14ac:dyDescent="0.3">
      <c r="B17" s="5" t="s">
        <v>9</v>
      </c>
      <c r="C17" s="6">
        <v>410</v>
      </c>
      <c r="G17" s="4" t="s">
        <v>41</v>
      </c>
      <c r="H17" t="s">
        <v>42</v>
      </c>
      <c r="L17" s="10"/>
    </row>
    <row r="18" spans="2:12" x14ac:dyDescent="0.3">
      <c r="B18" s="5" t="s">
        <v>11</v>
      </c>
      <c r="C18" s="6">
        <v>140</v>
      </c>
      <c r="G18" s="5" t="s">
        <v>39</v>
      </c>
      <c r="H18" s="6">
        <v>56000</v>
      </c>
      <c r="L18" s="10"/>
    </row>
    <row r="19" spans="2:12" x14ac:dyDescent="0.3">
      <c r="G19" s="5" t="s">
        <v>40</v>
      </c>
      <c r="H19" s="6">
        <v>-200</v>
      </c>
      <c r="L19" s="10"/>
    </row>
    <row r="20" spans="2:12" x14ac:dyDescent="0.3">
      <c r="G20" s="5" t="s">
        <v>27</v>
      </c>
      <c r="H20" s="6">
        <v>55800</v>
      </c>
      <c r="L20" s="10"/>
    </row>
    <row r="21" spans="2:12" x14ac:dyDescent="0.3">
      <c r="L21" s="10"/>
    </row>
    <row r="22" spans="2:12" x14ac:dyDescent="0.3">
      <c r="L22" s="10"/>
    </row>
    <row r="23" spans="2:12" x14ac:dyDescent="0.3">
      <c r="L23" s="10"/>
    </row>
    <row r="24" spans="2:12" x14ac:dyDescent="0.3">
      <c r="L24" s="10"/>
    </row>
    <row r="25" spans="2:12" x14ac:dyDescent="0.3">
      <c r="L25" s="10"/>
    </row>
    <row r="26" spans="2:12" x14ac:dyDescent="0.3">
      <c r="L26" s="10"/>
    </row>
    <row r="27" spans="2:12" x14ac:dyDescent="0.3">
      <c r="L27" s="10"/>
    </row>
    <row r="28" spans="2:12" x14ac:dyDescent="0.3">
      <c r="L28" s="10"/>
    </row>
    <row r="29" spans="2:12" x14ac:dyDescent="0.3">
      <c r="L29" s="10"/>
    </row>
    <row r="30" spans="2:12" x14ac:dyDescent="0.3">
      <c r="L30" s="10"/>
    </row>
    <row r="31" spans="2:12" x14ac:dyDescent="0.3">
      <c r="L31" s="10"/>
    </row>
    <row r="32" spans="2:12" x14ac:dyDescent="0.3">
      <c r="L32" s="10"/>
    </row>
    <row r="33" spans="12:12" x14ac:dyDescent="0.3">
      <c r="L33" s="10"/>
    </row>
    <row r="34" spans="12:12" x14ac:dyDescent="0.3">
      <c r="L34" s="10"/>
    </row>
    <row r="35" spans="12:12" x14ac:dyDescent="0.3">
      <c r="L35" s="10"/>
    </row>
    <row r="36" spans="12:12" x14ac:dyDescent="0.3">
      <c r="L36" s="10"/>
    </row>
    <row r="37" spans="12:12" x14ac:dyDescent="0.3">
      <c r="L37" s="10"/>
    </row>
    <row r="38" spans="12:12" x14ac:dyDescent="0.3">
      <c r="L38" s="10"/>
    </row>
    <row r="39" spans="12:12" x14ac:dyDescent="0.3">
      <c r="L39" s="10"/>
    </row>
    <row r="40" spans="12:12" x14ac:dyDescent="0.3">
      <c r="L40" s="10"/>
    </row>
    <row r="41" spans="12:12" x14ac:dyDescent="0.3">
      <c r="L41" s="10"/>
    </row>
    <row r="42" spans="12:12" x14ac:dyDescent="0.3">
      <c r="L42" s="10"/>
    </row>
    <row r="43" spans="12:12" x14ac:dyDescent="0.3">
      <c r="L43" s="10"/>
    </row>
    <row r="44" spans="12:12" x14ac:dyDescent="0.3">
      <c r="L44" s="10"/>
    </row>
    <row r="45" spans="12:12" x14ac:dyDescent="0.3">
      <c r="L45" s="10"/>
    </row>
    <row r="46" spans="12:12" x14ac:dyDescent="0.3">
      <c r="L46" s="10"/>
    </row>
    <row r="47" spans="12:12" x14ac:dyDescent="0.3">
      <c r="L47" s="10"/>
    </row>
    <row r="48" spans="12:12" x14ac:dyDescent="0.3">
      <c r="L48" s="10"/>
    </row>
    <row r="49" spans="12:12" x14ac:dyDescent="0.3">
      <c r="L49" s="10"/>
    </row>
    <row r="50" spans="12:12" x14ac:dyDescent="0.3">
      <c r="L50" s="10"/>
    </row>
    <row r="51" spans="12:12" x14ac:dyDescent="0.3">
      <c r="L51" s="10"/>
    </row>
    <row r="52" spans="12:12" x14ac:dyDescent="0.3">
      <c r="L52" s="10"/>
    </row>
    <row r="53" spans="12:12" x14ac:dyDescent="0.3">
      <c r="L53" s="10"/>
    </row>
    <row r="54" spans="12:12" x14ac:dyDescent="0.3">
      <c r="L54" s="10"/>
    </row>
    <row r="55" spans="12:12" x14ac:dyDescent="0.3">
      <c r="L55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6E91-DAFB-47CA-AD23-02D14DC61147}">
  <dimension ref="A7:Z47"/>
  <sheetViews>
    <sheetView showGridLines="0" tabSelected="1" topLeftCell="A15" zoomScaleNormal="100" workbookViewId="0">
      <selection activeCell="C7" sqref="C7"/>
    </sheetView>
  </sheetViews>
  <sheetFormatPr defaultColWidth="0" defaultRowHeight="14.4" x14ac:dyDescent="0.3"/>
  <cols>
    <col min="1" max="1" width="3.77734375" style="16" customWidth="1"/>
    <col min="2" max="2" width="10.77734375" style="16" customWidth="1"/>
    <col min="3" max="3" width="8.88671875" style="16" customWidth="1"/>
    <col min="4" max="4" width="4.77734375" style="16" customWidth="1"/>
    <col min="5" max="26" width="8.88671875" style="16" customWidth="1"/>
    <col min="27" max="16384" width="8.88671875" style="12" hidden="1"/>
  </cols>
  <sheetData>
    <row r="7" spans="2:3" x14ac:dyDescent="0.3">
      <c r="B7" s="17" t="s">
        <v>33</v>
      </c>
      <c r="C7" s="13">
        <v>45378</v>
      </c>
    </row>
    <row r="8" spans="2:3" x14ac:dyDescent="0.3">
      <c r="B8" s="17"/>
    </row>
    <row r="9" spans="2:3" x14ac:dyDescent="0.3">
      <c r="B9" s="17" t="s">
        <v>34</v>
      </c>
      <c r="C9" s="13">
        <v>45378</v>
      </c>
    </row>
    <row r="30" spans="5:12" x14ac:dyDescent="0.3">
      <c r="E30" s="12"/>
      <c r="F30" s="12"/>
      <c r="G30" s="12"/>
      <c r="H30" s="12"/>
      <c r="I30" s="12"/>
      <c r="J30" s="12"/>
      <c r="K30" s="12"/>
      <c r="L30" s="12"/>
    </row>
    <row r="31" spans="5:12" x14ac:dyDescent="0.3">
      <c r="E31" s="12"/>
      <c r="F31" s="12"/>
      <c r="G31" s="12"/>
      <c r="H31" s="12"/>
      <c r="I31" s="12"/>
      <c r="J31" s="12"/>
      <c r="K31" s="12"/>
      <c r="L31" s="12"/>
    </row>
    <row r="32" spans="5:12" x14ac:dyDescent="0.3">
      <c r="E32" s="19" t="s">
        <v>43</v>
      </c>
      <c r="F32" s="19"/>
      <c r="G32" s="19"/>
      <c r="H32" s="12"/>
      <c r="I32" s="12"/>
      <c r="J32" s="12"/>
      <c r="K32" s="12"/>
      <c r="L32" s="12"/>
    </row>
    <row r="33" spans="5:12" x14ac:dyDescent="0.3">
      <c r="E33" s="12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 t="s">
        <v>44</v>
      </c>
      <c r="G36" s="12"/>
      <c r="H36" s="20">
        <f>IF(ISERROR(GETPIVOTDATA("Valor",TabDin!$G$17,"Operação Investimento","Aplicação")),0,GETPIVOTDATA("Valor",TabDin!$G$17,"Operação Investimento","Aplicação"))</f>
        <v>56000</v>
      </c>
      <c r="I36" s="20"/>
      <c r="J36" s="12"/>
      <c r="K36" s="12"/>
      <c r="L36" s="12"/>
    </row>
    <row r="37" spans="5:12" x14ac:dyDescent="0.3">
      <c r="E37" s="12"/>
      <c r="F37" s="12" t="s">
        <v>40</v>
      </c>
      <c r="G37" s="12"/>
      <c r="H37" s="20">
        <f>IF(ISERROR(GETPIVOTDATA("Valor",TabDin!$G$17,"Operação Investimento","Resgates")),0,GETPIVOTDATA("Valor",TabDin!$G$17,"Operação Investimento","Resgates"))</f>
        <v>-200</v>
      </c>
      <c r="I37" s="20"/>
      <c r="J37" s="12"/>
      <c r="K37" s="12"/>
      <c r="L37" s="12"/>
    </row>
    <row r="38" spans="5:12" x14ac:dyDescent="0.3">
      <c r="E38" s="12"/>
      <c r="F38" s="12"/>
      <c r="G38" s="12"/>
      <c r="H38" s="12"/>
      <c r="I38" s="12"/>
      <c r="J38" s="12"/>
      <c r="K38" s="12"/>
      <c r="L38" s="12"/>
    </row>
    <row r="39" spans="5:12" x14ac:dyDescent="0.3">
      <c r="E39" s="12"/>
      <c r="F39" s="12" t="s">
        <v>24</v>
      </c>
      <c r="G39" s="12"/>
      <c r="H39" s="21">
        <f>SUM(H36:I37)</f>
        <v>55800</v>
      </c>
      <c r="I39" s="21"/>
      <c r="J39" s="12"/>
      <c r="K39" s="12"/>
      <c r="L39" s="12"/>
    </row>
    <row r="40" spans="5:12" x14ac:dyDescent="0.3">
      <c r="E40" s="12"/>
      <c r="F40" s="12"/>
      <c r="G40" s="12"/>
      <c r="H40" s="12"/>
      <c r="I40" s="12"/>
      <c r="J40" s="12"/>
      <c r="K40" s="12"/>
      <c r="L40" s="12"/>
    </row>
    <row r="41" spans="5:12" x14ac:dyDescent="0.3">
      <c r="E41" s="12"/>
      <c r="F41" s="12"/>
      <c r="G41" s="12"/>
      <c r="H41" s="12"/>
      <c r="I41" s="12"/>
      <c r="J41" s="12"/>
      <c r="K41" s="12"/>
      <c r="L41" s="12"/>
    </row>
    <row r="42" spans="5:12" x14ac:dyDescent="0.3">
      <c r="E42" s="12"/>
      <c r="F42" s="12"/>
      <c r="G42" s="12"/>
      <c r="H42" s="12"/>
      <c r="I42" s="12"/>
      <c r="J42" s="12"/>
      <c r="K42" s="12"/>
      <c r="L42" s="12"/>
    </row>
    <row r="43" spans="5:12" x14ac:dyDescent="0.3">
      <c r="E43" s="12"/>
      <c r="F43" s="12"/>
      <c r="G43" s="12"/>
      <c r="H43" s="12"/>
      <c r="I43" s="12"/>
      <c r="J43" s="12"/>
      <c r="K43" s="12"/>
      <c r="L43" s="12"/>
    </row>
    <row r="44" spans="5:12" x14ac:dyDescent="0.3">
      <c r="E44" s="12"/>
      <c r="F44" s="12"/>
      <c r="G44" s="12"/>
      <c r="H44" s="12"/>
      <c r="I44" s="12"/>
      <c r="J44" s="12"/>
      <c r="K44" s="12"/>
      <c r="L44" s="12"/>
    </row>
    <row r="45" spans="5:12" x14ac:dyDescent="0.3">
      <c r="E45" s="12"/>
      <c r="F45" s="12"/>
      <c r="G45" s="12"/>
      <c r="H45" s="12"/>
      <c r="I45" s="12"/>
      <c r="J45" s="12"/>
      <c r="K45" s="12"/>
      <c r="L45" s="12"/>
    </row>
    <row r="46" spans="5:12" x14ac:dyDescent="0.3">
      <c r="E46" s="12"/>
      <c r="F46" s="12"/>
      <c r="G46" s="12"/>
      <c r="H46" s="12"/>
      <c r="I46" s="12"/>
      <c r="J46" s="12"/>
      <c r="K46" s="12"/>
      <c r="L46" s="12"/>
    </row>
    <row r="47" spans="5:12" x14ac:dyDescent="0.3">
      <c r="E47" s="12"/>
      <c r="F47" s="12"/>
      <c r="G47" s="12"/>
      <c r="H47" s="12"/>
      <c r="I47" s="12"/>
      <c r="J47" s="12"/>
      <c r="K47" s="12"/>
      <c r="L47" s="12"/>
    </row>
  </sheetData>
  <mergeCells count="3">
    <mergeCell ref="H36:I36"/>
    <mergeCell ref="H37:I37"/>
    <mergeCell ref="H39:I39"/>
  </mergeCells>
  <dataValidations count="2">
    <dataValidation type="list" allowBlank="1" showInputMessage="1" showErrorMessage="1" sqref="C7" xr:uid="{BC34B731-2393-4468-9F29-D707064734C3}">
      <formula1>meses</formula1>
    </dataValidation>
    <dataValidation type="list" allowBlank="1" showInputMessage="1" showErrorMessage="1" sqref="C9" xr:uid="{A0F9B06A-8C37-421E-8C7E-07CA108569CE}">
      <formula1>meses_finais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475D703-A77E-4541-B939-0F9A153AD79E}">
  <ds:schemaRefs/>
</ds:datastoreItem>
</file>

<file path=customXml/itemProps2.xml><?xml version="1.0" encoding="utf-8"?>
<ds:datastoreItem xmlns:ds="http://schemas.openxmlformats.org/officeDocument/2006/customXml" ds:itemID="{E38DC986-B2A0-4E6E-BC1D-025841BECAAD}">
  <ds:schemaRefs/>
</ds:datastoreItem>
</file>

<file path=customXml/itemProps3.xml><?xml version="1.0" encoding="utf-8"?>
<ds:datastoreItem xmlns:ds="http://schemas.openxmlformats.org/officeDocument/2006/customXml" ds:itemID="{E96D36F5-E9DA-4F66-BFF9-EA60BDF247BE}">
  <ds:schemaRefs/>
</ds:datastoreItem>
</file>

<file path=customXml/itemProps4.xml><?xml version="1.0" encoding="utf-8"?>
<ds:datastoreItem xmlns:ds="http://schemas.openxmlformats.org/officeDocument/2006/customXml" ds:itemID="{5A95C35C-9DA1-4CEF-B0A1-DECB00C949B4}">
  <ds:schemaRefs/>
</ds:datastoreItem>
</file>

<file path=customXml/itemProps5.xml><?xml version="1.0" encoding="utf-8"?>
<ds:datastoreItem xmlns:ds="http://schemas.openxmlformats.org/officeDocument/2006/customXml" ds:itemID="{458381EC-A2D4-4DE6-8EB6-7D5C5054B03B}">
  <ds:schemaRefs/>
</ds:datastoreItem>
</file>

<file path=customXml/itemProps6.xml><?xml version="1.0" encoding="utf-8"?>
<ds:datastoreItem xmlns:ds="http://schemas.openxmlformats.org/officeDocument/2006/customXml" ds:itemID="{A32B5834-1EA5-44C5-84A7-1FB02A8E32E9}">
  <ds:schemaRefs/>
</ds:datastoreItem>
</file>

<file path=customXml/itemProps7.xml><?xml version="1.0" encoding="utf-8"?>
<ds:datastoreItem xmlns:ds="http://schemas.openxmlformats.org/officeDocument/2006/customXml" ds:itemID="{26B5BF16-DBD3-4238-8A1A-33BAE88D84A8}">
  <ds:schemaRefs/>
</ds:datastoreItem>
</file>

<file path=customXml/itemProps8.xml><?xml version="1.0" encoding="utf-8"?>
<ds:datastoreItem xmlns:ds="http://schemas.openxmlformats.org/officeDocument/2006/customXml" ds:itemID="{4A071C4B-250D-4234-B3F9-83873A039E2C}">
  <ds:schemaRefs/>
</ds:datastoreItem>
</file>

<file path=customXml/itemProps9.xml><?xml version="1.0" encoding="utf-8"?>
<ds:datastoreItem xmlns:ds="http://schemas.openxmlformats.org/officeDocument/2006/customXml" ds:itemID="{55C4680C-F373-46FB-B31F-FC4AA82AB4F8}">
  <ds:schemaRefs/>
</ds:datastoreItem>
</file>

<file path=customXml/itemProps10.xml><?xml version="1.0" encoding="utf-8"?>
<ds:datastoreItem xmlns:ds="http://schemas.openxmlformats.org/officeDocument/2006/customXml" ds:itemID="{1EE07873-FFC0-4D2B-B697-915C2380260C}">
  <ds:schemaRefs/>
</ds:datastoreItem>
</file>

<file path=customXml/itemProps11.xml><?xml version="1.0" encoding="utf-8"?>
<ds:datastoreItem xmlns:ds="http://schemas.openxmlformats.org/officeDocument/2006/customXml" ds:itemID="{5924FB37-6C60-4C4B-9BC5-9B33E792A173}">
  <ds:schemaRefs/>
</ds:datastoreItem>
</file>

<file path=customXml/itemProps12.xml><?xml version="1.0" encoding="utf-8"?>
<ds:datastoreItem xmlns:ds="http://schemas.openxmlformats.org/officeDocument/2006/customXml" ds:itemID="{933872EC-1B47-4A49-9A7C-594FD80DF19C}">
  <ds:schemaRefs/>
</ds:datastoreItem>
</file>

<file path=customXml/itemProps13.xml><?xml version="1.0" encoding="utf-8"?>
<ds:datastoreItem xmlns:ds="http://schemas.openxmlformats.org/officeDocument/2006/customXml" ds:itemID="{E2C39DB8-E434-43B9-A9DE-796986446128}">
  <ds:schemaRefs/>
</ds:datastoreItem>
</file>

<file path=customXml/itemProps14.xml><?xml version="1.0" encoding="utf-8"?>
<ds:datastoreItem xmlns:ds="http://schemas.openxmlformats.org/officeDocument/2006/customXml" ds:itemID="{EB865625-C211-4F7F-861F-D6EFA77D9B6D}">
  <ds:schemaRefs/>
</ds:datastoreItem>
</file>

<file path=customXml/itemProps15.xml><?xml version="1.0" encoding="utf-8"?>
<ds:datastoreItem xmlns:ds="http://schemas.openxmlformats.org/officeDocument/2006/customXml" ds:itemID="{B76436D0-DB8F-444F-AAD7-EDC40B3A880E}">
  <ds:schemaRefs/>
</ds:datastoreItem>
</file>

<file path=customXml/itemProps16.xml><?xml version="1.0" encoding="utf-8"?>
<ds:datastoreItem xmlns:ds="http://schemas.openxmlformats.org/officeDocument/2006/customXml" ds:itemID="{48BD0D43-49BB-47FF-8332-D3B42DFFEF24}">
  <ds:schemaRefs/>
</ds:datastoreItem>
</file>

<file path=customXml/itemProps17.xml><?xml version="1.0" encoding="utf-8"?>
<ds:datastoreItem xmlns:ds="http://schemas.openxmlformats.org/officeDocument/2006/customXml" ds:itemID="{48E7A151-2F76-448F-8B98-1ECE75CA47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Contas</vt:lpstr>
      <vt:lpstr>Dados</vt:lpstr>
      <vt:lpstr>TabDin</vt:lpstr>
      <vt:lpstr>Dashboard</vt:lpstr>
      <vt:lpstr>filtro_mes_fim</vt:lpstr>
      <vt:lpstr>filtro_mes_inicio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valerio</dc:creator>
  <cp:lastModifiedBy>silas valerio</cp:lastModifiedBy>
  <dcterms:created xsi:type="dcterms:W3CDTF">2025-01-15T23:14:52Z</dcterms:created>
  <dcterms:modified xsi:type="dcterms:W3CDTF">2025-01-16T04:49:24Z</dcterms:modified>
</cp:coreProperties>
</file>