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Dropbox\2104_paper4\"/>
    </mc:Choice>
  </mc:AlternateContent>
  <xr:revisionPtr revIDLastSave="0" documentId="13_ncr:1_{FA9C17FA-3516-464A-B00D-2CEA5BBAC1DF}" xr6:coauthVersionLast="46" xr6:coauthVersionMax="46" xr10:uidLastSave="{00000000-0000-0000-0000-000000000000}"/>
  <bookViews>
    <workbookView xWindow="-120" yWindow="-17670" windowWidth="29040" windowHeight="17790" tabRatio="453" xr2:uid="{00000000-000D-0000-FFFF-FFFF00000000}"/>
  </bookViews>
  <sheets>
    <sheet name="v5_210407" sheetId="10" r:id="rId1"/>
  </sheets>
  <definedNames>
    <definedName name="_xlnm._FilterDatabase" localSheetId="0" hidden="1">v5_210407!$F$1:$F$72</definedName>
  </definedNames>
  <calcPr calcId="181029"/>
</workbook>
</file>

<file path=xl/calcChain.xml><?xml version="1.0" encoding="utf-8"?>
<calcChain xmlns="http://schemas.openxmlformats.org/spreadsheetml/2006/main">
  <c r="G49" i="10" l="1"/>
  <c r="M49" i="10" s="1"/>
  <c r="G48" i="10"/>
  <c r="M48" i="10" s="1"/>
  <c r="G47" i="10"/>
  <c r="G41" i="10"/>
  <c r="M41" i="10" s="1"/>
  <c r="G40" i="10"/>
  <c r="M40" i="10" s="1"/>
  <c r="P57" i="10"/>
  <c r="P58" i="10"/>
  <c r="P56" i="10"/>
  <c r="P55" i="10"/>
  <c r="P53" i="10"/>
  <c r="P49" i="10"/>
  <c r="P47" i="10"/>
  <c r="P41" i="10"/>
  <c r="P40" i="10"/>
  <c r="M55" i="10"/>
  <c r="M47" i="10"/>
  <c r="G8" i="10"/>
  <c r="O57" i="10"/>
  <c r="N57" i="10"/>
  <c r="M57" i="10"/>
  <c r="O56" i="10"/>
  <c r="H56" i="10"/>
  <c r="N56" i="10" s="1"/>
  <c r="M56" i="10"/>
  <c r="O58" i="10"/>
  <c r="N58" i="10"/>
  <c r="M58" i="10"/>
  <c r="O61" i="10"/>
  <c r="H61" i="10"/>
  <c r="N61" i="10" s="1"/>
  <c r="G61" i="10"/>
  <c r="M61" i="10" s="1"/>
  <c r="O60" i="10"/>
  <c r="N60" i="10"/>
  <c r="G60" i="10"/>
  <c r="M60" i="10" s="1"/>
  <c r="O55" i="10"/>
  <c r="N55" i="10"/>
  <c r="O59" i="10"/>
  <c r="N59" i="10"/>
  <c r="H59" i="10"/>
  <c r="G59" i="10"/>
  <c r="M59" i="10" s="1"/>
  <c r="O62" i="10"/>
  <c r="N62" i="10"/>
  <c r="M62" i="10"/>
  <c r="O54" i="10"/>
  <c r="H54" i="10"/>
  <c r="N54" i="10" s="1"/>
  <c r="G54" i="10"/>
  <c r="M54" i="10" s="1"/>
  <c r="O53" i="10"/>
  <c r="N53" i="10"/>
  <c r="G53" i="10"/>
  <c r="M53" i="10" s="1"/>
  <c r="O52" i="10"/>
  <c r="N52" i="10"/>
  <c r="M52" i="10"/>
  <c r="I52" i="10"/>
  <c r="O51" i="10"/>
  <c r="N51" i="10"/>
  <c r="M51" i="10"/>
  <c r="O50" i="10"/>
  <c r="N50" i="10"/>
  <c r="M50" i="10"/>
  <c r="O48" i="10"/>
  <c r="N48" i="10"/>
  <c r="C48" i="10"/>
  <c r="O49" i="10"/>
  <c r="H49" i="10"/>
  <c r="N49" i="10" s="1"/>
  <c r="C49" i="10"/>
  <c r="O47" i="10"/>
  <c r="N47" i="10"/>
  <c r="C47" i="10"/>
  <c r="O46" i="10"/>
  <c r="N46" i="10"/>
  <c r="M46" i="10"/>
  <c r="O44" i="10"/>
  <c r="N44" i="10"/>
  <c r="M44" i="10"/>
  <c r="D44" i="10"/>
  <c r="O42" i="10"/>
  <c r="N42" i="10"/>
  <c r="M42" i="10"/>
  <c r="D42" i="10"/>
  <c r="O41" i="10"/>
  <c r="N41" i="10"/>
  <c r="O40" i="10"/>
  <c r="H40" i="10"/>
  <c r="N40" i="10" s="1"/>
  <c r="O39" i="10"/>
  <c r="N39" i="10"/>
  <c r="M39" i="10"/>
  <c r="D39" i="10"/>
  <c r="O38" i="10"/>
  <c r="N38" i="10"/>
  <c r="M38" i="10"/>
  <c r="D38" i="10"/>
  <c r="O37" i="10"/>
  <c r="N37" i="10"/>
  <c r="M37" i="10"/>
  <c r="D37" i="10"/>
  <c r="O36" i="10"/>
  <c r="N36" i="10"/>
  <c r="M36" i="10"/>
  <c r="D36" i="10"/>
  <c r="O35" i="10"/>
  <c r="N35" i="10"/>
  <c r="M35" i="10"/>
  <c r="D35" i="10"/>
  <c r="O34" i="10"/>
  <c r="N34" i="10"/>
  <c r="M34" i="10"/>
  <c r="D34" i="10"/>
  <c r="O33" i="10"/>
  <c r="N33" i="10"/>
  <c r="M33" i="10"/>
  <c r="D33" i="10"/>
  <c r="O32" i="10"/>
  <c r="N32" i="10"/>
  <c r="M32" i="10"/>
  <c r="D32" i="10"/>
  <c r="O31" i="10"/>
  <c r="N31" i="10"/>
  <c r="M31" i="10"/>
  <c r="D31" i="10"/>
  <c r="O30" i="10"/>
  <c r="N30" i="10"/>
  <c r="M30" i="10"/>
  <c r="D30" i="10"/>
  <c r="O29" i="10"/>
  <c r="N29" i="10"/>
  <c r="G29" i="10"/>
  <c r="M29" i="10" s="1"/>
  <c r="O28" i="10"/>
  <c r="N28" i="10"/>
  <c r="M28" i="10"/>
  <c r="O26" i="10"/>
  <c r="N26" i="10"/>
  <c r="O25" i="10"/>
  <c r="H25" i="10"/>
  <c r="N25" i="10" s="1"/>
  <c r="O24" i="10"/>
  <c r="N24" i="10"/>
  <c r="G24" i="10"/>
  <c r="G26" i="10" s="1"/>
  <c r="M26" i="10" s="1"/>
  <c r="O23" i="10"/>
  <c r="N23" i="10"/>
  <c r="G23" i="10"/>
  <c r="M23" i="10" s="1"/>
  <c r="O22" i="10"/>
  <c r="N22" i="10"/>
  <c r="M22" i="10"/>
  <c r="O21" i="10"/>
  <c r="N21" i="10"/>
  <c r="M21" i="10"/>
  <c r="O20" i="10"/>
  <c r="N20" i="10"/>
  <c r="M20" i="10"/>
  <c r="O19" i="10"/>
  <c r="N19" i="10"/>
  <c r="M19" i="10"/>
  <c r="O18" i="10"/>
  <c r="N18" i="10"/>
  <c r="M18" i="10"/>
  <c r="O17" i="10"/>
  <c r="N17" i="10"/>
  <c r="M17" i="10"/>
  <c r="O12" i="10"/>
  <c r="N12" i="10"/>
  <c r="M12" i="10"/>
  <c r="O15" i="10"/>
  <c r="N15" i="10"/>
  <c r="G15" i="10"/>
  <c r="M15" i="10" s="1"/>
  <c r="C15" i="10"/>
  <c r="O16" i="10"/>
  <c r="N16" i="10"/>
  <c r="G16" i="10"/>
  <c r="M16" i="10" s="1"/>
  <c r="O14" i="10"/>
  <c r="N14" i="10"/>
  <c r="G14" i="10"/>
  <c r="M14" i="10" s="1"/>
  <c r="C14" i="10"/>
  <c r="O13" i="10"/>
  <c r="N13" i="10"/>
  <c r="G13" i="10"/>
  <c r="M13" i="10" s="1"/>
  <c r="O10" i="10"/>
  <c r="N10" i="10"/>
  <c r="M10" i="10"/>
  <c r="O9" i="10"/>
  <c r="N9" i="10"/>
  <c r="M9" i="10"/>
  <c r="O8" i="10"/>
  <c r="M8" i="10"/>
  <c r="H8" i="10"/>
  <c r="N8" i="10" s="1"/>
  <c r="O7" i="10"/>
  <c r="N7" i="10"/>
  <c r="M7" i="10"/>
  <c r="C7" i="10"/>
  <c r="O6" i="10"/>
  <c r="H6" i="10"/>
  <c r="N6" i="10" s="1"/>
  <c r="G6" i="10"/>
  <c r="M6" i="10" s="1"/>
  <c r="O5" i="10"/>
  <c r="N5" i="10"/>
  <c r="G5" i="10"/>
  <c r="M5" i="10" s="1"/>
  <c r="O4" i="10"/>
  <c r="N4" i="10"/>
  <c r="G4" i="10"/>
  <c r="M4" i="10" s="1"/>
  <c r="O3" i="10"/>
  <c r="H3" i="10"/>
  <c r="N3" i="10" s="1"/>
  <c r="G3" i="10"/>
  <c r="M3" i="10" s="1"/>
  <c r="O2" i="10"/>
  <c r="H2" i="10"/>
  <c r="N2" i="10" s="1"/>
  <c r="G2" i="10"/>
  <c r="M2" i="10" s="1"/>
  <c r="O72" i="10"/>
  <c r="N72" i="10"/>
  <c r="G72" i="10"/>
  <c r="M72" i="10" s="1"/>
  <c r="O71" i="10"/>
  <c r="N71" i="10"/>
  <c r="G71" i="10"/>
  <c r="M71" i="10" s="1"/>
  <c r="C71" i="10"/>
  <c r="G25" i="10" l="1"/>
  <c r="M25" i="10" s="1"/>
  <c r="M24" i="10"/>
</calcChain>
</file>

<file path=xl/sharedStrings.xml><?xml version="1.0" encoding="utf-8"?>
<sst xmlns="http://schemas.openxmlformats.org/spreadsheetml/2006/main" count="685" uniqueCount="218">
  <si>
    <t>S big</t>
  </si>
  <si>
    <t>subject mid</t>
  </si>
  <si>
    <t>subject small</t>
  </si>
  <si>
    <t>object 1</t>
  </si>
  <si>
    <t>object 2</t>
  </si>
  <si>
    <t>class</t>
  </si>
  <si>
    <t>t(s)</t>
  </si>
  <si>
    <t>d(m)</t>
  </si>
  <si>
    <t>n(-)</t>
  </si>
  <si>
    <t>own_t_ref</t>
  </si>
  <si>
    <t>side_d_ref</t>
  </si>
  <si>
    <t>number_ref</t>
  </si>
  <si>
    <t>t(lgs)</t>
  </si>
  <si>
    <t>d(lgm)</t>
  </si>
  <si>
    <t>n(lg-)</t>
  </si>
  <si>
    <t>xFor Sci</t>
  </si>
  <si>
    <t>Computer</t>
  </si>
  <si>
    <t>Deep learning</t>
  </si>
  <si>
    <t>-</t>
  </si>
  <si>
    <t>Maths</t>
  </si>
  <si>
    <t>Algebra</t>
  </si>
  <si>
    <t>Calculus</t>
  </si>
  <si>
    <t>Chaos theory</t>
  </si>
  <si>
    <t>Discrete maths</t>
  </si>
  <si>
    <t>Group theory</t>
  </si>
  <si>
    <t>Riemannian geometry</t>
  </si>
  <si>
    <t>Statistics</t>
  </si>
  <si>
    <t>xNat Sci</t>
  </si>
  <si>
    <t>Agriculture</t>
  </si>
  <si>
    <t>Agronomy min</t>
  </si>
  <si>
    <t>wvalue</t>
  </si>
  <si>
    <t>Astronomy</t>
  </si>
  <si>
    <t>Satellite Moon</t>
  </si>
  <si>
    <t>Nat Sci</t>
  </si>
  <si>
    <t>Galactic astronomy</t>
  </si>
  <si>
    <t>value</t>
  </si>
  <si>
    <t>wiki galactic year</t>
  </si>
  <si>
    <t>google</t>
  </si>
  <si>
    <t>wiki 2e12</t>
  </si>
  <si>
    <t>Planetary science</t>
  </si>
  <si>
    <t>body diameter</t>
  </si>
  <si>
    <t>Orbit period of revolution</t>
  </si>
  <si>
    <t>orbit diameter</t>
  </si>
  <si>
    <t>Stellar astronomy</t>
  </si>
  <si>
    <t>orbit period 288 million years</t>
  </si>
  <si>
    <t>only one sun</t>
  </si>
  <si>
    <t>Biology</t>
  </si>
  <si>
    <t>same as molecular (est.)</t>
  </si>
  <si>
    <t>wiki 1e-9 to 1e-7</t>
  </si>
  <si>
    <t>Chemistry</t>
  </si>
  <si>
    <t>Atom</t>
  </si>
  <si>
    <t>?</t>
  </si>
  <si>
    <t>Bohr radius x2 wiki</t>
  </si>
  <si>
    <t>???</t>
  </si>
  <si>
    <t>Molecular</t>
  </si>
  <si>
    <t>from atom/3 (est.)</t>
  </si>
  <si>
    <t>wiki H2 0.74 Å</t>
  </si>
  <si>
    <t>from Atom x10 (est.)</t>
  </si>
  <si>
    <t>Earth science</t>
  </si>
  <si>
    <t>Geography</t>
  </si>
  <si>
    <t>Physical geography</t>
  </si>
  <si>
    <t>Engineering</t>
  </si>
  <si>
    <t>10 years (est.)</t>
  </si>
  <si>
    <t>300 m Aircraft carrier</t>
  </si>
  <si>
    <t>100 parts</t>
  </si>
  <si>
    <t>0.5 year (est.)</t>
  </si>
  <si>
    <t>1 mm</t>
  </si>
  <si>
    <t>1 part</t>
  </si>
  <si>
    <t>Algebra (Engineering)</t>
  </si>
  <si>
    <t>Human Observer</t>
  </si>
  <si>
    <t>wequ</t>
  </si>
  <si>
    <t>Medicine</t>
  </si>
  <si>
    <t>Organ/Cell brain</t>
  </si>
  <si>
    <t>brain life long = 90</t>
  </si>
  <si>
    <t>1e-4, 3e-5</t>
  </si>
  <si>
    <t>140-160</t>
  </si>
  <si>
    <t>villi of small intestine renew in 3 days</t>
  </si>
  <si>
    <t>baidu baike</t>
  </si>
  <si>
    <t>100 trillion/1 man</t>
  </si>
  <si>
    <t>Physics</t>
  </si>
  <si>
    <t>Classical mechanics</t>
  </si>
  <si>
    <t>Optics</t>
  </si>
  <si>
    <t>pick just 1</t>
  </si>
  <si>
    <t>pick just 2</t>
  </si>
  <si>
    <t>pick just 3</t>
  </si>
  <si>
    <t>pick just 4</t>
  </si>
  <si>
    <t>pick just 5</t>
  </si>
  <si>
    <t>pick just 6</t>
  </si>
  <si>
    <t>Photon</t>
  </si>
  <si>
    <t>Purple Light</t>
  </si>
  <si>
    <t>use photon</t>
  </si>
  <si>
    <t>same as Atom</t>
  </si>
  <si>
    <t>Statistics (Quantum)</t>
  </si>
  <si>
    <t>Electron</t>
  </si>
  <si>
    <t>equ</t>
  </si>
  <si>
    <t>Quantum mechanics</t>
  </si>
  <si>
    <t>education.jlab.org (how many)</t>
  </si>
  <si>
    <t>wiki classic radius</t>
  </si>
  <si>
    <t>atom/100 (est.)</t>
  </si>
  <si>
    <t>Electronic Orbit</t>
  </si>
  <si>
    <t>= diameter x pi / speed 1e-5</t>
  </si>
  <si>
    <t>same as atom</t>
  </si>
  <si>
    <t>scaled from d (est.)</t>
  </si>
  <si>
    <t>Same as atom</t>
  </si>
  <si>
    <t>Super string theory</t>
  </si>
  <si>
    <t>Super String</t>
  </si>
  <si>
    <t>scaled from Electron</t>
  </si>
  <si>
    <t>wiki</t>
  </si>
  <si>
    <t>estimate</t>
  </si>
  <si>
    <t>Thermo dynamics</t>
  </si>
  <si>
    <t>Molecular min</t>
  </si>
  <si>
    <t>FoodWater2.5KMHz</t>
  </si>
  <si>
    <t>body1.2×10e27x1%</t>
  </si>
  <si>
    <t>Soc Sci</t>
  </si>
  <si>
    <t>Business admin</t>
  </si>
  <si>
    <t>Macro finance</t>
  </si>
  <si>
    <t>General process of national economy</t>
  </si>
  <si>
    <t>UK 2021</t>
  </si>
  <si>
    <t>Micro finance</t>
  </si>
  <si>
    <t>Economics</t>
  </si>
  <si>
    <t>Int'l economics</t>
  </si>
  <si>
    <t>Labour economics</t>
  </si>
  <si>
    <t>Monetary economics</t>
  </si>
  <si>
    <t>Economy</t>
  </si>
  <si>
    <t>Agricultural economics</t>
  </si>
  <si>
    <t>life of agriculture/plants</t>
  </si>
  <si>
    <t>Behavioral economics</t>
  </si>
  <si>
    <t>Development economics</t>
  </si>
  <si>
    <t>Education economics</t>
  </si>
  <si>
    <t>Health economics</t>
  </si>
  <si>
    <t>age 70</t>
  </si>
  <si>
    <t>A country in economy (UK)</t>
  </si>
  <si>
    <t>UK area</t>
  </si>
  <si>
    <t>UK 2021 population</t>
  </si>
  <si>
    <t>A people in economy</t>
  </si>
  <si>
    <t>0.5 year as a period (est.)</t>
  </si>
  <si>
    <t>5m diameter (est.)</t>
  </si>
  <si>
    <t>1 people</t>
  </si>
  <si>
    <t>Statistics (Economy)</t>
  </si>
  <si>
    <t>Optimization (Economy)</t>
  </si>
  <si>
    <t>Public economics</t>
  </si>
  <si>
    <t>History</t>
  </si>
  <si>
    <t>Archaeology</t>
  </si>
  <si>
    <t>Politics</t>
  </si>
  <si>
    <t>Capitalism</t>
  </si>
  <si>
    <t>a company area</t>
  </si>
  <si>
    <t>Middle Company</t>
  </si>
  <si>
    <t>Socialism</t>
  </si>
  <si>
    <t>3 month</t>
  </si>
  <si>
    <t>Libertarianism</t>
  </si>
  <si>
    <t>1 day</t>
  </si>
  <si>
    <t>Structural functionalism</t>
  </si>
  <si>
    <t>Systems theory in political science</t>
  </si>
  <si>
    <t>Religious studies</t>
  </si>
  <si>
    <t>philosophy of religion</t>
  </si>
  <si>
    <t>Buddhism sentence A</t>
  </si>
  <si>
    <r>
      <rPr>
        <sz val="9"/>
        <rFont val="Calibri"/>
        <family val="2"/>
      </rPr>
      <t>“</t>
    </r>
    <r>
      <rPr>
        <sz val="9"/>
        <rFont val="宋体"/>
        <family val="3"/>
        <charset val="134"/>
      </rPr>
      <t>四万八千虫</t>
    </r>
    <r>
      <rPr>
        <sz val="9"/>
        <rFont val="Calibri"/>
        <family val="2"/>
      </rPr>
      <t>”</t>
    </r>
  </si>
  <si>
    <t>Taoism sentence A</t>
  </si>
  <si>
    <r>
      <rPr>
        <sz val="9"/>
        <rFont val="Calibri"/>
        <family val="2"/>
      </rPr>
      <t>“</t>
    </r>
    <r>
      <rPr>
        <sz val="9"/>
        <rFont val="宋体"/>
        <family val="3"/>
        <charset val="134"/>
      </rPr>
      <t>仙道贵生</t>
    </r>
    <r>
      <rPr>
        <sz val="9"/>
        <rFont val="Calibri"/>
        <family val="2"/>
      </rPr>
      <t>” life 70 years</t>
    </r>
  </si>
  <si>
    <t>Sociology</t>
  </si>
  <si>
    <t>Country</t>
  </si>
  <si>
    <t>Ireland 100 years</t>
  </si>
  <si>
    <t>Ireland</t>
  </si>
  <si>
    <t>Ireland 2019</t>
  </si>
  <si>
    <t>Medical sociology</t>
  </si>
  <si>
    <t>x</t>
  </si>
  <si>
    <t>Marxist Sociology</t>
  </si>
  <si>
    <t>City min</t>
  </si>
  <si>
    <t>1 month (est.)</t>
  </si>
  <si>
    <t>Belfast</t>
  </si>
  <si>
    <t>A company in sociology</t>
  </si>
  <si>
    <t>Nationality</t>
  </si>
  <si>
    <t>Province</t>
  </si>
  <si>
    <t>1 season (est.)</t>
  </si>
  <si>
    <t>NI</t>
  </si>
  <si>
    <t>NI 2019</t>
  </si>
  <si>
    <t>A people in sociology (in the past)</t>
  </si>
  <si>
    <t>3 days</t>
  </si>
  <si>
    <t>A country in sociology (UK)</t>
  </si>
  <si>
    <t>1 year</t>
  </si>
  <si>
    <t>1 month</t>
  </si>
  <si>
    <t>value</t>
    <phoneticPr fontId="8" type="noConversion"/>
  </si>
  <si>
    <t>Engineering</t>
    <phoneticPr fontId="8" type="noConversion"/>
  </si>
  <si>
    <t>Machinery big</t>
    <phoneticPr fontId="8" type="noConversion"/>
  </si>
  <si>
    <t>Machinery small</t>
    <phoneticPr fontId="8" type="noConversion"/>
  </si>
  <si>
    <t>wvalue</t>
    <phoneticPr fontId="8" type="noConversion"/>
  </si>
  <si>
    <t>Human observer</t>
    <phoneticPr fontId="8" type="noConversion"/>
  </si>
  <si>
    <t>Planet earth</t>
    <phoneticPr fontId="8" type="noConversion"/>
  </si>
  <si>
    <t>Planet earth orbit</t>
    <phoneticPr fontId="8" type="noConversion"/>
  </si>
  <si>
    <t>Star sun</t>
    <phoneticPr fontId="8" type="noConversion"/>
  </si>
  <si>
    <t>Star sun Orbit</t>
    <phoneticPr fontId="8" type="noConversion"/>
  </si>
  <si>
    <t>Macro molecular</t>
    <phoneticPr fontId="8" type="noConversion"/>
  </si>
  <si>
    <t>Organ/Cell</t>
    <phoneticPr fontId="8" type="noConversion"/>
  </si>
  <si>
    <t>Moving light 0</t>
    <phoneticPr fontId="8" type="noConversion"/>
  </si>
  <si>
    <t>Moving light 1</t>
    <phoneticPr fontId="8" type="noConversion"/>
  </si>
  <si>
    <t>Virtual quantum</t>
    <phoneticPr fontId="8" type="noConversion"/>
  </si>
  <si>
    <t>Moving light 2</t>
    <phoneticPr fontId="8" type="noConversion"/>
  </si>
  <si>
    <t>Moving light 3</t>
    <phoneticPr fontId="8" type="noConversion"/>
  </si>
  <si>
    <t>Moving light 4</t>
    <phoneticPr fontId="8" type="noConversion"/>
  </si>
  <si>
    <t>Moving light 5</t>
    <phoneticPr fontId="8" type="noConversion"/>
  </si>
  <si>
    <t>Microeconomics</t>
    <phoneticPr fontId="8" type="noConversion"/>
  </si>
  <si>
    <t>Microeconomics: a people</t>
    <phoneticPr fontId="8" type="noConversion"/>
  </si>
  <si>
    <t>Macroeconomics</t>
    <phoneticPr fontId="8" type="noConversion"/>
  </si>
  <si>
    <t>Macroeconomics: a country (UK)</t>
    <phoneticPr fontId="8" type="noConversion"/>
  </si>
  <si>
    <t>Galaxy</t>
    <phoneticPr fontId="8" type="noConversion"/>
  </si>
  <si>
    <t>FoodWater2.5KMHz</t>
    <phoneticPr fontId="8" type="noConversion"/>
  </si>
  <si>
    <t>-</t>
    <phoneticPr fontId="8" type="noConversion"/>
  </si>
  <si>
    <t>set</t>
    <phoneticPr fontId="8" type="noConversion"/>
  </si>
  <si>
    <t>computed</t>
    <phoneticPr fontId="8" type="noConversion"/>
  </si>
  <si>
    <t>basic 1 second</t>
    <phoneticPr fontId="8" type="noConversion"/>
  </si>
  <si>
    <t>basic 1 meter</t>
    <phoneticPr fontId="8" type="noConversion"/>
  </si>
  <si>
    <t>basic 1 body</t>
    <phoneticPr fontId="8" type="noConversion"/>
  </si>
  <si>
    <t>?</t>
    <phoneticPr fontId="8" type="noConversion"/>
  </si>
  <si>
    <t>1 day / 1 week (est.)</t>
    <phoneticPr fontId="8" type="noConversion"/>
  </si>
  <si>
    <t>1 month / Small Company 1 month</t>
    <phoneticPr fontId="8" type="noConversion"/>
  </si>
  <si>
    <t>1 year / 10 years (est.)</t>
    <phoneticPr fontId="8" type="noConversion"/>
  </si>
  <si>
    <t>A people in sociology</t>
    <phoneticPr fontId="8" type="noConversion"/>
  </si>
  <si>
    <t>wvalue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</si>
</sst>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E+00"/>
  </numFmts>
  <fonts count="9">
    <font>
      <sz val="9"/>
      <color theme="1"/>
      <name val="正文字体"/>
      <charset val="134"/>
    </font>
    <font>
      <sz val="9"/>
      <color theme="1"/>
      <name val="Calibri"/>
      <family val="2"/>
    </font>
    <font>
      <sz val="9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sz val="9"/>
      <color rgb="FFC00000"/>
      <name val="Calibri"/>
      <family val="2"/>
    </font>
    <font>
      <sz val="9"/>
      <color theme="9"/>
      <name val="Calibri"/>
      <family val="2"/>
    </font>
    <font>
      <sz val="9"/>
      <name val="宋体"/>
      <family val="3"/>
      <charset val="134"/>
    </font>
    <font>
      <sz val="9"/>
      <name val="正文字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 applyProtection="1">
      <alignment horizontal="center" vertical="center"/>
      <protection locked="0"/>
    </xf>
    <xf numFmtId="177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6" fillId="4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2" fillId="4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177" fontId="6" fillId="5" borderId="0" xfId="0" applyNumberFormat="1" applyFont="1" applyFill="1" applyBorder="1" applyAlignment="1">
      <alignment horizontal="center" vertical="center"/>
    </xf>
    <xf numFmtId="176" fontId="6" fillId="5" borderId="0" xfId="0" applyNumberFormat="1" applyFont="1" applyFill="1" applyBorder="1" applyAlignment="1">
      <alignment horizontal="center" vertical="center"/>
    </xf>
    <xf numFmtId="176" fontId="6" fillId="4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abSelected="1" workbookViewId="0">
      <pane ySplit="1" topLeftCell="A2" activePane="bottomLeft" state="frozen"/>
      <selection pane="bottomLeft" activeCell="D29" sqref="D29"/>
    </sheetView>
  </sheetViews>
  <sheetFormatPr defaultColWidth="22.5" defaultRowHeight="12"/>
  <cols>
    <col min="1" max="1" width="9" style="6" bestFit="1" customWidth="1"/>
    <col min="2" max="2" width="19.1640625" style="6" bestFit="1" customWidth="1"/>
    <col min="3" max="3" width="26" style="6" customWidth="1"/>
    <col min="4" max="4" width="36.5" style="6" bestFit="1" customWidth="1"/>
    <col min="5" max="5" width="19.83203125" style="6" customWidth="1"/>
    <col min="6" max="6" width="11.6640625" style="6" bestFit="1" customWidth="1"/>
    <col min="7" max="9" width="8.5" style="7" customWidth="1"/>
    <col min="10" max="10" width="40.83203125" style="8" customWidth="1"/>
    <col min="11" max="11" width="22" style="8" customWidth="1"/>
    <col min="12" max="12" width="26.5" style="8" customWidth="1"/>
    <col min="13" max="15" width="9.1640625" style="9" bestFit="1" customWidth="1"/>
    <col min="16" max="16384" width="22.5" style="6"/>
  </cols>
  <sheetData>
    <row r="1" spans="1:15" s="1" customFormat="1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22" t="s">
        <v>6</v>
      </c>
      <c r="H1" s="22" t="s">
        <v>7</v>
      </c>
      <c r="I1" s="22" t="s">
        <v>8</v>
      </c>
      <c r="J1" s="42" t="s">
        <v>9</v>
      </c>
      <c r="K1" s="42" t="s">
        <v>10</v>
      </c>
      <c r="L1" s="42" t="s">
        <v>11</v>
      </c>
      <c r="M1" s="53" t="s">
        <v>12</v>
      </c>
      <c r="N1" s="53" t="s">
        <v>13</v>
      </c>
      <c r="O1" s="53" t="s">
        <v>14</v>
      </c>
    </row>
    <row r="2" spans="1:15" s="65" customFormat="1">
      <c r="A2" s="58" t="s">
        <v>33</v>
      </c>
      <c r="B2" s="58" t="s">
        <v>31</v>
      </c>
      <c r="C2" s="58" t="s">
        <v>34</v>
      </c>
      <c r="D2" s="67" t="s">
        <v>204</v>
      </c>
      <c r="E2" s="67" t="s">
        <v>18</v>
      </c>
      <c r="F2" s="60" t="s">
        <v>35</v>
      </c>
      <c r="G2" s="25">
        <f>225000000*365*24*60*60</f>
        <v>7095600000000000</v>
      </c>
      <c r="H2" s="25">
        <f>105700*9.4607*1000000000000000</f>
        <v>9.9999598999999991E+20</v>
      </c>
      <c r="I2" s="31">
        <v>2000000000000</v>
      </c>
      <c r="J2" s="44" t="s">
        <v>36</v>
      </c>
      <c r="K2" s="44" t="s">
        <v>37</v>
      </c>
      <c r="L2" s="44" t="s">
        <v>38</v>
      </c>
      <c r="M2" s="64">
        <f>LOG(G2)</f>
        <v>15.850989125046731</v>
      </c>
      <c r="N2" s="64">
        <f>LOG(H2)</f>
        <v>20.999998258475635</v>
      </c>
      <c r="O2" s="64">
        <f>LOG(I2)</f>
        <v>12.301029995663981</v>
      </c>
    </row>
    <row r="3" spans="1:15" s="65" customFormat="1">
      <c r="A3" s="58" t="s">
        <v>33</v>
      </c>
      <c r="B3" s="58" t="s">
        <v>31</v>
      </c>
      <c r="C3" s="58" t="s">
        <v>39</v>
      </c>
      <c r="D3" s="67" t="s">
        <v>187</v>
      </c>
      <c r="E3" s="67" t="s">
        <v>18</v>
      </c>
      <c r="F3" s="60" t="s">
        <v>35</v>
      </c>
      <c r="G3" s="25">
        <f>60*60*24</f>
        <v>86400</v>
      </c>
      <c r="H3" s="25">
        <f>12742000</f>
        <v>12742000</v>
      </c>
      <c r="I3" s="31">
        <v>1</v>
      </c>
      <c r="J3" s="44" t="s">
        <v>212</v>
      </c>
      <c r="K3" s="44" t="s">
        <v>40</v>
      </c>
      <c r="L3" s="44" t="s">
        <v>212</v>
      </c>
      <c r="M3" s="64">
        <f>LOG(G3)</f>
        <v>4.9365137424788932</v>
      </c>
      <c r="N3" s="64">
        <f>LOG(H3)</f>
        <v>7.1052376007460225</v>
      </c>
      <c r="O3" s="64">
        <f>LOG(I3)</f>
        <v>0</v>
      </c>
    </row>
    <row r="4" spans="1:15" s="4" customFormat="1">
      <c r="A4" s="16" t="s">
        <v>33</v>
      </c>
      <c r="B4" s="16" t="s">
        <v>31</v>
      </c>
      <c r="C4" s="16" t="s">
        <v>39</v>
      </c>
      <c r="D4" s="18" t="s">
        <v>188</v>
      </c>
      <c r="E4" s="18" t="s">
        <v>18</v>
      </c>
      <c r="F4" s="27" t="s">
        <v>185</v>
      </c>
      <c r="G4" s="30">
        <f>60*60*24*365</f>
        <v>31536000</v>
      </c>
      <c r="H4" s="30">
        <v>150000000000</v>
      </c>
      <c r="I4" s="23">
        <v>1</v>
      </c>
      <c r="J4" s="50" t="s">
        <v>41</v>
      </c>
      <c r="K4" s="50" t="s">
        <v>42</v>
      </c>
      <c r="L4" s="50"/>
      <c r="M4" s="56">
        <f>LOG(G4)</f>
        <v>7.4988066069353678</v>
      </c>
      <c r="N4" s="56">
        <f>LOG(H4)</f>
        <v>11.176091259055681</v>
      </c>
      <c r="O4" s="56">
        <f>LOG(I4)</f>
        <v>0</v>
      </c>
    </row>
    <row r="5" spans="1:15" s="65" customFormat="1">
      <c r="A5" s="58" t="s">
        <v>33</v>
      </c>
      <c r="B5" s="58" t="s">
        <v>31</v>
      </c>
      <c r="C5" s="58" t="s">
        <v>43</v>
      </c>
      <c r="D5" s="67" t="s">
        <v>189</v>
      </c>
      <c r="E5" s="67" t="s">
        <v>18</v>
      </c>
      <c r="F5" s="60" t="s">
        <v>35</v>
      </c>
      <c r="G5" s="25">
        <f>60*60*24*24.47</f>
        <v>2114208</v>
      </c>
      <c r="H5" s="25">
        <v>1390000000</v>
      </c>
      <c r="I5" s="31">
        <v>1</v>
      </c>
      <c r="J5" s="44" t="s">
        <v>212</v>
      </c>
      <c r="K5" s="44" t="s">
        <v>40</v>
      </c>
      <c r="L5" s="44" t="s">
        <v>212</v>
      </c>
      <c r="M5" s="64">
        <f>LOG(G5)</f>
        <v>6.3251477118306827</v>
      </c>
      <c r="N5" s="64">
        <f>LOG(H5)</f>
        <v>9.143014800254095</v>
      </c>
      <c r="O5" s="64">
        <f>LOG(I5)</f>
        <v>0</v>
      </c>
    </row>
    <row r="6" spans="1:15" s="4" customFormat="1">
      <c r="A6" s="16" t="s">
        <v>33</v>
      </c>
      <c r="B6" s="16" t="s">
        <v>31</v>
      </c>
      <c r="C6" s="16" t="s">
        <v>43</v>
      </c>
      <c r="D6" s="18" t="s">
        <v>190</v>
      </c>
      <c r="E6" s="18" t="s">
        <v>18</v>
      </c>
      <c r="F6" s="27" t="s">
        <v>185</v>
      </c>
      <c r="G6" s="30">
        <f>60*60*24*365*288000000</f>
        <v>9082368000000000</v>
      </c>
      <c r="H6" s="30">
        <f>26000*9461000000000000</f>
        <v>2.45986E+20</v>
      </c>
      <c r="I6" s="23">
        <v>1</v>
      </c>
      <c r="J6" s="50" t="s">
        <v>44</v>
      </c>
      <c r="K6" s="50" t="s">
        <v>42</v>
      </c>
      <c r="L6" s="50" t="s">
        <v>45</v>
      </c>
      <c r="M6" s="56">
        <f>LOG(G6)</f>
        <v>15.958199094694599</v>
      </c>
      <c r="N6" s="56">
        <f>LOG(H6)</f>
        <v>20.390910390453929</v>
      </c>
      <c r="O6" s="56">
        <f>LOG(I6)</f>
        <v>0</v>
      </c>
    </row>
    <row r="7" spans="1:15" s="65" customFormat="1">
      <c r="A7" s="58" t="s">
        <v>33</v>
      </c>
      <c r="B7" s="58" t="s">
        <v>46</v>
      </c>
      <c r="C7" s="59" t="str">
        <f>B7</f>
        <v>Biology</v>
      </c>
      <c r="D7" s="67" t="s">
        <v>191</v>
      </c>
      <c r="E7" s="67" t="s">
        <v>18</v>
      </c>
      <c r="F7" s="67" t="s">
        <v>35</v>
      </c>
      <c r="G7" s="26">
        <v>12</v>
      </c>
      <c r="H7" s="25">
        <v>1.0000000000000001E-9</v>
      </c>
      <c r="I7" s="26">
        <v>1E-27</v>
      </c>
      <c r="J7" s="44" t="s">
        <v>47</v>
      </c>
      <c r="K7" s="44" t="s">
        <v>48</v>
      </c>
      <c r="L7" s="44" t="s">
        <v>47</v>
      </c>
      <c r="M7" s="84">
        <f>LOG(G7)</f>
        <v>1.0791812460476249</v>
      </c>
      <c r="N7" s="64">
        <f>LOG(H7)</f>
        <v>-9</v>
      </c>
      <c r="O7" s="84">
        <f>LOG(I7)</f>
        <v>-27</v>
      </c>
    </row>
    <row r="8" spans="1:15" s="65" customFormat="1">
      <c r="A8" s="58" t="s">
        <v>33</v>
      </c>
      <c r="B8" s="58" t="s">
        <v>49</v>
      </c>
      <c r="C8" s="59" t="s">
        <v>49</v>
      </c>
      <c r="D8" s="67" t="s">
        <v>50</v>
      </c>
      <c r="E8" s="67" t="s">
        <v>18</v>
      </c>
      <c r="F8" s="60" t="s">
        <v>181</v>
      </c>
      <c r="G8" s="62">
        <f>1/2500000</f>
        <v>3.9999999999999998E-7</v>
      </c>
      <c r="H8" s="61">
        <f>0.0000000000529*2</f>
        <v>1.058E-10</v>
      </c>
      <c r="I8" s="83">
        <v>9.9999999999999997E-29</v>
      </c>
      <c r="J8" s="63" t="s">
        <v>111</v>
      </c>
      <c r="K8" s="63" t="s">
        <v>52</v>
      </c>
      <c r="L8" s="84" t="s">
        <v>53</v>
      </c>
      <c r="M8" s="64">
        <f>LOG(G8)</f>
        <v>-6.3979400086720375</v>
      </c>
      <c r="N8" s="64">
        <f>LOG(H8)</f>
        <v>-9.9755143323008326</v>
      </c>
      <c r="O8" s="84">
        <f>LOG(I8)</f>
        <v>-28</v>
      </c>
    </row>
    <row r="9" spans="1:15" s="65" customFormat="1">
      <c r="A9" s="58" t="s">
        <v>33</v>
      </c>
      <c r="B9" s="58" t="s">
        <v>49</v>
      </c>
      <c r="C9" s="59" t="s">
        <v>49</v>
      </c>
      <c r="D9" s="67" t="s">
        <v>54</v>
      </c>
      <c r="E9" s="67" t="s">
        <v>18</v>
      </c>
      <c r="F9" s="60" t="s">
        <v>35</v>
      </c>
      <c r="G9" s="26">
        <v>12</v>
      </c>
      <c r="H9" s="25">
        <v>7.4000000000000003E-11</v>
      </c>
      <c r="I9" s="26">
        <v>1E-27</v>
      </c>
      <c r="J9" s="47" t="s">
        <v>55</v>
      </c>
      <c r="K9" s="44" t="s">
        <v>56</v>
      </c>
      <c r="L9" s="47" t="s">
        <v>57</v>
      </c>
      <c r="M9" s="84">
        <f>LOG(G9)</f>
        <v>1.0791812460476249</v>
      </c>
      <c r="N9" s="64">
        <f>LOG(H9)</f>
        <v>-10.130768280269024</v>
      </c>
      <c r="O9" s="84">
        <f>LOG(I9)</f>
        <v>-27</v>
      </c>
    </row>
    <row r="10" spans="1:15">
      <c r="A10" s="12" t="s">
        <v>33</v>
      </c>
      <c r="B10" s="12" t="s">
        <v>58</v>
      </c>
      <c r="C10" s="12" t="s">
        <v>59</v>
      </c>
      <c r="D10" s="12" t="s">
        <v>60</v>
      </c>
      <c r="E10" s="12" t="s">
        <v>18</v>
      </c>
      <c r="F10" s="33" t="s">
        <v>51</v>
      </c>
      <c r="G10" s="29" t="s">
        <v>51</v>
      </c>
      <c r="H10" s="29" t="s">
        <v>51</v>
      </c>
      <c r="I10" s="29" t="s">
        <v>51</v>
      </c>
      <c r="J10" s="43"/>
      <c r="K10" s="43"/>
      <c r="L10" s="43"/>
      <c r="M10" s="54" t="e">
        <f>LOG(G10)</f>
        <v>#VALUE!</v>
      </c>
      <c r="N10" s="54" t="e">
        <f>LOG(H10)</f>
        <v>#VALUE!</v>
      </c>
      <c r="O10" s="54" t="e">
        <f>LOG(I10)</f>
        <v>#VALUE!</v>
      </c>
    </row>
    <row r="11" spans="1:15" s="4" customFormat="1">
      <c r="A11" s="16" t="s">
        <v>33</v>
      </c>
      <c r="B11" s="16" t="s">
        <v>61</v>
      </c>
      <c r="C11" s="16" t="s">
        <v>68</v>
      </c>
      <c r="D11" s="16" t="s">
        <v>69</v>
      </c>
      <c r="E11" s="16" t="s">
        <v>184</v>
      </c>
      <c r="F11" s="27" t="s">
        <v>70</v>
      </c>
      <c r="G11" s="23" t="s">
        <v>18</v>
      </c>
      <c r="H11" s="23" t="s">
        <v>18</v>
      </c>
      <c r="I11" s="23" t="s">
        <v>18</v>
      </c>
      <c r="J11" s="46" t="s">
        <v>18</v>
      </c>
      <c r="K11" s="46" t="s">
        <v>18</v>
      </c>
      <c r="L11" s="46" t="s">
        <v>18</v>
      </c>
      <c r="M11" s="23" t="s">
        <v>18</v>
      </c>
      <c r="N11" s="23" t="s">
        <v>18</v>
      </c>
      <c r="O11" s="23" t="s">
        <v>18</v>
      </c>
    </row>
    <row r="12" spans="1:15" s="3" customFormat="1">
      <c r="A12" s="13" t="s">
        <v>33</v>
      </c>
      <c r="B12" s="13" t="s">
        <v>182</v>
      </c>
      <c r="C12" s="13" t="s">
        <v>80</v>
      </c>
      <c r="D12" s="14" t="s">
        <v>186</v>
      </c>
      <c r="E12" s="14" t="s">
        <v>18</v>
      </c>
      <c r="F12" s="24" t="s">
        <v>35</v>
      </c>
      <c r="G12" s="25">
        <v>1</v>
      </c>
      <c r="H12" s="25">
        <v>1</v>
      </c>
      <c r="I12" s="26">
        <v>1</v>
      </c>
      <c r="J12" s="44" t="s">
        <v>209</v>
      </c>
      <c r="K12" s="44" t="s">
        <v>210</v>
      </c>
      <c r="L12" s="44" t="s">
        <v>211</v>
      </c>
      <c r="M12" s="55">
        <f>LOG(G12)</f>
        <v>0</v>
      </c>
      <c r="N12" s="55">
        <f>LOG(H12)</f>
        <v>0</v>
      </c>
      <c r="O12" s="86">
        <f>LOG(I12)</f>
        <v>0</v>
      </c>
    </row>
    <row r="13" spans="1:15" s="3" customFormat="1">
      <c r="A13" s="58" t="s">
        <v>33</v>
      </c>
      <c r="B13" s="58" t="s">
        <v>61</v>
      </c>
      <c r="C13" s="59" t="s">
        <v>61</v>
      </c>
      <c r="D13" s="58" t="s">
        <v>183</v>
      </c>
      <c r="E13" s="58" t="s">
        <v>18</v>
      </c>
      <c r="F13" s="60" t="s">
        <v>181</v>
      </c>
      <c r="G13" s="61">
        <f>60*60*24*365*10</f>
        <v>315360000</v>
      </c>
      <c r="H13" s="62">
        <v>300</v>
      </c>
      <c r="I13" s="62">
        <v>100</v>
      </c>
      <c r="J13" s="63" t="s">
        <v>62</v>
      </c>
      <c r="K13" s="63" t="s">
        <v>63</v>
      </c>
      <c r="L13" s="63" t="s">
        <v>64</v>
      </c>
      <c r="M13" s="64">
        <f>LOG(G13)</f>
        <v>8.4988066069353678</v>
      </c>
      <c r="N13" s="64">
        <f>LOG(H13)</f>
        <v>2.4771212547196626</v>
      </c>
      <c r="O13" s="64">
        <f>LOG(I13)</f>
        <v>2</v>
      </c>
    </row>
    <row r="14" spans="1:15" s="3" customFormat="1">
      <c r="A14" s="58" t="s">
        <v>33</v>
      </c>
      <c r="B14" s="58" t="s">
        <v>61</v>
      </c>
      <c r="C14" s="59" t="str">
        <f>B14</f>
        <v>Engineering</v>
      </c>
      <c r="D14" s="58" t="s">
        <v>184</v>
      </c>
      <c r="E14" s="58" t="s">
        <v>18</v>
      </c>
      <c r="F14" s="60" t="s">
        <v>181</v>
      </c>
      <c r="G14" s="62">
        <f>86400*182</f>
        <v>15724800</v>
      </c>
      <c r="H14" s="62">
        <v>1E-3</v>
      </c>
      <c r="I14" s="62">
        <v>1</v>
      </c>
      <c r="J14" s="63" t="s">
        <v>65</v>
      </c>
      <c r="K14" s="63" t="s">
        <v>66</v>
      </c>
      <c r="L14" s="63" t="s">
        <v>67</v>
      </c>
      <c r="M14" s="64">
        <f>LOG(G14)</f>
        <v>7.1965851304639683</v>
      </c>
      <c r="N14" s="64">
        <f>LOG(H14)</f>
        <v>-3</v>
      </c>
      <c r="O14" s="64">
        <f>LOG(I14)</f>
        <v>0</v>
      </c>
    </row>
    <row r="15" spans="1:15" s="3" customFormat="1">
      <c r="A15" s="13" t="s">
        <v>33</v>
      </c>
      <c r="B15" s="13" t="s">
        <v>71</v>
      </c>
      <c r="C15" s="15" t="str">
        <f>B15</f>
        <v>Medicine</v>
      </c>
      <c r="D15" s="13" t="s">
        <v>192</v>
      </c>
      <c r="E15" s="13" t="s">
        <v>18</v>
      </c>
      <c r="F15" s="24" t="s">
        <v>35</v>
      </c>
      <c r="G15" s="31">
        <f>60*60*24*3</f>
        <v>259200</v>
      </c>
      <c r="H15" s="31">
        <v>2.0000000000000002E-5</v>
      </c>
      <c r="I15" s="31">
        <v>1E-14</v>
      </c>
      <c r="J15" s="44" t="s">
        <v>76</v>
      </c>
      <c r="K15" s="44" t="s">
        <v>77</v>
      </c>
      <c r="L15" s="44" t="s">
        <v>78</v>
      </c>
      <c r="M15" s="55">
        <f>LOG(G15)</f>
        <v>5.4136349971985558</v>
      </c>
      <c r="N15" s="55">
        <f>LOG(H15)</f>
        <v>-4.6989700043360187</v>
      </c>
      <c r="O15" s="55">
        <f>LOG(I15)</f>
        <v>-14</v>
      </c>
    </row>
    <row r="16" spans="1:15" s="4" customFormat="1">
      <c r="A16" s="16" t="s">
        <v>33</v>
      </c>
      <c r="B16" s="16" t="s">
        <v>71</v>
      </c>
      <c r="C16" s="17" t="s">
        <v>71</v>
      </c>
      <c r="D16" s="16" t="s">
        <v>72</v>
      </c>
      <c r="E16" s="16" t="s">
        <v>18</v>
      </c>
      <c r="F16" s="27" t="s">
        <v>30</v>
      </c>
      <c r="G16" s="23">
        <f>60*60*24*365*90</f>
        <v>2838240000</v>
      </c>
      <c r="H16" s="23">
        <v>1E-4</v>
      </c>
      <c r="I16" s="23">
        <v>15000000000</v>
      </c>
      <c r="J16" s="46" t="s">
        <v>73</v>
      </c>
      <c r="K16" s="46" t="s">
        <v>74</v>
      </c>
      <c r="L16" s="46" t="s">
        <v>75</v>
      </c>
      <c r="M16" s="56">
        <f>LOG(G16)</f>
        <v>9.453049116374693</v>
      </c>
      <c r="N16" s="56">
        <f>LOG(H16)</f>
        <v>-4</v>
      </c>
      <c r="O16" s="56">
        <f>LOG(I16)</f>
        <v>10.176091259055681</v>
      </c>
    </row>
    <row r="17" spans="1:15" s="65" customFormat="1">
      <c r="A17" s="58" t="s">
        <v>33</v>
      </c>
      <c r="B17" s="58" t="s">
        <v>79</v>
      </c>
      <c r="C17" s="58" t="s">
        <v>81</v>
      </c>
      <c r="D17" s="67" t="s">
        <v>193</v>
      </c>
      <c r="E17" s="67" t="s">
        <v>18</v>
      </c>
      <c r="F17" s="60" t="s">
        <v>35</v>
      </c>
      <c r="G17" s="25">
        <v>10000000000000</v>
      </c>
      <c r="H17" s="25">
        <v>2.9979245799999999E+21</v>
      </c>
      <c r="I17" s="26">
        <v>1</v>
      </c>
      <c r="J17" s="44" t="s">
        <v>207</v>
      </c>
      <c r="K17" s="44" t="s">
        <v>208</v>
      </c>
      <c r="L17" s="47" t="s">
        <v>82</v>
      </c>
      <c r="M17" s="64">
        <f>LOG(G17)</f>
        <v>13</v>
      </c>
      <c r="N17" s="64">
        <f>LOG(H17)</f>
        <v>21.476820702927927</v>
      </c>
      <c r="O17" s="84">
        <f>LOG(I17)</f>
        <v>0</v>
      </c>
    </row>
    <row r="18" spans="1:15" s="4" customFormat="1">
      <c r="A18" s="16" t="s">
        <v>33</v>
      </c>
      <c r="B18" s="16" t="s">
        <v>79</v>
      </c>
      <c r="C18" s="16" t="s">
        <v>81</v>
      </c>
      <c r="D18" s="18" t="s">
        <v>194</v>
      </c>
      <c r="E18" s="18" t="s">
        <v>18</v>
      </c>
      <c r="F18" s="27" t="s">
        <v>217</v>
      </c>
      <c r="G18" s="30">
        <v>10000</v>
      </c>
      <c r="H18" s="30">
        <v>2997924580000</v>
      </c>
      <c r="I18" s="45">
        <v>1</v>
      </c>
      <c r="J18" s="50" t="s">
        <v>207</v>
      </c>
      <c r="K18" s="50" t="s">
        <v>208</v>
      </c>
      <c r="L18" s="88" t="s">
        <v>83</v>
      </c>
      <c r="M18" s="56">
        <f>LOG(G18)</f>
        <v>4</v>
      </c>
      <c r="N18" s="56">
        <f>LOG(H18)</f>
        <v>12.476820702927927</v>
      </c>
      <c r="O18" s="48">
        <f>LOG(I18)</f>
        <v>0</v>
      </c>
    </row>
    <row r="19" spans="1:15" s="4" customFormat="1">
      <c r="A19" s="16" t="s">
        <v>33</v>
      </c>
      <c r="B19" s="16" t="s">
        <v>79</v>
      </c>
      <c r="C19" s="16" t="s">
        <v>81</v>
      </c>
      <c r="D19" s="18" t="s">
        <v>196</v>
      </c>
      <c r="E19" s="18" t="s">
        <v>18</v>
      </c>
      <c r="F19" s="27" t="s">
        <v>217</v>
      </c>
      <c r="G19" s="30">
        <v>1</v>
      </c>
      <c r="H19" s="30">
        <v>299792458</v>
      </c>
      <c r="I19" s="45">
        <v>1</v>
      </c>
      <c r="J19" s="50" t="s">
        <v>207</v>
      </c>
      <c r="K19" s="50" t="s">
        <v>208</v>
      </c>
      <c r="L19" s="88" t="s">
        <v>84</v>
      </c>
      <c r="M19" s="56">
        <f>LOG(G19)</f>
        <v>0</v>
      </c>
      <c r="N19" s="56">
        <f>LOG(H19)</f>
        <v>8.4768207029279274</v>
      </c>
      <c r="O19" s="48">
        <f>LOG(I19)</f>
        <v>0</v>
      </c>
    </row>
    <row r="20" spans="1:15" s="4" customFormat="1">
      <c r="A20" s="16" t="s">
        <v>33</v>
      </c>
      <c r="B20" s="16" t="s">
        <v>79</v>
      </c>
      <c r="C20" s="16" t="s">
        <v>81</v>
      </c>
      <c r="D20" s="18" t="s">
        <v>197</v>
      </c>
      <c r="E20" s="18" t="s">
        <v>18</v>
      </c>
      <c r="F20" s="27" t="s">
        <v>217</v>
      </c>
      <c r="G20" s="30">
        <v>1E-3</v>
      </c>
      <c r="H20" s="30">
        <v>299792.45799999998</v>
      </c>
      <c r="I20" s="45">
        <v>1</v>
      </c>
      <c r="J20" s="50" t="s">
        <v>207</v>
      </c>
      <c r="K20" s="50" t="s">
        <v>208</v>
      </c>
      <c r="L20" s="88" t="s">
        <v>85</v>
      </c>
      <c r="M20" s="56">
        <f>LOG(G20)</f>
        <v>-3</v>
      </c>
      <c r="N20" s="56">
        <f>LOG(H20)</f>
        <v>5.4768207029279274</v>
      </c>
      <c r="O20" s="48">
        <f>LOG(I20)</f>
        <v>0</v>
      </c>
    </row>
    <row r="21" spans="1:15" s="65" customFormat="1">
      <c r="A21" s="13" t="s">
        <v>33</v>
      </c>
      <c r="B21" s="13" t="s">
        <v>79</v>
      </c>
      <c r="C21" s="13" t="s">
        <v>81</v>
      </c>
      <c r="D21" s="67" t="s">
        <v>198</v>
      </c>
      <c r="E21" s="14" t="s">
        <v>18</v>
      </c>
      <c r="F21" s="24" t="s">
        <v>35</v>
      </c>
      <c r="G21" s="25">
        <v>1E-10</v>
      </c>
      <c r="H21" s="25">
        <v>2.9979245799999998E-2</v>
      </c>
      <c r="I21" s="26">
        <v>1</v>
      </c>
      <c r="J21" s="44" t="s">
        <v>207</v>
      </c>
      <c r="K21" s="44" t="s">
        <v>208</v>
      </c>
      <c r="L21" s="47" t="s">
        <v>86</v>
      </c>
      <c r="M21" s="55">
        <f>LOG(G21)</f>
        <v>-10</v>
      </c>
      <c r="N21" s="55">
        <f>LOG(H21)</f>
        <v>-1.5231792970720726</v>
      </c>
      <c r="O21" s="86">
        <f>LOG(I21)</f>
        <v>0</v>
      </c>
    </row>
    <row r="22" spans="1:15" s="4" customFormat="1">
      <c r="A22" s="16" t="s">
        <v>33</v>
      </c>
      <c r="B22" s="16" t="s">
        <v>79</v>
      </c>
      <c r="C22" s="16" t="s">
        <v>81</v>
      </c>
      <c r="D22" s="18" t="s">
        <v>199</v>
      </c>
      <c r="E22" s="18" t="s">
        <v>18</v>
      </c>
      <c r="F22" s="27" t="s">
        <v>217</v>
      </c>
      <c r="G22" s="30">
        <v>1.0000000000000001E-17</v>
      </c>
      <c r="H22" s="30">
        <v>2.9979245800000001E-9</v>
      </c>
      <c r="I22" s="45">
        <v>1</v>
      </c>
      <c r="J22" s="50" t="s">
        <v>207</v>
      </c>
      <c r="K22" s="50" t="s">
        <v>208</v>
      </c>
      <c r="L22" s="88" t="s">
        <v>87</v>
      </c>
      <c r="M22" s="56">
        <f>LOG(G22)</f>
        <v>-17</v>
      </c>
      <c r="N22" s="56">
        <f>LOG(H22)</f>
        <v>-8.5231792970720726</v>
      </c>
      <c r="O22" s="48">
        <f>LOG(I22)</f>
        <v>0</v>
      </c>
    </row>
    <row r="23" spans="1:15" s="65" customFormat="1">
      <c r="A23" s="58" t="s">
        <v>33</v>
      </c>
      <c r="B23" s="58" t="s">
        <v>79</v>
      </c>
      <c r="C23" s="58" t="s">
        <v>81</v>
      </c>
      <c r="D23" s="67" t="s">
        <v>88</v>
      </c>
      <c r="E23" s="67" t="s">
        <v>18</v>
      </c>
      <c r="F23" s="60" t="s">
        <v>35</v>
      </c>
      <c r="G23" s="25">
        <f>1/750000000000000</f>
        <v>1.3333333333333332E-15</v>
      </c>
      <c r="H23" s="25">
        <v>2.8000000000000001E-15</v>
      </c>
      <c r="I23" s="26">
        <v>9.9999999999999997E-29</v>
      </c>
      <c r="J23" s="44" t="s">
        <v>89</v>
      </c>
      <c r="K23" s="44" t="s">
        <v>90</v>
      </c>
      <c r="L23" s="47" t="s">
        <v>91</v>
      </c>
      <c r="M23" s="64">
        <f>LOG(G23)</f>
        <v>-14.8750612633917</v>
      </c>
      <c r="N23" s="64">
        <f>LOG(H23)</f>
        <v>-14.552841968657781</v>
      </c>
      <c r="O23" s="84">
        <f>LOG(I23)</f>
        <v>-28</v>
      </c>
    </row>
    <row r="24" spans="1:15" s="3" customFormat="1">
      <c r="A24" s="13" t="s">
        <v>33</v>
      </c>
      <c r="B24" s="13" t="s">
        <v>79</v>
      </c>
      <c r="C24" s="13" t="s">
        <v>95</v>
      </c>
      <c r="D24" s="14" t="s">
        <v>93</v>
      </c>
      <c r="E24" s="14" t="s">
        <v>18</v>
      </c>
      <c r="F24" s="24" t="s">
        <v>35</v>
      </c>
      <c r="G24" s="25">
        <f>1/2200000</f>
        <v>4.5454545454545452E-7</v>
      </c>
      <c r="H24" s="25">
        <v>2.8000000000000001E-15</v>
      </c>
      <c r="I24" s="26">
        <v>1.0000000000000001E-30</v>
      </c>
      <c r="J24" s="44" t="s">
        <v>96</v>
      </c>
      <c r="K24" s="44" t="s">
        <v>97</v>
      </c>
      <c r="L24" s="47" t="s">
        <v>98</v>
      </c>
      <c r="M24" s="55">
        <f>LOG(G24)</f>
        <v>-6.3424226808222066</v>
      </c>
      <c r="N24" s="55">
        <f>LOG(H24)</f>
        <v>-14.552841968657781</v>
      </c>
      <c r="O24" s="86">
        <f>LOG(I24)</f>
        <v>-30</v>
      </c>
    </row>
    <row r="25" spans="1:15" s="4" customFormat="1">
      <c r="A25" s="16" t="s">
        <v>33</v>
      </c>
      <c r="B25" s="16" t="s">
        <v>79</v>
      </c>
      <c r="C25" s="16" t="s">
        <v>95</v>
      </c>
      <c r="D25" s="18" t="s">
        <v>99</v>
      </c>
      <c r="E25" s="18" t="s">
        <v>18</v>
      </c>
      <c r="F25" s="27" t="s">
        <v>185</v>
      </c>
      <c r="G25" s="66">
        <f>3.14*H25/0.00001</f>
        <v>3.32212E-5</v>
      </c>
      <c r="H25" s="30">
        <f>0.0000000000529*2</f>
        <v>1.058E-10</v>
      </c>
      <c r="I25" s="23">
        <v>9.0000000000000008E-31</v>
      </c>
      <c r="J25" s="50" t="s">
        <v>100</v>
      </c>
      <c r="K25" s="50" t="s">
        <v>101</v>
      </c>
      <c r="L25" s="50"/>
      <c r="M25" s="56">
        <f>LOG(G25)</f>
        <v>-4.4785846842276182</v>
      </c>
      <c r="N25" s="56">
        <f>LOG(H25)</f>
        <v>-9.9755143323008326</v>
      </c>
      <c r="O25" s="56">
        <f>LOG(I25)</f>
        <v>-30.045757490560675</v>
      </c>
    </row>
    <row r="26" spans="1:15" s="3" customFormat="1">
      <c r="A26" s="13" t="s">
        <v>33</v>
      </c>
      <c r="B26" s="13" t="s">
        <v>79</v>
      </c>
      <c r="C26" s="13" t="s">
        <v>95</v>
      </c>
      <c r="D26" s="14" t="s">
        <v>195</v>
      </c>
      <c r="E26" s="14" t="s">
        <v>18</v>
      </c>
      <c r="F26" s="24" t="s">
        <v>35</v>
      </c>
      <c r="G26" s="26">
        <f>G24*H26/H24</f>
        <v>1.7857142857142853E-2</v>
      </c>
      <c r="H26" s="26">
        <v>1.0999999999999999E-10</v>
      </c>
      <c r="I26" s="26">
        <v>1.0000000000000001E-30</v>
      </c>
      <c r="J26" s="47" t="s">
        <v>102</v>
      </c>
      <c r="K26" s="47" t="s">
        <v>103</v>
      </c>
      <c r="L26" s="47" t="s">
        <v>98</v>
      </c>
      <c r="M26" s="86">
        <f>LOG(G26)</f>
        <v>-1.7481880270062005</v>
      </c>
      <c r="N26" s="86">
        <f>LOG(H26)</f>
        <v>-9.9586073148417746</v>
      </c>
      <c r="O26" s="86">
        <f>LOG(I26)</f>
        <v>-30</v>
      </c>
    </row>
    <row r="27" spans="1:15" s="3" customFormat="1">
      <c r="A27" s="13" t="s">
        <v>33</v>
      </c>
      <c r="B27" s="13" t="s">
        <v>79</v>
      </c>
      <c r="C27" s="13" t="s">
        <v>92</v>
      </c>
      <c r="D27" s="13" t="s">
        <v>195</v>
      </c>
      <c r="E27" s="32" t="s">
        <v>93</v>
      </c>
      <c r="F27" s="24" t="s">
        <v>94</v>
      </c>
      <c r="G27" s="31" t="s">
        <v>18</v>
      </c>
      <c r="H27" s="31" t="s">
        <v>18</v>
      </c>
      <c r="I27" s="31" t="s">
        <v>18</v>
      </c>
      <c r="J27" s="44" t="s">
        <v>18</v>
      </c>
      <c r="K27" s="44" t="s">
        <v>18</v>
      </c>
      <c r="L27" s="44" t="s">
        <v>18</v>
      </c>
      <c r="M27" s="31" t="s">
        <v>18</v>
      </c>
      <c r="N27" s="31" t="s">
        <v>18</v>
      </c>
      <c r="O27" s="31" t="s">
        <v>18</v>
      </c>
    </row>
    <row r="28" spans="1:15" s="4" customFormat="1">
      <c r="A28" s="16" t="s">
        <v>33</v>
      </c>
      <c r="B28" s="16" t="s">
        <v>79</v>
      </c>
      <c r="C28" s="16" t="s">
        <v>104</v>
      </c>
      <c r="D28" s="18" t="s">
        <v>105</v>
      </c>
      <c r="E28" s="18" t="s">
        <v>18</v>
      </c>
      <c r="F28" s="27" t="s">
        <v>30</v>
      </c>
      <c r="G28" s="45">
        <v>4.5000000000000002E-27</v>
      </c>
      <c r="H28" s="30">
        <v>1E-35</v>
      </c>
      <c r="I28" s="45">
        <v>1.0000000000000001E-30</v>
      </c>
      <c r="J28" s="48" t="s">
        <v>106</v>
      </c>
      <c r="K28" s="46" t="s">
        <v>107</v>
      </c>
      <c r="L28" s="48" t="s">
        <v>108</v>
      </c>
      <c r="M28" s="56">
        <f>LOG(G28)</f>
        <v>-26.346787486224656</v>
      </c>
      <c r="N28" s="56">
        <f>LOG(H28)</f>
        <v>-35</v>
      </c>
      <c r="O28" s="56">
        <f>LOG(I28)</f>
        <v>-30</v>
      </c>
    </row>
    <row r="29" spans="1:15" s="4" customFormat="1">
      <c r="A29" s="16" t="s">
        <v>33</v>
      </c>
      <c r="B29" s="16" t="s">
        <v>79</v>
      </c>
      <c r="C29" s="16" t="s">
        <v>109</v>
      </c>
      <c r="D29" s="16" t="s">
        <v>110</v>
      </c>
      <c r="E29" s="16" t="s">
        <v>18</v>
      </c>
      <c r="F29" s="27" t="s">
        <v>30</v>
      </c>
      <c r="G29" s="23">
        <f>1/2500000</f>
        <v>3.9999999999999998E-7</v>
      </c>
      <c r="H29" s="23">
        <v>1E-10</v>
      </c>
      <c r="I29" s="23">
        <v>1E-25</v>
      </c>
      <c r="J29" s="46" t="s">
        <v>205</v>
      </c>
      <c r="K29" s="46" t="s">
        <v>77</v>
      </c>
      <c r="L29" s="46" t="s">
        <v>112</v>
      </c>
      <c r="M29" s="56">
        <f>LOG(G29)</f>
        <v>-6.3979400086720375</v>
      </c>
      <c r="N29" s="56">
        <f>LOG(H29)</f>
        <v>-10</v>
      </c>
      <c r="O29" s="56">
        <f>LOG(I29)</f>
        <v>-25</v>
      </c>
    </row>
    <row r="30" spans="1:15" s="4" customFormat="1">
      <c r="A30" s="16" t="s">
        <v>113</v>
      </c>
      <c r="B30" s="16" t="s">
        <v>114</v>
      </c>
      <c r="C30" s="16" t="s">
        <v>115</v>
      </c>
      <c r="D30" s="19" t="str">
        <f>C30</f>
        <v>Macro finance</v>
      </c>
      <c r="E30" s="36" t="s">
        <v>18</v>
      </c>
      <c r="F30" s="33" t="s">
        <v>30</v>
      </c>
      <c r="G30" s="34">
        <v>1</v>
      </c>
      <c r="H30" s="34">
        <v>1</v>
      </c>
      <c r="I30" s="49">
        <v>67610000</v>
      </c>
      <c r="J30" s="50" t="s">
        <v>116</v>
      </c>
      <c r="K30" s="50"/>
      <c r="L30" s="50" t="s">
        <v>117</v>
      </c>
      <c r="M30" s="56">
        <f>LOG(G30)</f>
        <v>0</v>
      </c>
      <c r="N30" s="56">
        <f>LOG(H30)</f>
        <v>0</v>
      </c>
      <c r="O30" s="56">
        <f>LOG(I30)</f>
        <v>7.8300109359361176</v>
      </c>
    </row>
    <row r="31" spans="1:15" s="4" customFormat="1">
      <c r="A31" s="16" t="s">
        <v>113</v>
      </c>
      <c r="B31" s="16" t="s">
        <v>114</v>
      </c>
      <c r="C31" s="16" t="s">
        <v>118</v>
      </c>
      <c r="D31" s="19" t="str">
        <f>C31</f>
        <v>Micro finance</v>
      </c>
      <c r="E31" s="36" t="s">
        <v>18</v>
      </c>
      <c r="F31" s="33" t="s">
        <v>30</v>
      </c>
      <c r="G31" s="34">
        <v>1</v>
      </c>
      <c r="H31" s="34">
        <v>1</v>
      </c>
      <c r="I31" s="49">
        <v>1</v>
      </c>
      <c r="J31" s="50"/>
      <c r="K31" s="50"/>
      <c r="L31" s="50"/>
      <c r="M31" s="56">
        <f>LOG(G31)</f>
        <v>0</v>
      </c>
      <c r="N31" s="56">
        <f>LOG(H31)</f>
        <v>0</v>
      </c>
      <c r="O31" s="56">
        <f>LOG(I31)</f>
        <v>0</v>
      </c>
    </row>
    <row r="32" spans="1:15" s="4" customFormat="1">
      <c r="A32" s="16" t="s">
        <v>113</v>
      </c>
      <c r="B32" s="16" t="s">
        <v>119</v>
      </c>
      <c r="C32" s="16" t="s">
        <v>120</v>
      </c>
      <c r="D32" s="19" t="str">
        <f>C32</f>
        <v>Int'l economics</v>
      </c>
      <c r="E32" s="16" t="s">
        <v>18</v>
      </c>
      <c r="F32" s="33" t="s">
        <v>51</v>
      </c>
      <c r="G32" s="34" t="s">
        <v>51</v>
      </c>
      <c r="H32" s="34" t="s">
        <v>51</v>
      </c>
      <c r="I32" s="34" t="s">
        <v>51</v>
      </c>
      <c r="J32" s="46"/>
      <c r="K32" s="46"/>
      <c r="L32" s="46"/>
      <c r="M32" s="56" t="e">
        <f>LOG(G32)</f>
        <v>#VALUE!</v>
      </c>
      <c r="N32" s="56" t="e">
        <f>LOG(H32)</f>
        <v>#VALUE!</v>
      </c>
      <c r="O32" s="56" t="e">
        <f>LOG(I32)</f>
        <v>#VALUE!</v>
      </c>
    </row>
    <row r="33" spans="1:16" s="4" customFormat="1">
      <c r="A33" s="16" t="s">
        <v>113</v>
      </c>
      <c r="B33" s="16" t="s">
        <v>119</v>
      </c>
      <c r="C33" s="16" t="s">
        <v>121</v>
      </c>
      <c r="D33" s="19" t="str">
        <f>C33</f>
        <v>Labour economics</v>
      </c>
      <c r="E33" s="16" t="s">
        <v>18</v>
      </c>
      <c r="F33" s="33" t="s">
        <v>51</v>
      </c>
      <c r="G33" s="34" t="s">
        <v>51</v>
      </c>
      <c r="H33" s="34" t="s">
        <v>51</v>
      </c>
      <c r="I33" s="34" t="s">
        <v>51</v>
      </c>
      <c r="J33" s="46"/>
      <c r="K33" s="46"/>
      <c r="L33" s="46"/>
      <c r="M33" s="56" t="e">
        <f>LOG(G33)</f>
        <v>#VALUE!</v>
      </c>
      <c r="N33" s="56" t="e">
        <f>LOG(H33)</f>
        <v>#VALUE!</v>
      </c>
      <c r="O33" s="56" t="e">
        <f>LOG(I33)</f>
        <v>#VALUE!</v>
      </c>
    </row>
    <row r="34" spans="1:16" s="4" customFormat="1">
      <c r="A34" s="16" t="s">
        <v>113</v>
      </c>
      <c r="B34" s="16" t="s">
        <v>119</v>
      </c>
      <c r="C34" s="16" t="s">
        <v>122</v>
      </c>
      <c r="D34" s="19" t="str">
        <f>C34</f>
        <v>Monetary economics</v>
      </c>
      <c r="E34" s="16" t="s">
        <v>18</v>
      </c>
      <c r="F34" s="33" t="s">
        <v>51</v>
      </c>
      <c r="G34" s="34" t="s">
        <v>51</v>
      </c>
      <c r="H34" s="34" t="s">
        <v>51</v>
      </c>
      <c r="I34" s="34" t="s">
        <v>51</v>
      </c>
      <c r="J34" s="46"/>
      <c r="K34" s="46"/>
      <c r="L34" s="46"/>
      <c r="M34" s="56" t="e">
        <f>LOG(G34)</f>
        <v>#VALUE!</v>
      </c>
      <c r="N34" s="56" t="e">
        <f>LOG(H34)</f>
        <v>#VALUE!</v>
      </c>
      <c r="O34" s="56" t="e">
        <f>LOG(I34)</f>
        <v>#VALUE!</v>
      </c>
    </row>
    <row r="35" spans="1:16" s="4" customFormat="1">
      <c r="A35" s="4" t="s">
        <v>113</v>
      </c>
      <c r="B35" s="4" t="s">
        <v>123</v>
      </c>
      <c r="C35" s="16" t="s">
        <v>124</v>
      </c>
      <c r="D35" s="19" t="str">
        <f>C35</f>
        <v>Agricultural economics</v>
      </c>
      <c r="E35" s="4" t="s">
        <v>18</v>
      </c>
      <c r="F35" s="33" t="s">
        <v>51</v>
      </c>
      <c r="G35" s="34" t="s">
        <v>51</v>
      </c>
      <c r="H35" s="34" t="s">
        <v>51</v>
      </c>
      <c r="I35" s="34" t="s">
        <v>51</v>
      </c>
      <c r="J35" s="51" t="s">
        <v>125</v>
      </c>
      <c r="K35" s="51"/>
      <c r="L35" s="51"/>
      <c r="M35" s="56" t="e">
        <f>LOG(G35)</f>
        <v>#VALUE!</v>
      </c>
      <c r="N35" s="56" t="e">
        <f>LOG(H35)</f>
        <v>#VALUE!</v>
      </c>
      <c r="O35" s="56" t="e">
        <f>LOG(I35)</f>
        <v>#VALUE!</v>
      </c>
    </row>
    <row r="36" spans="1:16" s="4" customFormat="1">
      <c r="A36" s="4" t="s">
        <v>113</v>
      </c>
      <c r="B36" s="4" t="s">
        <v>123</v>
      </c>
      <c r="C36" s="16" t="s">
        <v>126</v>
      </c>
      <c r="D36" s="19" t="str">
        <f>C36</f>
        <v>Behavioral economics</v>
      </c>
      <c r="E36" s="4" t="s">
        <v>18</v>
      </c>
      <c r="F36" s="33" t="s">
        <v>51</v>
      </c>
      <c r="G36" s="34" t="s">
        <v>51</v>
      </c>
      <c r="H36" s="34" t="s">
        <v>51</v>
      </c>
      <c r="I36" s="34" t="s">
        <v>51</v>
      </c>
      <c r="J36" s="51"/>
      <c r="K36" s="51"/>
      <c r="L36" s="51"/>
      <c r="M36" s="56" t="e">
        <f>LOG(G36)</f>
        <v>#VALUE!</v>
      </c>
      <c r="N36" s="56" t="e">
        <f>LOG(H36)</f>
        <v>#VALUE!</v>
      </c>
      <c r="O36" s="56" t="e">
        <f>LOG(I36)</f>
        <v>#VALUE!</v>
      </c>
    </row>
    <row r="37" spans="1:16" s="4" customFormat="1">
      <c r="A37" s="4" t="s">
        <v>113</v>
      </c>
      <c r="B37" s="4" t="s">
        <v>123</v>
      </c>
      <c r="C37" s="16" t="s">
        <v>127</v>
      </c>
      <c r="D37" s="19" t="str">
        <f>C37</f>
        <v>Development economics</v>
      </c>
      <c r="E37" s="4" t="s">
        <v>18</v>
      </c>
      <c r="F37" s="33" t="s">
        <v>51</v>
      </c>
      <c r="G37" s="34" t="s">
        <v>51</v>
      </c>
      <c r="H37" s="34" t="s">
        <v>51</v>
      </c>
      <c r="I37" s="34" t="s">
        <v>51</v>
      </c>
      <c r="J37" s="51"/>
      <c r="K37" s="51"/>
      <c r="L37" s="51"/>
      <c r="M37" s="56" t="e">
        <f>LOG(G37)</f>
        <v>#VALUE!</v>
      </c>
      <c r="N37" s="56" t="e">
        <f>LOG(H37)</f>
        <v>#VALUE!</v>
      </c>
      <c r="O37" s="56" t="e">
        <f>LOG(I37)</f>
        <v>#VALUE!</v>
      </c>
    </row>
    <row r="38" spans="1:16">
      <c r="A38" s="6" t="s">
        <v>113</v>
      </c>
      <c r="B38" s="6" t="s">
        <v>123</v>
      </c>
      <c r="C38" s="12" t="s">
        <v>128</v>
      </c>
      <c r="D38" s="19" t="str">
        <f>C38</f>
        <v>Education economics</v>
      </c>
      <c r="E38" s="6" t="s">
        <v>18</v>
      </c>
      <c r="F38" s="33" t="s">
        <v>51</v>
      </c>
      <c r="G38" s="29" t="s">
        <v>51</v>
      </c>
      <c r="H38" s="29" t="s">
        <v>51</v>
      </c>
      <c r="I38" s="29" t="s">
        <v>51</v>
      </c>
      <c r="J38" s="51" t="s">
        <v>62</v>
      </c>
      <c r="K38" s="51"/>
      <c r="L38" s="51"/>
      <c r="M38" s="54" t="e">
        <f>LOG(G38)</f>
        <v>#VALUE!</v>
      </c>
      <c r="N38" s="54" t="e">
        <f>LOG(H38)</f>
        <v>#VALUE!</v>
      </c>
      <c r="O38" s="54" t="e">
        <f>LOG(I38)</f>
        <v>#VALUE!</v>
      </c>
    </row>
    <row r="39" spans="1:16">
      <c r="A39" s="6" t="s">
        <v>113</v>
      </c>
      <c r="B39" s="6" t="s">
        <v>123</v>
      </c>
      <c r="C39" s="12" t="s">
        <v>129</v>
      </c>
      <c r="D39" s="19" t="str">
        <f>C39</f>
        <v>Health economics</v>
      </c>
      <c r="E39" s="6" t="s">
        <v>18</v>
      </c>
      <c r="F39" s="33" t="s">
        <v>51</v>
      </c>
      <c r="G39" s="29" t="s">
        <v>51</v>
      </c>
      <c r="H39" s="29" t="s">
        <v>51</v>
      </c>
      <c r="I39" s="29" t="s">
        <v>51</v>
      </c>
      <c r="J39" s="51" t="s">
        <v>130</v>
      </c>
      <c r="K39" s="51"/>
      <c r="L39" s="51"/>
      <c r="M39" s="54" t="e">
        <f>LOG(G39)</f>
        <v>#VALUE!</v>
      </c>
      <c r="N39" s="54" t="e">
        <f>LOG(H39)</f>
        <v>#VALUE!</v>
      </c>
      <c r="O39" s="54" t="e">
        <f>LOG(I39)</f>
        <v>#VALUE!</v>
      </c>
    </row>
    <row r="40" spans="1:16" s="69" customFormat="1">
      <c r="A40" s="69" t="s">
        <v>113</v>
      </c>
      <c r="B40" s="69" t="s">
        <v>123</v>
      </c>
      <c r="C40" s="69" t="s">
        <v>202</v>
      </c>
      <c r="D40" s="68" t="s">
        <v>203</v>
      </c>
      <c r="E40" s="69" t="s">
        <v>18</v>
      </c>
      <c r="F40" s="69" t="s">
        <v>35</v>
      </c>
      <c r="G40" s="70">
        <f>86400*365</f>
        <v>31536000</v>
      </c>
      <c r="H40" s="71">
        <f>(242495/3.14)^0.5*2*1000</f>
        <v>555797.4703302253</v>
      </c>
      <c r="I40" s="71">
        <v>67610000</v>
      </c>
      <c r="J40" s="72" t="s">
        <v>215</v>
      </c>
      <c r="K40" s="73" t="s">
        <v>132</v>
      </c>
      <c r="L40" s="73" t="s">
        <v>133</v>
      </c>
      <c r="M40" s="85">
        <f>LOG(G40)</f>
        <v>7.4988066069353678</v>
      </c>
      <c r="N40" s="74">
        <f>LOG(H40)</f>
        <v>5.7449165657876566</v>
      </c>
      <c r="O40" s="74">
        <f>LOG(I40)</f>
        <v>7.8300109359361176</v>
      </c>
      <c r="P40" s="70">
        <f>86400*365*10</f>
        <v>315360000</v>
      </c>
    </row>
    <row r="41" spans="1:16" s="69" customFormat="1">
      <c r="A41" s="69" t="s">
        <v>113</v>
      </c>
      <c r="B41" s="69" t="s">
        <v>123</v>
      </c>
      <c r="C41" s="69" t="s">
        <v>200</v>
      </c>
      <c r="D41" s="68" t="s">
        <v>201</v>
      </c>
      <c r="E41" s="69" t="s">
        <v>18</v>
      </c>
      <c r="F41" s="69" t="s">
        <v>35</v>
      </c>
      <c r="G41" s="70">
        <f>86400*365</f>
        <v>31536000</v>
      </c>
      <c r="H41" s="71">
        <v>15</v>
      </c>
      <c r="I41" s="71">
        <v>1</v>
      </c>
      <c r="J41" s="72" t="s">
        <v>135</v>
      </c>
      <c r="K41" s="73" t="s">
        <v>136</v>
      </c>
      <c r="L41" s="73" t="s">
        <v>137</v>
      </c>
      <c r="M41" s="85">
        <f>LOG(G41)</f>
        <v>7.4988066069353678</v>
      </c>
      <c r="N41" s="74">
        <f>LOG(H41)</f>
        <v>1.1760912590556813</v>
      </c>
      <c r="O41" s="74">
        <f>LOG(I41)</f>
        <v>0</v>
      </c>
      <c r="P41" s="70">
        <f>86400*182</f>
        <v>15724800</v>
      </c>
    </row>
    <row r="42" spans="1:16">
      <c r="A42" s="6" t="s">
        <v>113</v>
      </c>
      <c r="B42" s="6" t="s">
        <v>123</v>
      </c>
      <c r="C42" s="12" t="s">
        <v>122</v>
      </c>
      <c r="D42" s="19" t="str">
        <f>C42</f>
        <v>Monetary economics</v>
      </c>
      <c r="E42" s="6" t="s">
        <v>18</v>
      </c>
      <c r="F42" s="35" t="s">
        <v>51</v>
      </c>
      <c r="G42" s="29" t="s">
        <v>51</v>
      </c>
      <c r="H42" s="29" t="s">
        <v>51</v>
      </c>
      <c r="I42" s="29" t="s">
        <v>51</v>
      </c>
      <c r="J42" s="51"/>
      <c r="K42" s="51"/>
      <c r="L42" s="51"/>
      <c r="M42" s="54" t="e">
        <f>LOG(G42)</f>
        <v>#VALUE!</v>
      </c>
      <c r="N42" s="54" t="e">
        <f>LOG(H42)</f>
        <v>#VALUE!</v>
      </c>
      <c r="O42" s="54" t="e">
        <f>LOG(I42)</f>
        <v>#VALUE!</v>
      </c>
    </row>
    <row r="43" spans="1:16" s="69" customFormat="1">
      <c r="A43" s="69" t="s">
        <v>113</v>
      </c>
      <c r="B43" s="69" t="s">
        <v>123</v>
      </c>
      <c r="C43" s="69" t="s">
        <v>139</v>
      </c>
      <c r="D43" s="68" t="s">
        <v>131</v>
      </c>
      <c r="E43" s="68" t="s">
        <v>134</v>
      </c>
      <c r="F43" s="69" t="s">
        <v>94</v>
      </c>
      <c r="G43" s="71" t="s">
        <v>18</v>
      </c>
      <c r="H43" s="71" t="s">
        <v>18</v>
      </c>
      <c r="I43" s="71" t="s">
        <v>18</v>
      </c>
      <c r="J43" s="71" t="s">
        <v>18</v>
      </c>
      <c r="K43" s="71" t="s">
        <v>18</v>
      </c>
      <c r="L43" s="71" t="s">
        <v>18</v>
      </c>
      <c r="M43" s="74" t="s">
        <v>206</v>
      </c>
      <c r="N43" s="74" t="s">
        <v>206</v>
      </c>
      <c r="O43" s="74" t="s">
        <v>206</v>
      </c>
      <c r="P43" s="69" t="s">
        <v>206</v>
      </c>
    </row>
    <row r="44" spans="1:16" s="2" customFormat="1">
      <c r="A44" s="6" t="s">
        <v>113</v>
      </c>
      <c r="B44" s="6" t="s">
        <v>123</v>
      </c>
      <c r="C44" s="12" t="s">
        <v>140</v>
      </c>
      <c r="D44" s="19" t="str">
        <f>C44</f>
        <v>Public economics</v>
      </c>
      <c r="E44" s="6" t="s">
        <v>18</v>
      </c>
      <c r="F44" s="35" t="s">
        <v>51</v>
      </c>
      <c r="G44" s="29" t="s">
        <v>51</v>
      </c>
      <c r="H44" s="29" t="s">
        <v>51</v>
      </c>
      <c r="I44" s="29" t="s">
        <v>51</v>
      </c>
      <c r="J44" s="51"/>
      <c r="K44" s="51"/>
      <c r="L44" s="51"/>
      <c r="M44" s="54" t="e">
        <f>LOG(G44)</f>
        <v>#VALUE!</v>
      </c>
      <c r="N44" s="54" t="e">
        <f>LOG(H44)</f>
        <v>#VALUE!</v>
      </c>
      <c r="O44" s="54" t="e">
        <f>LOG(I44)</f>
        <v>#VALUE!</v>
      </c>
    </row>
    <row r="45" spans="1:16" s="69" customFormat="1">
      <c r="A45" s="69" t="s">
        <v>113</v>
      </c>
      <c r="B45" s="69" t="s">
        <v>123</v>
      </c>
      <c r="C45" s="69" t="s">
        <v>138</v>
      </c>
      <c r="D45" s="68" t="s">
        <v>134</v>
      </c>
      <c r="E45" s="68" t="s">
        <v>131</v>
      </c>
      <c r="F45" s="69" t="s">
        <v>94</v>
      </c>
      <c r="G45" s="71" t="s">
        <v>18</v>
      </c>
      <c r="H45" s="71" t="s">
        <v>18</v>
      </c>
      <c r="I45" s="71" t="s">
        <v>18</v>
      </c>
      <c r="J45" s="71" t="s">
        <v>18</v>
      </c>
      <c r="K45" s="71" t="s">
        <v>18</v>
      </c>
      <c r="L45" s="71" t="s">
        <v>18</v>
      </c>
      <c r="M45" s="74" t="s">
        <v>206</v>
      </c>
      <c r="N45" s="74" t="s">
        <v>206</v>
      </c>
      <c r="O45" s="74" t="s">
        <v>206</v>
      </c>
      <c r="P45" s="69" t="s">
        <v>206</v>
      </c>
    </row>
    <row r="46" spans="1:16">
      <c r="A46" s="16" t="s">
        <v>113</v>
      </c>
      <c r="B46" s="16" t="s">
        <v>141</v>
      </c>
      <c r="C46" s="12" t="s">
        <v>142</v>
      </c>
      <c r="D46" s="16" t="s">
        <v>51</v>
      </c>
      <c r="E46" s="36" t="s">
        <v>18</v>
      </c>
      <c r="F46" s="37" t="s">
        <v>18</v>
      </c>
      <c r="G46" s="38" t="s">
        <v>18</v>
      </c>
      <c r="H46" s="38" t="s">
        <v>18</v>
      </c>
      <c r="I46" s="30" t="s">
        <v>18</v>
      </c>
      <c r="J46" s="46" t="s">
        <v>18</v>
      </c>
      <c r="K46" s="46" t="s">
        <v>18</v>
      </c>
      <c r="L46" s="46" t="s">
        <v>18</v>
      </c>
      <c r="M46" s="54" t="e">
        <f>LOG(G46)</f>
        <v>#VALUE!</v>
      </c>
      <c r="N46" s="54" t="e">
        <f>LOG(H46)</f>
        <v>#VALUE!</v>
      </c>
      <c r="O46" s="54" t="e">
        <f>LOG(I46)</f>
        <v>#VALUE!</v>
      </c>
    </row>
    <row r="47" spans="1:16" s="69" customFormat="1">
      <c r="A47" s="68" t="s">
        <v>113</v>
      </c>
      <c r="B47" s="68" t="s">
        <v>143</v>
      </c>
      <c r="C47" s="82" t="str">
        <f>B47</f>
        <v>Politics</v>
      </c>
      <c r="D47" s="68" t="s">
        <v>144</v>
      </c>
      <c r="E47" s="68" t="s">
        <v>18</v>
      </c>
      <c r="F47" s="76" t="s">
        <v>35</v>
      </c>
      <c r="G47" s="77">
        <f>86400*30</f>
        <v>2592000</v>
      </c>
      <c r="H47" s="78">
        <v>100</v>
      </c>
      <c r="I47" s="79">
        <v>200</v>
      </c>
      <c r="J47" s="80" t="s">
        <v>214</v>
      </c>
      <c r="K47" s="81" t="s">
        <v>145</v>
      </c>
      <c r="L47" s="81" t="s">
        <v>146</v>
      </c>
      <c r="M47" s="85">
        <f>LOG(G47)</f>
        <v>6.4136349971985558</v>
      </c>
      <c r="N47" s="74">
        <f>LOG(H47)</f>
        <v>2</v>
      </c>
      <c r="O47" s="74">
        <f>LOG(I47)</f>
        <v>2.3010299956639813</v>
      </c>
      <c r="P47" s="77">
        <f>86400*30</f>
        <v>2592000</v>
      </c>
    </row>
    <row r="48" spans="1:16" s="69" customFormat="1">
      <c r="A48" s="68" t="s">
        <v>113</v>
      </c>
      <c r="B48" s="68" t="s">
        <v>143</v>
      </c>
      <c r="C48" s="82" t="str">
        <f>B48</f>
        <v>Politics</v>
      </c>
      <c r="D48" s="68" t="s">
        <v>149</v>
      </c>
      <c r="E48" s="68" t="s">
        <v>18</v>
      </c>
      <c r="F48" s="76" t="s">
        <v>35</v>
      </c>
      <c r="G48" s="77">
        <f>86400*30</f>
        <v>2592000</v>
      </c>
      <c r="H48" s="79">
        <v>5</v>
      </c>
      <c r="I48" s="79">
        <v>1</v>
      </c>
      <c r="J48" s="80" t="s">
        <v>150</v>
      </c>
      <c r="K48" s="73" t="s">
        <v>136</v>
      </c>
      <c r="L48" s="81" t="s">
        <v>137</v>
      </c>
      <c r="M48" s="85">
        <f>LOG(G48)</f>
        <v>6.4136349971985558</v>
      </c>
      <c r="N48" s="74">
        <f>LOG(H48)</f>
        <v>0.69897000433601886</v>
      </c>
      <c r="O48" s="74">
        <f>LOG(I48)</f>
        <v>0</v>
      </c>
      <c r="P48" s="77">
        <v>86400</v>
      </c>
    </row>
    <row r="49" spans="1:16" s="69" customFormat="1">
      <c r="A49" s="68" t="s">
        <v>113</v>
      </c>
      <c r="B49" s="68" t="s">
        <v>143</v>
      </c>
      <c r="C49" s="82" t="str">
        <f>B49</f>
        <v>Politics</v>
      </c>
      <c r="D49" s="68" t="s">
        <v>147</v>
      </c>
      <c r="E49" s="68" t="s">
        <v>18</v>
      </c>
      <c r="F49" s="76" t="s">
        <v>35</v>
      </c>
      <c r="G49" s="77">
        <f>86400*30</f>
        <v>2592000</v>
      </c>
      <c r="H49" s="71">
        <f>(242495/3.14)^0.5*2*1000</f>
        <v>555797.4703302253</v>
      </c>
      <c r="I49" s="71">
        <v>67610000</v>
      </c>
      <c r="J49" s="80" t="s">
        <v>148</v>
      </c>
      <c r="K49" s="81" t="s">
        <v>132</v>
      </c>
      <c r="L49" s="73" t="s">
        <v>133</v>
      </c>
      <c r="M49" s="85">
        <f>LOG(G49)</f>
        <v>6.4136349971985558</v>
      </c>
      <c r="N49" s="74">
        <f>LOG(H49)</f>
        <v>5.7449165657876566</v>
      </c>
      <c r="O49" s="74">
        <f>LOG(I49)</f>
        <v>7.8300109359361176</v>
      </c>
      <c r="P49" s="77">
        <f>86400*3*30</f>
        <v>7776000</v>
      </c>
    </row>
    <row r="50" spans="1:16" s="4" customFormat="1">
      <c r="A50" s="4" t="s">
        <v>113</v>
      </c>
      <c r="B50" s="4" t="s">
        <v>143</v>
      </c>
      <c r="C50" s="4" t="s">
        <v>151</v>
      </c>
      <c r="D50" s="4" t="s">
        <v>51</v>
      </c>
      <c r="E50" s="4" t="s">
        <v>18</v>
      </c>
      <c r="F50" s="33" t="s">
        <v>70</v>
      </c>
      <c r="G50" s="34" t="s">
        <v>51</v>
      </c>
      <c r="H50" s="34" t="s">
        <v>51</v>
      </c>
      <c r="I50" s="34" t="s">
        <v>51</v>
      </c>
      <c r="J50" s="51"/>
      <c r="K50" s="51"/>
      <c r="L50" s="51"/>
      <c r="M50" s="56" t="e">
        <f>LOG(G50)</f>
        <v>#VALUE!</v>
      </c>
      <c r="N50" s="56" t="e">
        <f>LOG(H50)</f>
        <v>#VALUE!</v>
      </c>
      <c r="O50" s="56" t="e">
        <f>LOG(I50)</f>
        <v>#VALUE!</v>
      </c>
    </row>
    <row r="51" spans="1:16" s="4" customFormat="1">
      <c r="A51" s="4" t="s">
        <v>113</v>
      </c>
      <c r="B51" s="4" t="s">
        <v>143</v>
      </c>
      <c r="C51" s="4" t="s">
        <v>152</v>
      </c>
      <c r="D51" s="4" t="s">
        <v>51</v>
      </c>
      <c r="E51" s="4" t="s">
        <v>18</v>
      </c>
      <c r="F51" s="33" t="s">
        <v>70</v>
      </c>
      <c r="G51" s="34" t="s">
        <v>51</v>
      </c>
      <c r="H51" s="34" t="s">
        <v>51</v>
      </c>
      <c r="I51" s="34" t="s">
        <v>51</v>
      </c>
      <c r="J51" s="51"/>
      <c r="K51" s="51"/>
      <c r="L51" s="51"/>
      <c r="M51" s="56" t="e">
        <f>LOG(G51)</f>
        <v>#VALUE!</v>
      </c>
      <c r="N51" s="56" t="e">
        <f>LOG(H51)</f>
        <v>#VALUE!</v>
      </c>
      <c r="O51" s="56" t="e">
        <f>LOG(I51)</f>
        <v>#VALUE!</v>
      </c>
    </row>
    <row r="52" spans="1:16" s="5" customFormat="1">
      <c r="A52" s="20" t="s">
        <v>113</v>
      </c>
      <c r="B52" s="20" t="s">
        <v>153</v>
      </c>
      <c r="C52" s="21" t="s">
        <v>154</v>
      </c>
      <c r="D52" s="20" t="s">
        <v>155</v>
      </c>
      <c r="E52" s="20" t="s">
        <v>18</v>
      </c>
      <c r="F52" s="41" t="s">
        <v>35</v>
      </c>
      <c r="G52" s="39">
        <v>1</v>
      </c>
      <c r="H52" s="40">
        <v>1</v>
      </c>
      <c r="I52" s="40">
        <f>1/48000</f>
        <v>2.0833333333333333E-5</v>
      </c>
      <c r="J52" s="52" t="s">
        <v>18</v>
      </c>
      <c r="K52" s="52" t="s">
        <v>18</v>
      </c>
      <c r="L52" s="52" t="s">
        <v>156</v>
      </c>
      <c r="M52" s="57">
        <f>LOG(G52)</f>
        <v>0</v>
      </c>
      <c r="N52" s="57">
        <f>LOG(H52)</f>
        <v>0</v>
      </c>
      <c r="O52" s="57">
        <f>LOG(I52)</f>
        <v>-4.6812412373755876</v>
      </c>
      <c r="P52" s="39">
        <v>1</v>
      </c>
    </row>
    <row r="53" spans="1:16" s="5" customFormat="1">
      <c r="A53" s="20" t="s">
        <v>113</v>
      </c>
      <c r="B53" s="20" t="s">
        <v>153</v>
      </c>
      <c r="C53" s="21" t="s">
        <v>154</v>
      </c>
      <c r="D53" s="20" t="s">
        <v>157</v>
      </c>
      <c r="E53" s="20" t="s">
        <v>18</v>
      </c>
      <c r="F53" s="41" t="s">
        <v>35</v>
      </c>
      <c r="G53" s="39">
        <f>24*60*60*365*70</f>
        <v>2207520000</v>
      </c>
      <c r="H53" s="40">
        <v>1</v>
      </c>
      <c r="I53" s="40">
        <v>1</v>
      </c>
      <c r="J53" s="52" t="s">
        <v>158</v>
      </c>
      <c r="K53" s="52" t="s">
        <v>18</v>
      </c>
      <c r="L53" s="52" t="s">
        <v>18</v>
      </c>
      <c r="M53" s="57">
        <f>LOG(G53)</f>
        <v>9.3439046469496247</v>
      </c>
      <c r="N53" s="57">
        <f>LOG(H53)</f>
        <v>0</v>
      </c>
      <c r="O53" s="57">
        <f>LOG(I53)</f>
        <v>0</v>
      </c>
      <c r="P53" s="39">
        <f>24*60*60*365*70</f>
        <v>2207520000</v>
      </c>
    </row>
    <row r="54" spans="1:16">
      <c r="A54" s="16" t="s">
        <v>113</v>
      </c>
      <c r="B54" s="16" t="s">
        <v>159</v>
      </c>
      <c r="C54" s="12" t="s">
        <v>141</v>
      </c>
      <c r="D54" s="18" t="s">
        <v>160</v>
      </c>
      <c r="E54" s="18" t="s">
        <v>18</v>
      </c>
      <c r="F54" s="33" t="s">
        <v>51</v>
      </c>
      <c r="G54" s="30">
        <f>60*60*24*365*100</f>
        <v>3153600000</v>
      </c>
      <c r="H54" s="23">
        <f>SQRT(70273000000/3.14)*2</f>
        <v>299198.5047137267</v>
      </c>
      <c r="I54" s="23">
        <v>4904000</v>
      </c>
      <c r="J54" s="46" t="s">
        <v>161</v>
      </c>
      <c r="K54" s="46" t="s">
        <v>162</v>
      </c>
      <c r="L54" s="46" t="s">
        <v>163</v>
      </c>
      <c r="M54" s="54">
        <f>LOG(G54)</f>
        <v>9.4988066069353678</v>
      </c>
      <c r="N54" s="54">
        <f>LOG(H54)</f>
        <v>5.4759594187505787</v>
      </c>
      <c r="O54" s="54">
        <f>LOG(I54)</f>
        <v>6.6905504615103588</v>
      </c>
    </row>
    <row r="55" spans="1:16" s="69" customFormat="1">
      <c r="A55" s="68" t="s">
        <v>113</v>
      </c>
      <c r="B55" s="68" t="s">
        <v>159</v>
      </c>
      <c r="C55" s="69" t="s">
        <v>166</v>
      </c>
      <c r="D55" s="75" t="s">
        <v>170</v>
      </c>
      <c r="E55" s="75" t="s">
        <v>18</v>
      </c>
      <c r="F55" s="76" t="s">
        <v>35</v>
      </c>
      <c r="G55" s="77">
        <v>86400</v>
      </c>
      <c r="H55" s="78">
        <v>100</v>
      </c>
      <c r="I55" s="79">
        <v>200</v>
      </c>
      <c r="J55" s="80" t="s">
        <v>213</v>
      </c>
      <c r="K55" s="81" t="s">
        <v>145</v>
      </c>
      <c r="L55" s="81" t="s">
        <v>146</v>
      </c>
      <c r="M55" s="85">
        <f>LOG(G55)</f>
        <v>4.9365137424788932</v>
      </c>
      <c r="N55" s="74">
        <f>LOG(H55)</f>
        <v>2</v>
      </c>
      <c r="O55" s="74">
        <f>LOG(I55)</f>
        <v>2.3010299956639813</v>
      </c>
      <c r="P55" s="77">
        <f>60*60*24*7</f>
        <v>604800</v>
      </c>
    </row>
    <row r="56" spans="1:16" s="69" customFormat="1">
      <c r="A56" s="68" t="s">
        <v>113</v>
      </c>
      <c r="B56" s="68" t="s">
        <v>159</v>
      </c>
      <c r="C56" s="69" t="s">
        <v>166</v>
      </c>
      <c r="D56" s="69" t="s">
        <v>178</v>
      </c>
      <c r="E56" s="69" t="s">
        <v>18</v>
      </c>
      <c r="F56" s="69" t="s">
        <v>35</v>
      </c>
      <c r="G56" s="77">
        <v>86400</v>
      </c>
      <c r="H56" s="71">
        <f>(242495/3.14)^0.5*2*1000</f>
        <v>555797.4703302253</v>
      </c>
      <c r="I56" s="71">
        <v>67610000</v>
      </c>
      <c r="J56" s="72" t="s">
        <v>179</v>
      </c>
      <c r="K56" s="73" t="s">
        <v>132</v>
      </c>
      <c r="L56" s="73" t="s">
        <v>133</v>
      </c>
      <c r="M56" s="85">
        <f>LOG(G56)</f>
        <v>4.9365137424788932</v>
      </c>
      <c r="N56" s="74">
        <f>LOG(H56)</f>
        <v>5.7449165657876566</v>
      </c>
      <c r="O56" s="74">
        <f>LOG(I56)</f>
        <v>7.8300109359361176</v>
      </c>
      <c r="P56" s="70">
        <f>86400*365</f>
        <v>31536000</v>
      </c>
    </row>
    <row r="57" spans="1:16" s="69" customFormat="1">
      <c r="A57" s="69" t="s">
        <v>113</v>
      </c>
      <c r="B57" s="69" t="s">
        <v>159</v>
      </c>
      <c r="C57" s="69" t="s">
        <v>166</v>
      </c>
      <c r="D57" s="69" t="s">
        <v>216</v>
      </c>
      <c r="E57" s="69" t="s">
        <v>18</v>
      </c>
      <c r="F57" s="69" t="s">
        <v>35</v>
      </c>
      <c r="G57" s="77">
        <v>86400</v>
      </c>
      <c r="H57" s="71">
        <v>5</v>
      </c>
      <c r="I57" s="71">
        <v>1</v>
      </c>
      <c r="J57" s="72" t="s">
        <v>180</v>
      </c>
      <c r="K57" s="73" t="s">
        <v>136</v>
      </c>
      <c r="L57" s="73" t="s">
        <v>137</v>
      </c>
      <c r="M57" s="85">
        <f>LOG(G57)</f>
        <v>4.9365137424788932</v>
      </c>
      <c r="N57" s="74">
        <f>LOG(H57)</f>
        <v>0.69897000433601886</v>
      </c>
      <c r="O57" s="74">
        <f>LOG(I57)</f>
        <v>0</v>
      </c>
      <c r="P57" s="70">
        <f>86400*30</f>
        <v>2592000</v>
      </c>
    </row>
    <row r="58" spans="1:16" s="4" customFormat="1">
      <c r="A58" s="4" t="s">
        <v>113</v>
      </c>
      <c r="B58" s="4" t="s">
        <v>159</v>
      </c>
      <c r="C58" s="4" t="s">
        <v>166</v>
      </c>
      <c r="D58" s="4" t="s">
        <v>176</v>
      </c>
      <c r="E58" s="4" t="s">
        <v>18</v>
      </c>
      <c r="F58" s="4" t="s">
        <v>185</v>
      </c>
      <c r="G58" s="45">
        <v>86400</v>
      </c>
      <c r="H58" s="49">
        <v>5</v>
      </c>
      <c r="I58" s="49">
        <v>1</v>
      </c>
      <c r="J58" s="87" t="s">
        <v>177</v>
      </c>
      <c r="K58" s="8" t="s">
        <v>136</v>
      </c>
      <c r="L58" s="8" t="s">
        <v>137</v>
      </c>
      <c r="M58" s="48">
        <f>LOG(G58)</f>
        <v>4.9365137424788932</v>
      </c>
      <c r="N58" s="56">
        <f>LOG(H58)</f>
        <v>0.69897000433601886</v>
      </c>
      <c r="O58" s="56">
        <f>LOG(I58)</f>
        <v>0</v>
      </c>
      <c r="P58" s="66">
        <f>86400*3</f>
        <v>259200</v>
      </c>
    </row>
    <row r="59" spans="1:16" s="4" customFormat="1">
      <c r="A59" s="16" t="s">
        <v>113</v>
      </c>
      <c r="B59" s="16" t="s">
        <v>159</v>
      </c>
      <c r="C59" s="4" t="s">
        <v>166</v>
      </c>
      <c r="D59" s="16" t="s">
        <v>167</v>
      </c>
      <c r="E59" s="16" t="s">
        <v>18</v>
      </c>
      <c r="F59" s="27" t="s">
        <v>165</v>
      </c>
      <c r="G59" s="23">
        <f>60*60*24*30</f>
        <v>2592000</v>
      </c>
      <c r="H59" s="23">
        <f>SQRT(115000000/3.14)*2</f>
        <v>12103.586876898276</v>
      </c>
      <c r="I59" s="23">
        <v>280211</v>
      </c>
      <c r="J59" s="46" t="s">
        <v>168</v>
      </c>
      <c r="K59" s="46" t="s">
        <v>169</v>
      </c>
      <c r="L59" s="46" t="s">
        <v>169</v>
      </c>
      <c r="M59" s="56">
        <f>LOG(G59)</f>
        <v>6.4136349971985558</v>
      </c>
      <c r="N59" s="56">
        <f>LOG(H59)</f>
        <v>4.0829140918041791</v>
      </c>
      <c r="O59" s="56">
        <f>LOG(I59)</f>
        <v>5.4474851800059003</v>
      </c>
    </row>
    <row r="60" spans="1:16" s="4" customFormat="1">
      <c r="A60" s="16" t="s">
        <v>113</v>
      </c>
      <c r="B60" s="16" t="s">
        <v>159</v>
      </c>
      <c r="C60" s="4" t="s">
        <v>166</v>
      </c>
      <c r="D60" s="16" t="s">
        <v>171</v>
      </c>
      <c r="E60" s="16" t="s">
        <v>18</v>
      </c>
      <c r="F60" s="27" t="s">
        <v>165</v>
      </c>
      <c r="G60" s="45">
        <f>60*60*24*365*10</f>
        <v>315360000</v>
      </c>
      <c r="H60" s="23">
        <v>10000</v>
      </c>
      <c r="I60" s="23">
        <v>1000</v>
      </c>
      <c r="J60" s="48" t="s">
        <v>62</v>
      </c>
      <c r="K60" s="46"/>
      <c r="L60" s="46"/>
      <c r="M60" s="56">
        <f>LOG(G60)</f>
        <v>8.4988066069353678</v>
      </c>
      <c r="N60" s="56">
        <f>LOG(H60)</f>
        <v>4</v>
      </c>
      <c r="O60" s="56">
        <f>LOG(I60)</f>
        <v>3</v>
      </c>
    </row>
    <row r="61" spans="1:16" s="4" customFormat="1">
      <c r="A61" s="16" t="s">
        <v>113</v>
      </c>
      <c r="B61" s="16" t="s">
        <v>159</v>
      </c>
      <c r="C61" s="4" t="s">
        <v>166</v>
      </c>
      <c r="D61" s="16" t="s">
        <v>172</v>
      </c>
      <c r="E61" s="16" t="s">
        <v>18</v>
      </c>
      <c r="F61" s="27" t="s">
        <v>165</v>
      </c>
      <c r="G61" s="23">
        <f>60*60*24*30*3</f>
        <v>7776000</v>
      </c>
      <c r="H61" s="23">
        <f>SQRT(14130000000/3.14)*2</f>
        <v>134164.07864998738</v>
      </c>
      <c r="I61" s="23">
        <v>1885000</v>
      </c>
      <c r="J61" s="46" t="s">
        <v>173</v>
      </c>
      <c r="K61" s="46" t="s">
        <v>174</v>
      </c>
      <c r="L61" s="46" t="s">
        <v>175</v>
      </c>
      <c r="M61" s="56">
        <f>LOG(G61)</f>
        <v>6.8907562519182184</v>
      </c>
      <c r="N61" s="56">
        <f>LOG(H61)</f>
        <v>5.1276362525516532</v>
      </c>
      <c r="O61" s="56">
        <f>LOG(I61)</f>
        <v>6.2753113545418113</v>
      </c>
    </row>
    <row r="62" spans="1:16" s="4" customFormat="1">
      <c r="A62" s="4" t="s">
        <v>113</v>
      </c>
      <c r="B62" s="4" t="s">
        <v>159</v>
      </c>
      <c r="C62" s="4" t="s">
        <v>164</v>
      </c>
      <c r="D62" s="4" t="s">
        <v>51</v>
      </c>
      <c r="E62" s="4" t="s">
        <v>18</v>
      </c>
      <c r="F62" s="33" t="s">
        <v>165</v>
      </c>
      <c r="G62" s="34" t="s">
        <v>51</v>
      </c>
      <c r="H62" s="34" t="s">
        <v>51</v>
      </c>
      <c r="I62" s="34" t="s">
        <v>51</v>
      </c>
      <c r="J62" s="51"/>
      <c r="K62" s="51"/>
      <c r="L62" s="51"/>
      <c r="M62" s="56" t="e">
        <f>LOG(G62)</f>
        <v>#VALUE!</v>
      </c>
      <c r="N62" s="56" t="e">
        <f>LOG(H62)</f>
        <v>#VALUE!</v>
      </c>
      <c r="O62" s="56" t="e">
        <f>LOG(I62)</f>
        <v>#VALUE!</v>
      </c>
    </row>
    <row r="63" spans="1:16" s="4" customFormat="1">
      <c r="A63" s="16" t="s">
        <v>15</v>
      </c>
      <c r="B63" s="16" t="s">
        <v>16</v>
      </c>
      <c r="C63" s="16" t="s">
        <v>17</v>
      </c>
      <c r="D63" s="16"/>
      <c r="E63" s="16"/>
      <c r="F63" s="27" t="s">
        <v>18</v>
      </c>
      <c r="G63" s="23" t="s">
        <v>18</v>
      </c>
      <c r="H63" s="23" t="s">
        <v>18</v>
      </c>
      <c r="I63" s="23" t="s">
        <v>18</v>
      </c>
      <c r="J63" s="46" t="s">
        <v>18</v>
      </c>
      <c r="K63" s="46" t="s">
        <v>18</v>
      </c>
      <c r="L63" s="46" t="s">
        <v>18</v>
      </c>
      <c r="M63" s="23" t="s">
        <v>18</v>
      </c>
      <c r="N63" s="23" t="s">
        <v>18</v>
      </c>
      <c r="O63" s="23" t="s">
        <v>18</v>
      </c>
    </row>
    <row r="64" spans="1:16" s="4" customFormat="1">
      <c r="A64" s="16" t="s">
        <v>15</v>
      </c>
      <c r="B64" s="16" t="s">
        <v>19</v>
      </c>
      <c r="C64" s="16" t="s">
        <v>20</v>
      </c>
      <c r="D64" s="16"/>
      <c r="E64" s="16"/>
      <c r="F64" s="27" t="s">
        <v>18</v>
      </c>
      <c r="G64" s="23" t="s">
        <v>18</v>
      </c>
      <c r="H64" s="23" t="s">
        <v>18</v>
      </c>
      <c r="I64" s="23" t="s">
        <v>18</v>
      </c>
      <c r="J64" s="46" t="s">
        <v>18</v>
      </c>
      <c r="K64" s="46" t="s">
        <v>18</v>
      </c>
      <c r="L64" s="46" t="s">
        <v>18</v>
      </c>
      <c r="M64" s="23" t="s">
        <v>18</v>
      </c>
      <c r="N64" s="23" t="s">
        <v>18</v>
      </c>
      <c r="O64" s="23" t="s">
        <v>18</v>
      </c>
    </row>
    <row r="65" spans="1:15" s="4" customFormat="1">
      <c r="A65" s="16" t="s">
        <v>15</v>
      </c>
      <c r="B65" s="16" t="s">
        <v>19</v>
      </c>
      <c r="C65" s="16" t="s">
        <v>21</v>
      </c>
      <c r="D65" s="16"/>
      <c r="E65" s="16"/>
      <c r="F65" s="27" t="s">
        <v>18</v>
      </c>
      <c r="G65" s="23" t="s">
        <v>18</v>
      </c>
      <c r="H65" s="23" t="s">
        <v>18</v>
      </c>
      <c r="I65" s="23" t="s">
        <v>18</v>
      </c>
      <c r="J65" s="46" t="s">
        <v>18</v>
      </c>
      <c r="K65" s="46" t="s">
        <v>18</v>
      </c>
      <c r="L65" s="46" t="s">
        <v>18</v>
      </c>
      <c r="M65" s="23" t="s">
        <v>18</v>
      </c>
      <c r="N65" s="23" t="s">
        <v>18</v>
      </c>
      <c r="O65" s="23" t="s">
        <v>18</v>
      </c>
    </row>
    <row r="66" spans="1:15" s="4" customFormat="1">
      <c r="A66" s="16" t="s">
        <v>15</v>
      </c>
      <c r="B66" s="16" t="s">
        <v>19</v>
      </c>
      <c r="C66" s="16" t="s">
        <v>22</v>
      </c>
      <c r="D66" s="16"/>
      <c r="E66" s="16"/>
      <c r="F66" s="27" t="s">
        <v>18</v>
      </c>
      <c r="G66" s="23" t="s">
        <v>18</v>
      </c>
      <c r="H66" s="23" t="s">
        <v>18</v>
      </c>
      <c r="I66" s="23" t="s">
        <v>18</v>
      </c>
      <c r="J66" s="46" t="s">
        <v>18</v>
      </c>
      <c r="K66" s="46" t="s">
        <v>18</v>
      </c>
      <c r="L66" s="46" t="s">
        <v>18</v>
      </c>
      <c r="M66" s="23" t="s">
        <v>18</v>
      </c>
      <c r="N66" s="23" t="s">
        <v>18</v>
      </c>
      <c r="O66" s="23" t="s">
        <v>18</v>
      </c>
    </row>
    <row r="67" spans="1:15" s="4" customFormat="1">
      <c r="A67" s="16" t="s">
        <v>15</v>
      </c>
      <c r="B67" s="16" t="s">
        <v>19</v>
      </c>
      <c r="C67" s="16" t="s">
        <v>23</v>
      </c>
      <c r="F67" s="27" t="s">
        <v>18</v>
      </c>
      <c r="G67" s="23" t="s">
        <v>18</v>
      </c>
      <c r="H67" s="23" t="s">
        <v>18</v>
      </c>
      <c r="I67" s="23" t="s">
        <v>18</v>
      </c>
      <c r="J67" s="46" t="s">
        <v>18</v>
      </c>
      <c r="K67" s="46" t="s">
        <v>18</v>
      </c>
      <c r="L67" s="46" t="s">
        <v>18</v>
      </c>
      <c r="M67" s="23" t="s">
        <v>18</v>
      </c>
      <c r="N67" s="23" t="s">
        <v>18</v>
      </c>
      <c r="O67" s="23" t="s">
        <v>18</v>
      </c>
    </row>
    <row r="68" spans="1:15" s="4" customFormat="1">
      <c r="A68" s="16" t="s">
        <v>15</v>
      </c>
      <c r="B68" s="16" t="s">
        <v>19</v>
      </c>
      <c r="C68" s="16" t="s">
        <v>24</v>
      </c>
      <c r="D68" s="16"/>
      <c r="E68" s="16"/>
      <c r="F68" s="27" t="s">
        <v>18</v>
      </c>
      <c r="G68" s="23" t="s">
        <v>18</v>
      </c>
      <c r="H68" s="23" t="s">
        <v>18</v>
      </c>
      <c r="I68" s="23" t="s">
        <v>18</v>
      </c>
      <c r="J68" s="46" t="s">
        <v>18</v>
      </c>
      <c r="K68" s="46" t="s">
        <v>18</v>
      </c>
      <c r="L68" s="46" t="s">
        <v>18</v>
      </c>
      <c r="M68" s="23" t="s">
        <v>18</v>
      </c>
      <c r="N68" s="23" t="s">
        <v>18</v>
      </c>
      <c r="O68" s="23" t="s">
        <v>18</v>
      </c>
    </row>
    <row r="69" spans="1:15" s="4" customFormat="1">
      <c r="A69" s="16" t="s">
        <v>15</v>
      </c>
      <c r="B69" s="16" t="s">
        <v>19</v>
      </c>
      <c r="C69" s="16" t="s">
        <v>25</v>
      </c>
      <c r="D69" s="16"/>
      <c r="E69" s="16"/>
      <c r="F69" s="27" t="s">
        <v>18</v>
      </c>
      <c r="G69" s="23" t="s">
        <v>18</v>
      </c>
      <c r="H69" s="23" t="s">
        <v>18</v>
      </c>
      <c r="I69" s="23" t="s">
        <v>18</v>
      </c>
      <c r="J69" s="46" t="s">
        <v>18</v>
      </c>
      <c r="K69" s="46" t="s">
        <v>18</v>
      </c>
      <c r="L69" s="46" t="s">
        <v>18</v>
      </c>
      <c r="M69" s="23" t="s">
        <v>18</v>
      </c>
      <c r="N69" s="23" t="s">
        <v>18</v>
      </c>
      <c r="O69" s="23" t="s">
        <v>18</v>
      </c>
    </row>
    <row r="70" spans="1:15" s="4" customFormat="1">
      <c r="A70" s="16" t="s">
        <v>15</v>
      </c>
      <c r="B70" s="16" t="s">
        <v>19</v>
      </c>
      <c r="C70" s="16" t="s">
        <v>26</v>
      </c>
      <c r="D70" s="16"/>
      <c r="E70" s="16"/>
      <c r="F70" s="27" t="s">
        <v>18</v>
      </c>
      <c r="G70" s="23" t="s">
        <v>18</v>
      </c>
      <c r="H70" s="23" t="s">
        <v>18</v>
      </c>
      <c r="I70" s="23" t="s">
        <v>18</v>
      </c>
      <c r="J70" s="46" t="s">
        <v>18</v>
      </c>
      <c r="K70" s="46" t="s">
        <v>18</v>
      </c>
      <c r="L70" s="46" t="s">
        <v>18</v>
      </c>
      <c r="M70" s="23" t="s">
        <v>18</v>
      </c>
      <c r="N70" s="23" t="s">
        <v>18</v>
      </c>
      <c r="O70" s="23" t="s">
        <v>18</v>
      </c>
    </row>
    <row r="71" spans="1:15" s="4" customFormat="1">
      <c r="A71" s="16" t="s">
        <v>27</v>
      </c>
      <c r="B71" s="16" t="s">
        <v>28</v>
      </c>
      <c r="C71" s="17" t="str">
        <f>B71</f>
        <v>Agriculture</v>
      </c>
      <c r="D71" s="16" t="s">
        <v>29</v>
      </c>
      <c r="E71" s="16" t="s">
        <v>18</v>
      </c>
      <c r="F71" s="33" t="s">
        <v>30</v>
      </c>
      <c r="G71" s="23">
        <f>60*60*24*265</f>
        <v>22896000</v>
      </c>
      <c r="H71" s="28">
        <v>10</v>
      </c>
      <c r="I71" s="28">
        <v>10</v>
      </c>
      <c r="J71" s="46"/>
      <c r="K71" s="46"/>
      <c r="L71" s="46"/>
      <c r="M71" s="56">
        <f>LOG(G71)</f>
        <v>7.3597596164157011</v>
      </c>
      <c r="N71" s="56">
        <f>LOG(H71)</f>
        <v>1</v>
      </c>
      <c r="O71" s="56">
        <f>LOG(I71)</f>
        <v>1</v>
      </c>
    </row>
    <row r="72" spans="1:15" s="4" customFormat="1">
      <c r="A72" s="16" t="s">
        <v>27</v>
      </c>
      <c r="B72" s="16" t="s">
        <v>31</v>
      </c>
      <c r="C72" s="16" t="s">
        <v>31</v>
      </c>
      <c r="D72" s="16" t="s">
        <v>32</v>
      </c>
      <c r="E72" s="16" t="s">
        <v>18</v>
      </c>
      <c r="F72" s="27" t="s">
        <v>30</v>
      </c>
      <c r="G72" s="23">
        <f>60*60*24*27.32</f>
        <v>2360448</v>
      </c>
      <c r="H72" s="23">
        <v>3474000</v>
      </c>
      <c r="I72" s="23">
        <v>1</v>
      </c>
      <c r="J72" s="46"/>
      <c r="K72" s="46"/>
      <c r="L72" s="46"/>
      <c r="M72" s="56">
        <f>LOG(G72)</f>
        <v>6.372994437488388</v>
      </c>
      <c r="N72" s="56">
        <f>LOG(H72)</f>
        <v>6.5408298141110794</v>
      </c>
      <c r="O72" s="56">
        <f>LOG(I72)</f>
        <v>0</v>
      </c>
    </row>
  </sheetData>
  <autoFilter ref="F1:F72" xr:uid="{00000000-0009-0000-0000-000000000000}"/>
  <sortState xmlns:xlrd2="http://schemas.microsoft.com/office/spreadsheetml/2017/richdata2" ref="A2:P72">
    <sortCondition ref="A2:A72"/>
    <sortCondition ref="B2:B72"/>
    <sortCondition ref="C2:C72"/>
    <sortCondition ref="D2:D72"/>
    <sortCondition ref="F2:F72"/>
  </sortState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v5_210407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 Shen</cp:lastModifiedBy>
  <dcterms:created xsi:type="dcterms:W3CDTF">2020-11-08T13:11:00Z</dcterms:created>
  <dcterms:modified xsi:type="dcterms:W3CDTF">2021-05-03T22:56:11Z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